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JRMN2020\CONPES 2016 - 2020\7o CONPES D.C\Citacion 07\Anexos 07\"/>
    </mc:Choice>
  </mc:AlternateContent>
  <workbookProtection workbookAlgorithmName="SHA-512" workbookHashValue="QaBmsiKO+t5us7zNJJLRjp8NZkAxzOnAgt9Uf6Pocf45j+0uzVPD0TJ2SQC0hjhWV+ALd18GZX9V3AMynrchsQ==" workbookSaltValue="8q22pCFlPsRbYk/+LMwMkg==" workbookSpinCount="100000" lockStructure="1"/>
  <bookViews>
    <workbookView xWindow="0" yWindow="0" windowWidth="20490" windowHeight="8040" tabRatio="947"/>
  </bookViews>
  <sheets>
    <sheet name="Matriz PPMYEG" sheetId="252" r:id="rId1"/>
    <sheet name="Ficha técnica IR 1.1" sheetId="194" r:id="rId2"/>
    <sheet name="Ficha técnica IR 1.2" sheetId="193" r:id="rId3"/>
    <sheet name="Ficha técnica IR 2.1" sheetId="192" r:id="rId4"/>
    <sheet name="Ficha técnica IR 3.1" sheetId="191" r:id="rId5"/>
    <sheet name="Ficha técnica IR 3.2" sheetId="190" r:id="rId6"/>
    <sheet name="Ficha técnica IR 3.3" sheetId="189" r:id="rId7"/>
    <sheet name="Ficha técnica IR 4.1" sheetId="188" r:id="rId8"/>
    <sheet name="Ficha técnica IR 5.1" sheetId="187" r:id="rId9"/>
    <sheet name="Ficha técnica IR 6.1" sheetId="186" r:id="rId10"/>
    <sheet name="Ficha técnica IR 6.2" sheetId="185" r:id="rId11"/>
    <sheet name="Ficha técnica IR 7.1" sheetId="184" r:id="rId12"/>
    <sheet name="Ficha técnica IR 8.1" sheetId="183" r:id="rId13"/>
    <sheet name="Ficha técnica IR 9.1" sheetId="182" r:id="rId14"/>
    <sheet name="Ficha técnica IR 10.1" sheetId="181" r:id="rId15"/>
    <sheet name="Ficha técnica IR 11.1" sheetId="180" r:id="rId16"/>
    <sheet name="Ficha_tecnica_IP_1.1.1" sheetId="17" r:id="rId17"/>
    <sheet name="Ficha_tecnica_IP_1.1.2" sheetId="18" r:id="rId18"/>
    <sheet name="Ficha técnica IP 1.1.3" sheetId="19" r:id="rId19"/>
    <sheet name="Ficha técnica IP 1.1.4" sheetId="20" r:id="rId20"/>
    <sheet name="Ficha técnica IP 1.1.5" sheetId="21" r:id="rId21"/>
    <sheet name="Ficha técnica IP 1.1.6" sheetId="22" r:id="rId22"/>
    <sheet name="Ficha técnica IP 1.1.7" sheetId="23" r:id="rId23"/>
    <sheet name="Ficha técnica IP 1.1.8." sheetId="26" r:id="rId24"/>
    <sheet name="Ficha técnica IP 1.1.9." sheetId="27" r:id="rId25"/>
    <sheet name="Ficha técnica IP 1.1.10." sheetId="32" r:id="rId26"/>
    <sheet name="Ficha técnica IP 1.1.11." sheetId="33" r:id="rId27"/>
    <sheet name="Ficha técnica IP 1.1.12." sheetId="34" r:id="rId28"/>
    <sheet name="Ficha técnica IP 1.1.13." sheetId="36" r:id="rId29"/>
    <sheet name="Ficha técnica IP 1.1.14." sheetId="37" r:id="rId30"/>
    <sheet name="Ficha técnica IP 1.1.15." sheetId="38" r:id="rId31"/>
    <sheet name="Ficha técnica IP 1.1.16." sheetId="205" r:id="rId32"/>
    <sheet name="Ficha técnica IP 1.1.17" sheetId="206" r:id="rId33"/>
    <sheet name="Ficha técnica IP 1.1.18." sheetId="210" r:id="rId34"/>
    <sheet name="Ficha técnica IP 1.2.1." sheetId="41" r:id="rId35"/>
    <sheet name="Ficha técnica IP 1.2.2." sheetId="42" r:id="rId36"/>
    <sheet name="Ficha técnica IP 1.2.3." sheetId="43" r:id="rId37"/>
    <sheet name="Ficha técnica IP 1.2.4" sheetId="44" r:id="rId38"/>
    <sheet name="Ficha técnica IP 1.2.5." sheetId="45" r:id="rId39"/>
    <sheet name="Ficha técnica IP 1.2.6" sheetId="46" r:id="rId40"/>
    <sheet name="Ficha técnica IP 1.2.7" sheetId="47" r:id="rId41"/>
    <sheet name="Ficha técnica IP 1.2.8" sheetId="29" r:id="rId42"/>
    <sheet name="Ficha técnica IP 1.2.9" sheetId="31" r:id="rId43"/>
    <sheet name="Ficha técnica IP 1.2.10" sheetId="207" r:id="rId44"/>
    <sheet name="Ficha técnica IP 2.1.1" sheetId="48" r:id="rId45"/>
    <sheet name="Ficha técnica IP 2.1.2" sheetId="49" r:id="rId46"/>
    <sheet name="Ficha técnica IP 2.1.3" sheetId="50" r:id="rId47"/>
    <sheet name="Ficha técnica IP 2.1.4" sheetId="51" r:id="rId48"/>
    <sheet name="Ficha técnica IP 2.1.5" sheetId="52" r:id="rId49"/>
    <sheet name="Ficha técnica IP 2.1.6" sheetId="53" r:id="rId50"/>
    <sheet name="Ficha técnica IP 2.1.7" sheetId="39" r:id="rId51"/>
    <sheet name="Ficha técnica IP 2.1.8." sheetId="80" r:id="rId52"/>
    <sheet name="Ficha técnica IP 3.1.1" sheetId="54" r:id="rId53"/>
    <sheet name="Ficha técnica IP 3.1.2" sheetId="55" r:id="rId54"/>
    <sheet name="Ficha técnica IP 3.1.3" sheetId="56" r:id="rId55"/>
    <sheet name="Ficha técnica IP 3.1.4" sheetId="57" r:id="rId56"/>
    <sheet name="Ficha técnica IP 3.1.5" sheetId="58" r:id="rId57"/>
    <sheet name="Ficha técnica IP 3.1.6" sheetId="59" r:id="rId58"/>
    <sheet name="Ficha técnica IP 3.1.7" sheetId="60" r:id="rId59"/>
    <sheet name="Ficha técnica IP 3.1.8" sheetId="61" r:id="rId60"/>
    <sheet name="Ficha técnica IP 3.1.9" sheetId="208" r:id="rId61"/>
    <sheet name="Ficha técnica 3.1.10" sheetId="211" r:id="rId62"/>
    <sheet name="Ficha técnica IP 3.1.11" sheetId="209" r:id="rId63"/>
    <sheet name="FichA técnica IP 3.1.12" sheetId="212" r:id="rId64"/>
    <sheet name="Ficha técnica IP 3.2.1" sheetId="62" r:id="rId65"/>
    <sheet name="Ficha técnica IP 3.2.2" sheetId="63" r:id="rId66"/>
    <sheet name="Ficha técnica IP 3.2.3" sheetId="64" r:id="rId67"/>
    <sheet name="Ficha técnica IP 3.2.4." sheetId="66" r:id="rId68"/>
    <sheet name="Ficha técnica IP 3.2.5" sheetId="67" r:id="rId69"/>
    <sheet name="Ficha técnica IP 3.2.6" sheetId="68" r:id="rId70"/>
    <sheet name="Ficha técnica IP 3.2.7" sheetId="69" r:id="rId71"/>
    <sheet name="Ficha técnica IP 3.2.8" sheetId="70" r:id="rId72"/>
    <sheet name="Ficha técnica IP 3.2.9" sheetId="71" r:id="rId73"/>
    <sheet name="Ficha técnica IP 3.2.10" sheetId="72" r:id="rId74"/>
    <sheet name="Ficha técnica IP 3.2.11" sheetId="24" r:id="rId75"/>
    <sheet name="Ficha técnica IP 3.3.1" sheetId="73" r:id="rId76"/>
    <sheet name="Ficha técnica IP 3.3.2" sheetId="74" r:id="rId77"/>
    <sheet name="Ficha técnica IP 3.3.3" sheetId="75" r:id="rId78"/>
    <sheet name="Ficha técnica IP 3.3.4" sheetId="76" r:id="rId79"/>
    <sheet name="Ficha técnica IP 3.3.5" sheetId="77" r:id="rId80"/>
    <sheet name="Ficha técnica IP 3.3.6" sheetId="78" r:id="rId81"/>
    <sheet name="Ficha técnica IP 3.3.7" sheetId="79" r:id="rId82"/>
    <sheet name="Ficha técnica IP 3.3.8" sheetId="109" r:id="rId83"/>
    <sheet name="Ficha técnica IP 3.3.9" sheetId="213" r:id="rId84"/>
    <sheet name="Ficha técnica IP 4.1.1" sheetId="81" r:id="rId85"/>
    <sheet name="Ficha técnica IP 4.1.2" sheetId="82" r:id="rId86"/>
    <sheet name="Ficha técnica IP 4.1.3" sheetId="83" r:id="rId87"/>
    <sheet name="Ficha técnica IP 4.1.4" sheetId="84" r:id="rId88"/>
    <sheet name="Ficha técnica IP 4.1.5" sheetId="90" r:id="rId89"/>
    <sheet name="Ficha técnica IP 4.1.6." sheetId="91" r:id="rId90"/>
    <sheet name="Ficha técnica IP 4.1.7." sheetId="202" r:id="rId91"/>
    <sheet name="Ficha técnica IP 4.1.8" sheetId="93" r:id="rId92"/>
    <sheet name="Ficha técnica IP 4.1.9" sheetId="94" r:id="rId93"/>
    <sheet name="Ficha técnica IP 4.1.10." sheetId="95" r:id="rId94"/>
    <sheet name="Ficha técnica IP 4.1.11" sheetId="96" r:id="rId95"/>
    <sheet name="Ficha técnica IP 4.1.12" sheetId="97" r:id="rId96"/>
    <sheet name="Ficha técnica IP 4.1.13" sheetId="214" r:id="rId97"/>
    <sheet name="Ficha técnica IP 4.1.14" sheetId="215" r:id="rId98"/>
    <sheet name="Ficha técnica IP 4.1.15" sheetId="216" r:id="rId99"/>
    <sheet name="Ficha técnica IP 4.1.16" sheetId="217" r:id="rId100"/>
    <sheet name="Ficha técnica IP 4.1.17" sheetId="218" r:id="rId101"/>
    <sheet name="Ficha técnica IP 4.1.18" sheetId="219" r:id="rId102"/>
    <sheet name="Ficha técnica 4.1.19" sheetId="220" r:id="rId103"/>
    <sheet name="Ficha técnica IP 5.1.1" sheetId="98" r:id="rId104"/>
    <sheet name="Ficha técnica IP 5.1.2" sheetId="99" r:id="rId105"/>
    <sheet name="Ficha técnica IP 5.1.3" sheetId="100" r:id="rId106"/>
    <sheet name="Ficha técnica IP 5.1.4" sheetId="101" r:id="rId107"/>
    <sheet name="Ficha técnica IP 5.1.5" sheetId="102" r:id="rId108"/>
    <sheet name="Ficha técnica IP 5.1.6" sheetId="103" r:id="rId109"/>
    <sheet name="Ficha técnica IP 5.1.7" sheetId="104" r:id="rId110"/>
    <sheet name="Ficha técnica IP 5.1.8" sheetId="123" r:id="rId111"/>
    <sheet name="Ficha técnica IP 5.1.9" sheetId="124" r:id="rId112"/>
    <sheet name="Ficha técnica IP 5.1.10" sheetId="125" r:id="rId113"/>
    <sheet name="Ficha técnica IP 5.1.11." sheetId="221" r:id="rId114"/>
    <sheet name="Ficha técnica IP 5.1.12." sheetId="222" r:id="rId115"/>
    <sheet name="Ficha técnica IP 5.1.13" sheetId="128" r:id="rId116"/>
    <sheet name="Ficha técnica IP 5.1.14" sheetId="129" r:id="rId117"/>
    <sheet name="Ficha técnica IP 5.1.15" sheetId="130" r:id="rId118"/>
    <sheet name="Ficha técnica IP 5.1.16" sheetId="131" r:id="rId119"/>
    <sheet name="Ficha técnica IP 5.1.17" sheetId="132" r:id="rId120"/>
    <sheet name="Ficha técnica IP 5.1.18" sheetId="133" r:id="rId121"/>
    <sheet name="Ficha técnica IP 5.1.19" sheetId="134" r:id="rId122"/>
    <sheet name="Ficha técnica IP 5.1.20" sheetId="135" r:id="rId123"/>
    <sheet name="Ficha técnica IP 5.1.21" sheetId="137" r:id="rId124"/>
    <sheet name="Ficha técnica IP 5.1.22" sheetId="138" r:id="rId125"/>
    <sheet name="Ficha técnica IP 5.1.23" sheetId="65" r:id="rId126"/>
    <sheet name="Ficha técnica IP 5.1.24" sheetId="223" r:id="rId127"/>
    <sheet name="Ficha técnica IP 5.1.25" sheetId="224" r:id="rId128"/>
    <sheet name="Ficha técnica IP 5.1.26" sheetId="225" r:id="rId129"/>
    <sheet name="Ficha técnica IP 6.1.1" sheetId="139" r:id="rId130"/>
    <sheet name="Ficha técnica IP 6.1.2" sheetId="140" r:id="rId131"/>
    <sheet name="Ficha técnica IP 6.1.3" sheetId="141" r:id="rId132"/>
    <sheet name="Ficha técnica IP 6.1.4" sheetId="142" r:id="rId133"/>
    <sheet name="Ficha técnica IP 6.1.5" sheetId="143" r:id="rId134"/>
    <sheet name="Ficha técnica IP 6.1.6" sheetId="144" r:id="rId135"/>
    <sheet name="Ficha técnica IP 6.1.7" sheetId="145" r:id="rId136"/>
    <sheet name="Ficha técnica IP 6.1.8" sheetId="146" r:id="rId137"/>
    <sheet name="Ficha técnica IP 6.1.9" sheetId="147" r:id="rId138"/>
    <sheet name="Ficha técnica IP 6.2.1" sheetId="148" r:id="rId139"/>
    <sheet name="Ficha técnica IP 6.2.2" sheetId="149" r:id="rId140"/>
    <sheet name="Ficha técnica IP 7.1.1 " sheetId="171" r:id="rId141"/>
    <sheet name="Ficha técnica IP 7.1.2" sheetId="172" r:id="rId142"/>
    <sheet name="Ficha técnica IP 7.1.3" sheetId="173" r:id="rId143"/>
    <sheet name="Ficha técnica IP 7.1.4" sheetId="25" r:id="rId144"/>
    <sheet name="Ficha técnica IP 7.1.5" sheetId="30" r:id="rId145"/>
    <sheet name="Ficha técnica IP 7.1.6" sheetId="35" r:id="rId146"/>
    <sheet name="Ficha técnica IP 7.1.7" sheetId="40" r:id="rId147"/>
    <sheet name="Ficha técnica IP 7.1.8" sheetId="85" r:id="rId148"/>
    <sheet name="Ficha técnica IP 7.1.9" sheetId="86" r:id="rId149"/>
    <sheet name="Ficha técnica IP 8.1.1" sheetId="155" r:id="rId150"/>
    <sheet name="Ficha técnica IP 8.1.2" sheetId="156" r:id="rId151"/>
    <sheet name="Ficha técnica IP 8.1.3" sheetId="157" r:id="rId152"/>
    <sheet name="Ficha técnica IP 8.1.4" sheetId="158" r:id="rId153"/>
    <sheet name="Ficha técnica IP 8.1.5" sheetId="159" r:id="rId154"/>
    <sheet name=" Ficha técnica IP 8.1.6" sheetId="160" r:id="rId155"/>
    <sheet name="Ficha técnica IP 8.1.7" sheetId="161" r:id="rId156"/>
    <sheet name="Ficha técnica IP 8.1.8 " sheetId="162" r:id="rId157"/>
    <sheet name="Ficha técnica IP 8.1.9" sheetId="163" r:id="rId158"/>
    <sheet name="Ficha técnica IP 8.1.10" sheetId="164" r:id="rId159"/>
    <sheet name="Ficha técnica IP 8.1.11" sheetId="165" r:id="rId160"/>
    <sheet name="Ficha técnica IP 8.1.12" sheetId="166" r:id="rId161"/>
    <sheet name="Ficha técnica IP 8.1.13" sheetId="167" r:id="rId162"/>
    <sheet name="Ficha técnica IP 8.1.14" sheetId="196" r:id="rId163"/>
    <sheet name="Ficha técnica IP 8.1.15" sheetId="197" r:id="rId164"/>
    <sheet name="Ficha técnica IP 8.1.16" sheetId="198" r:id="rId165"/>
    <sheet name="Ficha técnica IP 9.1.1" sheetId="170" r:id="rId166"/>
    <sheet name="Ficha técnica IP 9.1.2" sheetId="179" r:id="rId167"/>
    <sheet name="Ficha técnica IP 9.1.3" sheetId="178" r:id="rId168"/>
    <sheet name="Ficha técnica IP 9.1.4" sheetId="152" r:id="rId169"/>
    <sheet name="Ficha técnica IP 9.1.5 " sheetId="203" r:id="rId170"/>
    <sheet name="Ficha técnica IP 9.1.6" sheetId="204" r:id="rId171"/>
    <sheet name="Ficha técnica IP 9.1.7" sheetId="114" r:id="rId172"/>
    <sheet name="Ficha técnica IP 9.1.8" sheetId="226" r:id="rId173"/>
    <sheet name="Ficha técnica IP 9.1.9" sheetId="227" r:id="rId174"/>
    <sheet name="Ficha técnica IP 9.1.10" sheetId="228" r:id="rId175"/>
    <sheet name="Ficha técnica IP 9.1.11" sheetId="229" r:id="rId176"/>
    <sheet name="Ficha técnica IP 9.1.12" sheetId="230" r:id="rId177"/>
    <sheet name="Ficha técnica IP 9.1.13" sheetId="231" r:id="rId178"/>
    <sheet name="Ficha técnica IP 10.1.1" sheetId="107" r:id="rId179"/>
    <sheet name="Ficha técnica IP 10.1.2" sheetId="108" r:id="rId180"/>
    <sheet name="Ficha técnica IP 10.1.3" sheetId="110" r:id="rId181"/>
    <sheet name="Ficha técnica IP 10.1.4" sheetId="112" r:id="rId182"/>
    <sheet name="Ficha técnica IP 10.1.5" sheetId="113" r:id="rId183"/>
    <sheet name="Ficha técnica IP 10.1.6" sheetId="115" r:id="rId184"/>
    <sheet name="Ficha técnica IP 10.1.7" sheetId="232" r:id="rId185"/>
    <sheet name="Ficha técnica IP 10.1.8" sheetId="233" r:id="rId186"/>
    <sheet name="Ficha técnica IP 10.1.9" sheetId="234" r:id="rId187"/>
    <sheet name="Ficha técnica IP 10.1.10" sheetId="235" r:id="rId188"/>
    <sheet name="Ficha técnica IP 10.1.11" sheetId="236" r:id="rId189"/>
    <sheet name="Ficha técnica IP 10.1.12" sheetId="237" r:id="rId190"/>
    <sheet name="Ficha técnica IP 10.1.13" sheetId="238" r:id="rId191"/>
    <sheet name="Ficha técnica IP 10,1,14" sheetId="239" r:id="rId192"/>
    <sheet name="Ficha técnica IP 10.1.15" sheetId="240" r:id="rId193"/>
    <sheet name="Ficha técnica IP 10.1.16" sheetId="241" r:id="rId194"/>
    <sheet name="Ficha técnica IP 10.1.17" sheetId="242" r:id="rId195"/>
    <sheet name="Ficha técnica IP 11.1.1" sheetId="87" r:id="rId196"/>
    <sheet name="Ficha técnica IP 11.1.2" sheetId="89" r:id="rId197"/>
    <sheet name="Ficha técnica IP 11.1.3" sheetId="116" r:id="rId198"/>
    <sheet name="Ficha técnica IP 11.1.4" sheetId="117" r:id="rId199"/>
    <sheet name="Ficha técnica IP 11.1.5" sheetId="118" r:id="rId200"/>
    <sheet name="Ficha técnica IP 11.1.6" sheetId="119" r:id="rId201"/>
    <sheet name="Ficha técnica IP 11.1.7" sheetId="120" r:id="rId202"/>
    <sheet name="Ficha técnica IP 11.1.8" sheetId="121" r:id="rId203"/>
    <sheet name="Ficha técnica IP 11.1.9" sheetId="243" r:id="rId204"/>
    <sheet name="Ficha técnica ip 11.1.10" sheetId="244" r:id="rId205"/>
    <sheet name="Ficha técnica 11.1.11" sheetId="245" r:id="rId206"/>
    <sheet name="Ficha técnica IP 11.1.12" sheetId="246" r:id="rId207"/>
    <sheet name="Ficha técnica IP 11.1.13" sheetId="247" r:id="rId208"/>
    <sheet name="Ficha tecnica IP 11.1.14" sheetId="248" r:id="rId209"/>
    <sheet name="Ficha técnica IP 11.1.15" sheetId="249" r:id="rId210"/>
    <sheet name="Ficha técnica IP 11.1.16" sheetId="250" r:id="rId211"/>
    <sheet name="Ficha técnica IP 11.1.17" sheetId="251" r:id="rId212"/>
  </sheets>
  <externalReferences>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s>
  <definedNames>
    <definedName name="_xlnm._FilterDatabase" localSheetId="0" hidden="1">'Matriz PPMYEG'!$A$12:$DE$209</definedName>
    <definedName name="ACCION" localSheetId="154">#REF!</definedName>
    <definedName name="ACCION" localSheetId="205">#REF!</definedName>
    <definedName name="ACCION" localSheetId="61">#REF!</definedName>
    <definedName name="ACCION" localSheetId="102">#REF!</definedName>
    <definedName name="ACCION" localSheetId="25">#REF!</definedName>
    <definedName name="ACCION" localSheetId="26">#REF!</definedName>
    <definedName name="ACCION" localSheetId="27">#REF!</definedName>
    <definedName name="ACCION" localSheetId="28">#REF!</definedName>
    <definedName name="ACCION" localSheetId="29">#REF!</definedName>
    <definedName name="ACCION" localSheetId="30">#REF!</definedName>
    <definedName name="ACCION" localSheetId="31">#REF!</definedName>
    <definedName name="ACCION" localSheetId="32">#REF!</definedName>
    <definedName name="ACCION" localSheetId="18">#REF!</definedName>
    <definedName name="ACCION" localSheetId="19">#REF!</definedName>
    <definedName name="ACCION" localSheetId="20">#REF!</definedName>
    <definedName name="ACCION" localSheetId="21">#REF!</definedName>
    <definedName name="ACCION" localSheetId="22">#REF!</definedName>
    <definedName name="ACCION" localSheetId="23">#REF!</definedName>
    <definedName name="ACCION" localSheetId="24">#REF!</definedName>
    <definedName name="ACCION" localSheetId="34">#REF!</definedName>
    <definedName name="ACCION" localSheetId="43">#REF!</definedName>
    <definedName name="ACCION" localSheetId="35">#REF!</definedName>
    <definedName name="ACCION" localSheetId="36">#REF!</definedName>
    <definedName name="ACCION" localSheetId="37">#REF!</definedName>
    <definedName name="ACCION" localSheetId="38">#REF!</definedName>
    <definedName name="ACCION" localSheetId="39">#REF!</definedName>
    <definedName name="ACCION" localSheetId="40">#REF!</definedName>
    <definedName name="ACCION" localSheetId="41">#REF!</definedName>
    <definedName name="ACCION" localSheetId="42">#REF!</definedName>
    <definedName name="ACCION" localSheetId="178">#REF!</definedName>
    <definedName name="ACCION" localSheetId="188">#REF!</definedName>
    <definedName name="ACCION" localSheetId="189">#REF!</definedName>
    <definedName name="ACCION" localSheetId="190">#REF!</definedName>
    <definedName name="ACCION" localSheetId="192">#REF!</definedName>
    <definedName name="ACCION" localSheetId="193">#REF!</definedName>
    <definedName name="ACCION" localSheetId="194">#REF!</definedName>
    <definedName name="ACCION" localSheetId="179">#REF!</definedName>
    <definedName name="ACCION" localSheetId="180">#REF!</definedName>
    <definedName name="ACCION" localSheetId="181">#REF!</definedName>
    <definedName name="ACCION" localSheetId="182">#REF!</definedName>
    <definedName name="ACCION" localSheetId="183">#REF!</definedName>
    <definedName name="ACCION" localSheetId="184">#REF!</definedName>
    <definedName name="ACCION" localSheetId="185">#REF!</definedName>
    <definedName name="ACCION" localSheetId="186">#REF!</definedName>
    <definedName name="ACCION" localSheetId="195">#REF!</definedName>
    <definedName name="ACCION" localSheetId="204">#REF!</definedName>
    <definedName name="ACCION" localSheetId="206">#REF!</definedName>
    <definedName name="ACCION" localSheetId="207">#REF!</definedName>
    <definedName name="ACCION" localSheetId="210">#REF!</definedName>
    <definedName name="ACCION" localSheetId="196">#REF!</definedName>
    <definedName name="ACCION" localSheetId="197">#REF!</definedName>
    <definedName name="ACCION" localSheetId="198">#REF!</definedName>
    <definedName name="ACCION" localSheetId="199">#REF!</definedName>
    <definedName name="ACCION" localSheetId="200">#REF!</definedName>
    <definedName name="ACCION" localSheetId="201">#REF!</definedName>
    <definedName name="ACCION" localSheetId="202">#REF!</definedName>
    <definedName name="ACCION" localSheetId="203">#REF!</definedName>
    <definedName name="ACCION" localSheetId="44">#REF!</definedName>
    <definedName name="ACCION" localSheetId="45">#REF!</definedName>
    <definedName name="ACCION" localSheetId="46">#REF!</definedName>
    <definedName name="ACCION" localSheetId="47">#REF!</definedName>
    <definedName name="ACCION" localSheetId="48">#REF!</definedName>
    <definedName name="ACCION" localSheetId="49">#REF!</definedName>
    <definedName name="ACCION" localSheetId="50">#REF!</definedName>
    <definedName name="ACCION" localSheetId="51">#REF!</definedName>
    <definedName name="ACCION" localSheetId="52">#REF!</definedName>
    <definedName name="ACCION" localSheetId="62">#REF!</definedName>
    <definedName name="ACCION" localSheetId="63">#REF!</definedName>
    <definedName name="ACCION" localSheetId="53">#REF!</definedName>
    <definedName name="ACCION" localSheetId="54">#REF!</definedName>
    <definedName name="ACCION" localSheetId="55">#REF!</definedName>
    <definedName name="ACCION" localSheetId="56">#REF!</definedName>
    <definedName name="ACCION" localSheetId="57">#REF!</definedName>
    <definedName name="ACCION" localSheetId="58">#REF!</definedName>
    <definedName name="ACCION" localSheetId="59">#REF!</definedName>
    <definedName name="ACCION" localSheetId="60">#REF!</definedName>
    <definedName name="ACCION" localSheetId="64">#REF!</definedName>
    <definedName name="ACCION" localSheetId="73">#REF!</definedName>
    <definedName name="ACCION" localSheetId="74">#REF!</definedName>
    <definedName name="ACCION" localSheetId="65">#REF!</definedName>
    <definedName name="ACCION" localSheetId="66">#REF!</definedName>
    <definedName name="ACCION" localSheetId="67">#REF!</definedName>
    <definedName name="ACCION" localSheetId="68">#REF!</definedName>
    <definedName name="ACCION" localSheetId="69">#REF!</definedName>
    <definedName name="ACCION" localSheetId="70">#REF!</definedName>
    <definedName name="ACCION" localSheetId="71">#REF!</definedName>
    <definedName name="ACCION" localSheetId="72">#REF!</definedName>
    <definedName name="ACCION" localSheetId="75">#REF!</definedName>
    <definedName name="ACCION" localSheetId="76">#REF!</definedName>
    <definedName name="ACCION" localSheetId="77">#REF!</definedName>
    <definedName name="ACCION" localSheetId="78">#REF!</definedName>
    <definedName name="ACCION" localSheetId="79">#REF!</definedName>
    <definedName name="ACCION" localSheetId="80">#REF!</definedName>
    <definedName name="ACCION" localSheetId="81">#REF!</definedName>
    <definedName name="ACCION" localSheetId="82">#REF!</definedName>
    <definedName name="ACCION" localSheetId="83">#REF!</definedName>
    <definedName name="ACCION" localSheetId="84">#REF!</definedName>
    <definedName name="ACCION" localSheetId="93">#REF!</definedName>
    <definedName name="ACCION" localSheetId="94">#REF!</definedName>
    <definedName name="ACCION" localSheetId="95">#REF!</definedName>
    <definedName name="ACCION" localSheetId="99">#REF!</definedName>
    <definedName name="ACCION" localSheetId="100">#REF!</definedName>
    <definedName name="ACCION" localSheetId="101">#REF!</definedName>
    <definedName name="ACCION" localSheetId="85">#REF!</definedName>
    <definedName name="ACCION" localSheetId="86">#REF!</definedName>
    <definedName name="ACCION" localSheetId="87">#REF!</definedName>
    <definedName name="ACCION" localSheetId="88">#REF!</definedName>
    <definedName name="ACCION" localSheetId="89">#REF!</definedName>
    <definedName name="ACCION" localSheetId="90">#REF!</definedName>
    <definedName name="ACCION" localSheetId="91">#REF!</definedName>
    <definedName name="ACCION" localSheetId="92">#REF!</definedName>
    <definedName name="ACCION" localSheetId="103">#REF!</definedName>
    <definedName name="ACCION" localSheetId="112">#REF!</definedName>
    <definedName name="ACCION" localSheetId="113">#REF!</definedName>
    <definedName name="ACCION" localSheetId="114">#REF!</definedName>
    <definedName name="ACCION" localSheetId="115">#REF!</definedName>
    <definedName name="ACCION" localSheetId="116">#REF!</definedName>
    <definedName name="ACCION" localSheetId="117">#REF!</definedName>
    <definedName name="ACCION" localSheetId="118">#REF!</definedName>
    <definedName name="ACCION" localSheetId="119">#REF!</definedName>
    <definedName name="ACCION" localSheetId="120">#REF!</definedName>
    <definedName name="ACCION" localSheetId="121">#REF!</definedName>
    <definedName name="ACCION" localSheetId="104">#REF!</definedName>
    <definedName name="ACCION" localSheetId="122">#REF!</definedName>
    <definedName name="ACCION" localSheetId="123">#REF!</definedName>
    <definedName name="ACCION" localSheetId="124">#REF!</definedName>
    <definedName name="ACCION" localSheetId="125">#REF!</definedName>
    <definedName name="ACCION" localSheetId="126">#REF!</definedName>
    <definedName name="ACCION" localSheetId="127">#REF!</definedName>
    <definedName name="ACCION" localSheetId="128">#REF!</definedName>
    <definedName name="ACCION" localSheetId="105">#REF!</definedName>
    <definedName name="ACCION" localSheetId="106">#REF!</definedName>
    <definedName name="ACCION" localSheetId="107">#REF!</definedName>
    <definedName name="ACCION" localSheetId="108">#REF!</definedName>
    <definedName name="ACCION" localSheetId="109">#REF!</definedName>
    <definedName name="ACCION" localSheetId="110">#REF!</definedName>
    <definedName name="ACCION" localSheetId="111">#REF!</definedName>
    <definedName name="ACCION" localSheetId="129">#REF!</definedName>
    <definedName name="ACCION" localSheetId="130">#REF!</definedName>
    <definedName name="ACCION" localSheetId="131">#REF!</definedName>
    <definedName name="ACCION" localSheetId="132">#REF!</definedName>
    <definedName name="ACCION" localSheetId="133">#REF!</definedName>
    <definedName name="ACCION" localSheetId="134">#REF!</definedName>
    <definedName name="ACCION" localSheetId="135">#REF!</definedName>
    <definedName name="ACCION" localSheetId="136">#REF!</definedName>
    <definedName name="ACCION" localSheetId="137">#REF!</definedName>
    <definedName name="ACCION" localSheetId="138">#REF!</definedName>
    <definedName name="ACCION" localSheetId="139">#REF!</definedName>
    <definedName name="ACCION" localSheetId="140">#REF!</definedName>
    <definedName name="ACCION" localSheetId="141">#REF!</definedName>
    <definedName name="ACCION" localSheetId="142">#REF!</definedName>
    <definedName name="ACCION" localSheetId="143">#REF!</definedName>
    <definedName name="ACCION" localSheetId="144">#REF!</definedName>
    <definedName name="ACCION" localSheetId="145">#REF!</definedName>
    <definedName name="ACCION" localSheetId="146">#REF!</definedName>
    <definedName name="ACCION" localSheetId="147">#REF!</definedName>
    <definedName name="ACCION" localSheetId="148">#REF!</definedName>
    <definedName name="ACCION" localSheetId="149">#REF!</definedName>
    <definedName name="ACCION" localSheetId="158">#REF!</definedName>
    <definedName name="ACCION" localSheetId="159">#REF!</definedName>
    <definedName name="ACCION" localSheetId="160">#REF!</definedName>
    <definedName name="ACCION" localSheetId="161">#REF!</definedName>
    <definedName name="ACCION" localSheetId="162">#REF!</definedName>
    <definedName name="ACCION" localSheetId="163">#REF!</definedName>
    <definedName name="ACCION" localSheetId="164">#REF!</definedName>
    <definedName name="ACCION" localSheetId="150">#REF!</definedName>
    <definedName name="ACCION" localSheetId="151">#REF!</definedName>
    <definedName name="ACCION" localSheetId="152">#REF!</definedName>
    <definedName name="ACCION" localSheetId="153">#REF!</definedName>
    <definedName name="ACCION" localSheetId="155">#REF!</definedName>
    <definedName name="ACCION" localSheetId="156">#REF!</definedName>
    <definedName name="ACCION" localSheetId="157">#REF!</definedName>
    <definedName name="ACCION" localSheetId="165">#REF!</definedName>
    <definedName name="ACCION" localSheetId="166">#REF!</definedName>
    <definedName name="ACCION" localSheetId="167">#REF!</definedName>
    <definedName name="ACCION" localSheetId="168">#REF!</definedName>
    <definedName name="ACCION" localSheetId="169">#REF!</definedName>
    <definedName name="ACCION" localSheetId="170">#REF!</definedName>
    <definedName name="ACCION" localSheetId="171">#REF!</definedName>
    <definedName name="ACCION" localSheetId="172">#REF!</definedName>
    <definedName name="ACCION" localSheetId="173">#REF!</definedName>
    <definedName name="ACCION" localSheetId="1">#REF!</definedName>
    <definedName name="ACCION" localSheetId="2">#REF!</definedName>
    <definedName name="ACCION" localSheetId="14">#REF!</definedName>
    <definedName name="ACCION" localSheetId="15">#REF!</definedName>
    <definedName name="ACCION" localSheetId="3">#REF!</definedName>
    <definedName name="ACCION" localSheetId="4">#REF!</definedName>
    <definedName name="ACCION" localSheetId="5">#REF!</definedName>
    <definedName name="ACCION" localSheetId="6">#REF!</definedName>
    <definedName name="ACCION" localSheetId="7">#REF!</definedName>
    <definedName name="ACCION" localSheetId="8">#REF!</definedName>
    <definedName name="ACCION" localSheetId="9">#REF!</definedName>
    <definedName name="ACCION" localSheetId="10">#REF!</definedName>
    <definedName name="ACCION" localSheetId="11">#REF!</definedName>
    <definedName name="ACCION" localSheetId="12">#REF!</definedName>
    <definedName name="ACCION" localSheetId="13">#REF!</definedName>
    <definedName name="ACCION" localSheetId="16">#REF!</definedName>
    <definedName name="ACCION" localSheetId="17">#REF!</definedName>
    <definedName name="ACCION" localSheetId="0">#REF!</definedName>
    <definedName name="ACCION">#REF!</definedName>
    <definedName name="ANUALIZACIÓN" localSheetId="0">[1]Desplegables!$B$9:$B$12</definedName>
    <definedName name="ANUALIZACIÓN">[2]Desplegables!$B$9:$B$12</definedName>
    <definedName name="Entidad" localSheetId="190">#REF!</definedName>
    <definedName name="Entidad" localSheetId="194">#REF!</definedName>
    <definedName name="Entidad" localSheetId="184">#REF!</definedName>
    <definedName name="Entidad" localSheetId="206">#REF!</definedName>
    <definedName name="Entidad" localSheetId="207">#REF!</definedName>
    <definedName name="Entidad" localSheetId="210">#REF!</definedName>
    <definedName name="Entidad" localSheetId="128">#REF!</definedName>
    <definedName name="Entidad" localSheetId="157">#REF!</definedName>
    <definedName name="Entidad">#REF!</definedName>
    <definedName name="Indicador_del_PDD" localSheetId="157">#REF!</definedName>
    <definedName name="objetivos" localSheetId="113">[3]Hoja2!$D$8:$D$10</definedName>
    <definedName name="objetivos" localSheetId="114">[3]Hoja2!$D$8:$D$10</definedName>
    <definedName name="objetivos" localSheetId="126">[3]Hoja2!$D$8:$D$10</definedName>
    <definedName name="objetivos">[4]Hoja2!$D$8:$D$10</definedName>
    <definedName name="Programa">[5]Listas!$H$51:$H$59</definedName>
    <definedName name="SI" localSheetId="157">#REF!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09" i="252" l="1"/>
  <c r="BU208" i="252"/>
  <c r="BY208" i="252"/>
  <c r="CC208" i="252"/>
  <c r="CG208" i="252"/>
  <c r="CK208" i="252"/>
  <c r="CO208" i="252"/>
  <c r="BP208" i="252"/>
  <c r="BT208" i="252"/>
  <c r="BX208" i="252"/>
  <c r="CB208" i="252"/>
  <c r="CF208" i="252"/>
  <c r="CJ208" i="252"/>
  <c r="CN208" i="252"/>
  <c r="BL208" i="252"/>
  <c r="BH207" i="252"/>
  <c r="AZ207" i="252"/>
  <c r="AZ206" i="252"/>
  <c r="CR206" i="252"/>
  <c r="CR205" i="252"/>
  <c r="BX204" i="252"/>
  <c r="CR204" i="252"/>
  <c r="AR204" i="252"/>
  <c r="AQ204" i="252"/>
  <c r="AP204" i="252"/>
  <c r="AO204" i="252"/>
  <c r="AN204" i="252"/>
  <c r="AY204" i="252"/>
  <c r="BP203" i="252"/>
  <c r="BH203" i="252"/>
  <c r="BD203" i="252"/>
  <c r="AZ203" i="252"/>
  <c r="CR202" i="252"/>
  <c r="BI201" i="252"/>
  <c r="BM201" i="252"/>
  <c r="BH201" i="252"/>
  <c r="BL201" i="252"/>
  <c r="CR201" i="252"/>
  <c r="BU200" i="252"/>
  <c r="BT200" i="252"/>
  <c r="BI200" i="252"/>
  <c r="BM200" i="252"/>
  <c r="BH200" i="252"/>
  <c r="BL200" i="252"/>
  <c r="BT199" i="252"/>
  <c r="CR198" i="252"/>
  <c r="CN197" i="252"/>
  <c r="CJ197" i="252"/>
  <c r="CF197" i="252"/>
  <c r="CB197" i="252"/>
  <c r="BX197" i="252"/>
  <c r="BT197" i="252"/>
  <c r="BQ197" i="252"/>
  <c r="BP197" i="252"/>
  <c r="BM197" i="252"/>
  <c r="BL197" i="252"/>
  <c r="BI197" i="252"/>
  <c r="BH197" i="252"/>
  <c r="BE197" i="252"/>
  <c r="BD197" i="252"/>
  <c r="BA197" i="252"/>
  <c r="AZ197" i="252"/>
  <c r="CR197" i="252"/>
  <c r="BT196" i="252"/>
  <c r="CN195" i="252"/>
  <c r="CJ195" i="252"/>
  <c r="CF195" i="252"/>
  <c r="CB195" i="252"/>
  <c r="BX195" i="252"/>
  <c r="BT195" i="252"/>
  <c r="BQ195" i="252"/>
  <c r="BP195" i="252"/>
  <c r="BM195" i="252"/>
  <c r="BL195" i="252"/>
  <c r="BI195" i="252"/>
  <c r="BH195" i="252"/>
  <c r="BD195" i="252"/>
  <c r="CR195" i="252"/>
  <c r="BE195" i="252"/>
  <c r="BA195" i="252"/>
  <c r="AZ195" i="252"/>
  <c r="BQ194" i="252"/>
  <c r="BP194" i="252"/>
  <c r="BT194" i="252"/>
  <c r="BX194" i="252"/>
  <c r="CB194" i="252"/>
  <c r="CF194" i="252"/>
  <c r="CJ194" i="252"/>
  <c r="CN194" i="252"/>
  <c r="CR193" i="252"/>
  <c r="CR192" i="252"/>
  <c r="CR191" i="252"/>
  <c r="CR190" i="252"/>
  <c r="CR189" i="252"/>
  <c r="BH188" i="252"/>
  <c r="CR188" i="252"/>
  <c r="CR187" i="252"/>
  <c r="CR185" i="252"/>
  <c r="CR184" i="252"/>
  <c r="CR183" i="252"/>
  <c r="BM183" i="252"/>
  <c r="CR182" i="252"/>
  <c r="CR181" i="252"/>
  <c r="AY181" i="252"/>
  <c r="BT180" i="252"/>
  <c r="BX180" i="252"/>
  <c r="CB180" i="252"/>
  <c r="CF180" i="252"/>
  <c r="CJ180" i="252"/>
  <c r="CN180" i="252"/>
  <c r="CR180" i="252"/>
  <c r="BQ180" i="252"/>
  <c r="BM180" i="252"/>
  <c r="BI180" i="252"/>
  <c r="BE180" i="252"/>
  <c r="BA180" i="252"/>
  <c r="BD179" i="252"/>
  <c r="BH179" i="252"/>
  <c r="BA179" i="252"/>
  <c r="AY179" i="252"/>
  <c r="BI178" i="252"/>
  <c r="BM178" i="252"/>
  <c r="BQ178" i="252"/>
  <c r="BH178" i="252"/>
  <c r="BL178" i="252"/>
  <c r="BP178" i="252"/>
  <c r="BT178" i="252"/>
  <c r="BX178" i="252"/>
  <c r="CB178" i="252"/>
  <c r="CF178" i="252"/>
  <c r="CJ178" i="252"/>
  <c r="CN178" i="252"/>
  <c r="CR177" i="252"/>
  <c r="AY177" i="252"/>
  <c r="BH176" i="252"/>
  <c r="BL176" i="252"/>
  <c r="BP176" i="252"/>
  <c r="BT176" i="252"/>
  <c r="BX176" i="252"/>
  <c r="CB176" i="252"/>
  <c r="CF176" i="252"/>
  <c r="CJ176" i="252"/>
  <c r="CR175" i="252"/>
  <c r="CR174" i="252"/>
  <c r="CR173" i="252"/>
  <c r="CR172" i="252"/>
  <c r="CR171" i="252"/>
  <c r="CR170" i="252"/>
  <c r="CR169" i="252"/>
  <c r="AY169" i="252"/>
  <c r="CR168" i="252"/>
  <c r="CR167" i="252"/>
  <c r="CR166" i="252"/>
  <c r="BD165" i="252"/>
  <c r="BH165" i="252"/>
  <c r="BL165" i="252"/>
  <c r="BP165" i="252"/>
  <c r="BT165" i="252"/>
  <c r="BX165" i="252"/>
  <c r="CB165" i="252"/>
  <c r="CF165" i="252"/>
  <c r="CR164" i="252"/>
  <c r="AY164" i="252"/>
  <c r="CB163" i="252"/>
  <c r="CF163" i="252"/>
  <c r="AY163" i="252"/>
  <c r="CR162" i="252"/>
  <c r="AY162" i="252"/>
  <c r="CR161" i="252"/>
  <c r="AP161" i="252"/>
  <c r="AO161" i="252"/>
  <c r="AQ161" i="252"/>
  <c r="AR161" i="252"/>
  <c r="BT160" i="252"/>
  <c r="BX160" i="252"/>
  <c r="CB160" i="252"/>
  <c r="CF160" i="252"/>
  <c r="CJ160" i="252"/>
  <c r="CN160" i="252"/>
  <c r="AY160" i="252"/>
  <c r="BI159" i="252"/>
  <c r="BM159" i="252"/>
  <c r="BQ159" i="252"/>
  <c r="BH159" i="252"/>
  <c r="BL159" i="252"/>
  <c r="BP159" i="252"/>
  <c r="BT159" i="252"/>
  <c r="BX159" i="252"/>
  <c r="CB159" i="252"/>
  <c r="CF159" i="252"/>
  <c r="CJ159" i="252"/>
  <c r="AS159" i="252"/>
  <c r="AT159" i="252"/>
  <c r="AU159" i="252"/>
  <c r="AV159" i="252"/>
  <c r="AW159" i="252"/>
  <c r="AP159" i="252"/>
  <c r="AQ159" i="252"/>
  <c r="BD158" i="252"/>
  <c r="BH158" i="252"/>
  <c r="BL158" i="252"/>
  <c r="BP158" i="252"/>
  <c r="BT158" i="252"/>
  <c r="BX158" i="252"/>
  <c r="CB158" i="252"/>
  <c r="CF158" i="252"/>
  <c r="CJ158" i="252"/>
  <c r="AY158" i="252"/>
  <c r="BD157" i="252"/>
  <c r="BH157" i="252"/>
  <c r="BL157" i="252"/>
  <c r="BP157" i="252"/>
  <c r="BT157" i="252"/>
  <c r="BX157" i="252"/>
  <c r="CB157" i="252"/>
  <c r="CF157" i="252"/>
  <c r="CJ157" i="252"/>
  <c r="AY157" i="252"/>
  <c r="CR156" i="252"/>
  <c r="AY156" i="252"/>
  <c r="CR155" i="252"/>
  <c r="AY155" i="252"/>
  <c r="CR154" i="252"/>
  <c r="AY154" i="252"/>
  <c r="CR153" i="252"/>
  <c r="AY153" i="252"/>
  <c r="BU152" i="252"/>
  <c r="BY152" i="252"/>
  <c r="CC152" i="252"/>
  <c r="CG152" i="252"/>
  <c r="CK152" i="252"/>
  <c r="AQ152" i="252"/>
  <c r="BL152" i="252"/>
  <c r="AO152" i="252"/>
  <c r="BD152" i="252"/>
  <c r="AZ152" i="252"/>
  <c r="AR152" i="252"/>
  <c r="AP152" i="252"/>
  <c r="CR151" i="252"/>
  <c r="AY151" i="252"/>
  <c r="BD150" i="252"/>
  <c r="BE150" i="252"/>
  <c r="BA150" i="252"/>
  <c r="AY150" i="252"/>
  <c r="BD149" i="252"/>
  <c r="BH149" i="252"/>
  <c r="BL149" i="252"/>
  <c r="BP149" i="252"/>
  <c r="BT149" i="252"/>
  <c r="BX149" i="252"/>
  <c r="CB149" i="252"/>
  <c r="CF149" i="252"/>
  <c r="CJ149" i="252"/>
  <c r="BA149" i="252"/>
  <c r="AY149" i="252"/>
  <c r="BD148" i="252"/>
  <c r="BA148" i="252"/>
  <c r="AY148" i="252"/>
  <c r="BD147" i="252"/>
  <c r="BH147" i="252"/>
  <c r="BA147" i="252"/>
  <c r="AY147" i="252"/>
  <c r="CJ146" i="252"/>
  <c r="CF146" i="252"/>
  <c r="CB146" i="252"/>
  <c r="BX146" i="252"/>
  <c r="BL146" i="252"/>
  <c r="BP146" i="252"/>
  <c r="BT146" i="252"/>
  <c r="BH146" i="252"/>
  <c r="BD146" i="252"/>
  <c r="AZ146" i="252"/>
  <c r="CR145" i="252"/>
  <c r="CR144" i="252"/>
  <c r="BE143" i="252"/>
  <c r="BI143" i="252"/>
  <c r="BM143" i="252"/>
  <c r="BQ143" i="252"/>
  <c r="BU143" i="252"/>
  <c r="BY143" i="252"/>
  <c r="CC143" i="252"/>
  <c r="CG143" i="252"/>
  <c r="CK143" i="252"/>
  <c r="CO143" i="252"/>
  <c r="BD143" i="252"/>
  <c r="BH143" i="252"/>
  <c r="BL143" i="252"/>
  <c r="BP143" i="252"/>
  <c r="BT143" i="252"/>
  <c r="BX143" i="252"/>
  <c r="CB143" i="252"/>
  <c r="CF143" i="252"/>
  <c r="CJ143" i="252"/>
  <c r="CN143" i="252"/>
  <c r="CR143" i="252"/>
  <c r="BT142" i="252"/>
  <c r="BX142" i="252"/>
  <c r="CB142" i="252"/>
  <c r="CF142" i="252"/>
  <c r="CJ142" i="252"/>
  <c r="AY142" i="252"/>
  <c r="CR141" i="252"/>
  <c r="BQ141" i="252"/>
  <c r="BM141" i="252"/>
  <c r="BI141" i="252"/>
  <c r="BE141" i="252"/>
  <c r="BD140" i="252"/>
  <c r="AZ140" i="252"/>
  <c r="CR140" i="252"/>
  <c r="CR139" i="252"/>
  <c r="CR138" i="252"/>
  <c r="CR137" i="252"/>
  <c r="CR136" i="252"/>
  <c r="CR135" i="252"/>
  <c r="CR134" i="252"/>
  <c r="CR133" i="252"/>
  <c r="AY133" i="252"/>
  <c r="BH132" i="252"/>
  <c r="BL132" i="252"/>
  <c r="BP132" i="252"/>
  <c r="BT132" i="252"/>
  <c r="BX132" i="252"/>
  <c r="CB132" i="252"/>
  <c r="CF132" i="252"/>
  <c r="CJ132" i="252"/>
  <c r="CN132" i="252"/>
  <c r="CR132" i="252"/>
  <c r="CR131" i="252"/>
  <c r="CR130" i="252"/>
  <c r="CR129" i="252"/>
  <c r="CR128" i="252"/>
  <c r="CR127" i="252"/>
  <c r="CR126" i="252"/>
  <c r="CR125" i="252"/>
  <c r="CR124" i="252"/>
  <c r="CN123" i="252"/>
  <c r="CJ123" i="252"/>
  <c r="CB123" i="252"/>
  <c r="BX123" i="252"/>
  <c r="BT123" i="252"/>
  <c r="BP123" i="252"/>
  <c r="BL123" i="252"/>
  <c r="BH123" i="252"/>
  <c r="BD123" i="252"/>
  <c r="AZ123" i="252"/>
  <c r="AV123" i="252"/>
  <c r="CF123" i="252"/>
  <c r="BX122" i="252"/>
  <c r="CB122" i="252"/>
  <c r="CF122" i="252"/>
  <c r="CJ122" i="252"/>
  <c r="CN122" i="252"/>
  <c r="CR122" i="252"/>
  <c r="CN121" i="252"/>
  <c r="CJ121" i="252"/>
  <c r="CF121" i="252"/>
  <c r="CB121" i="252"/>
  <c r="BX121" i="252"/>
  <c r="BT121" i="252"/>
  <c r="AY121" i="252"/>
  <c r="CN120" i="252"/>
  <c r="CR120" i="252"/>
  <c r="CN119" i="252"/>
  <c r="CR119" i="252"/>
  <c r="CL119" i="252"/>
  <c r="CL118" i="252"/>
  <c r="CP118" i="252"/>
  <c r="CG118" i="252"/>
  <c r="CK118" i="252"/>
  <c r="CO118" i="252"/>
  <c r="CF118" i="252"/>
  <c r="CJ118" i="252"/>
  <c r="CN118" i="252"/>
  <c r="AY118" i="252"/>
  <c r="BD117" i="252"/>
  <c r="BH117" i="252"/>
  <c r="BL117" i="252"/>
  <c r="BP117" i="252"/>
  <c r="BT117" i="252"/>
  <c r="BX117" i="252"/>
  <c r="CB117" i="252"/>
  <c r="CF117" i="252"/>
  <c r="CJ117" i="252"/>
  <c r="CN117" i="252"/>
  <c r="CR117" i="252"/>
  <c r="BA116" i="252"/>
  <c r="AZ116" i="252"/>
  <c r="BD116" i="252"/>
  <c r="AY116" i="252"/>
  <c r="CR115" i="252"/>
  <c r="BT114" i="252"/>
  <c r="BX114" i="252"/>
  <c r="CB114" i="252"/>
  <c r="CF114" i="252"/>
  <c r="CJ114" i="252"/>
  <c r="CN114" i="252"/>
  <c r="CR114" i="252"/>
  <c r="CR113" i="252"/>
  <c r="CR112" i="252"/>
  <c r="CR111" i="252"/>
  <c r="CN110" i="252"/>
  <c r="CJ110" i="252"/>
  <c r="CF110" i="252"/>
  <c r="CB110" i="252"/>
  <c r="BX110" i="252"/>
  <c r="BT110" i="252"/>
  <c r="AY110" i="252"/>
  <c r="CN109" i="252"/>
  <c r="CJ109" i="252"/>
  <c r="CF109" i="252"/>
  <c r="CB109" i="252"/>
  <c r="BX109" i="252"/>
  <c r="BT109" i="252"/>
  <c r="AY109" i="252"/>
  <c r="CN108" i="252"/>
  <c r="CJ108" i="252"/>
  <c r="CF108" i="252"/>
  <c r="CB108" i="252"/>
  <c r="BX108" i="252"/>
  <c r="BT108" i="252"/>
  <c r="BP108" i="252"/>
  <c r="BL108" i="252"/>
  <c r="BH108" i="252"/>
  <c r="BD108" i="252"/>
  <c r="AZ108" i="252"/>
  <c r="AY108" i="252"/>
  <c r="CN107" i="252"/>
  <c r="CR107" i="252"/>
  <c r="AZ106" i="252"/>
  <c r="BD106" i="252"/>
  <c r="BH106" i="252"/>
  <c r="BL106" i="252"/>
  <c r="BP106" i="252"/>
  <c r="CR106" i="252"/>
  <c r="AR105" i="252"/>
  <c r="AS105" i="252"/>
  <c r="AT105" i="252"/>
  <c r="AU105" i="252"/>
  <c r="AV105" i="252"/>
  <c r="AW105" i="252"/>
  <c r="AX105" i="252"/>
  <c r="AQ105" i="252"/>
  <c r="BL105" i="252"/>
  <c r="AP105" i="252"/>
  <c r="BH105" i="252"/>
  <c r="AO105" i="252"/>
  <c r="BD105" i="252"/>
  <c r="AN105" i="252"/>
  <c r="AZ105" i="252"/>
  <c r="BX104" i="252"/>
  <c r="BP104" i="252"/>
  <c r="BL104" i="252"/>
  <c r="BH104" i="252"/>
  <c r="BD104" i="252"/>
  <c r="AZ104" i="252"/>
  <c r="AY104" i="252"/>
  <c r="BP103" i="252"/>
  <c r="BL103" i="252"/>
  <c r="BH103" i="252"/>
  <c r="BD103" i="252"/>
  <c r="AZ103" i="252"/>
  <c r="AY103" i="252"/>
  <c r="CR102" i="252"/>
  <c r="AY102" i="252"/>
  <c r="CR101" i="252"/>
  <c r="CR100" i="252"/>
  <c r="CR99" i="252"/>
  <c r="BQ99" i="252"/>
  <c r="BM99" i="252"/>
  <c r="BI99" i="252"/>
  <c r="BE99" i="252"/>
  <c r="BT98" i="252"/>
  <c r="BX98" i="252"/>
  <c r="CB98" i="252"/>
  <c r="CF98" i="252"/>
  <c r="CJ98" i="252"/>
  <c r="BQ98" i="252"/>
  <c r="BM98" i="252"/>
  <c r="BI98" i="252"/>
  <c r="BE98" i="252"/>
  <c r="BA98" i="252"/>
  <c r="CR97" i="252"/>
  <c r="BQ97" i="252"/>
  <c r="BM97" i="252"/>
  <c r="BI97" i="252"/>
  <c r="BE97" i="252"/>
  <c r="BA97" i="252"/>
  <c r="CR96" i="252"/>
  <c r="BQ96" i="252"/>
  <c r="BM96" i="252"/>
  <c r="BI96" i="252"/>
  <c r="BE96" i="252"/>
  <c r="BA96" i="252"/>
  <c r="CR95" i="252"/>
  <c r="CR94" i="252"/>
  <c r="CR93" i="252"/>
  <c r="AY93" i="252"/>
  <c r="BT92" i="252"/>
  <c r="BX92" i="252"/>
  <c r="CB92" i="252"/>
  <c r="CF92" i="252"/>
  <c r="CJ92" i="252"/>
  <c r="BA92" i="252"/>
  <c r="BD91" i="252"/>
  <c r="BH91" i="252"/>
  <c r="BL91" i="252"/>
  <c r="BP91" i="252"/>
  <c r="BT91" i="252"/>
  <c r="BX91" i="252"/>
  <c r="CB91" i="252"/>
  <c r="CF91" i="252"/>
  <c r="CJ91" i="252"/>
  <c r="AY91" i="252"/>
  <c r="BD90" i="252"/>
  <c r="BH90" i="252"/>
  <c r="BL90" i="252"/>
  <c r="BP90" i="252"/>
  <c r="BT90" i="252"/>
  <c r="BX90" i="252"/>
  <c r="CB90" i="252"/>
  <c r="CF90" i="252"/>
  <c r="CJ90" i="252"/>
  <c r="CO89" i="252"/>
  <c r="BU89" i="252"/>
  <c r="BD89" i="252"/>
  <c r="BH89" i="252"/>
  <c r="BL89" i="252"/>
  <c r="BP89" i="252"/>
  <c r="BT89" i="252"/>
  <c r="BX89" i="252"/>
  <c r="CB89" i="252"/>
  <c r="CF89" i="252"/>
  <c r="CJ89" i="252"/>
  <c r="CR88" i="252"/>
  <c r="CR87" i="252"/>
  <c r="CR86" i="252"/>
  <c r="CR85" i="252"/>
  <c r="CR84" i="252"/>
  <c r="BX83" i="252"/>
  <c r="CB83" i="252"/>
  <c r="CF83" i="252"/>
  <c r="CJ83" i="252"/>
  <c r="CN83" i="252"/>
  <c r="CR83" i="252"/>
  <c r="CR82" i="252"/>
  <c r="CR81" i="252"/>
  <c r="AY81" i="252"/>
  <c r="BT80" i="252"/>
  <c r="BX80" i="252"/>
  <c r="CB80" i="252"/>
  <c r="CF80" i="252"/>
  <c r="CJ80" i="252"/>
  <c r="AY80" i="252"/>
  <c r="BH79" i="252"/>
  <c r="BL79" i="252"/>
  <c r="BP79" i="252"/>
  <c r="BT79" i="252"/>
  <c r="BX79" i="252"/>
  <c r="CB79" i="252"/>
  <c r="CF79" i="252"/>
  <c r="CJ79" i="252"/>
  <c r="CR78" i="252"/>
  <c r="CR77" i="252"/>
  <c r="CR76" i="252"/>
  <c r="BH75" i="252"/>
  <c r="BL75" i="252"/>
  <c r="BE75" i="252"/>
  <c r="CR74" i="252"/>
  <c r="AY74" i="252"/>
  <c r="CR73" i="252"/>
  <c r="AY73" i="252"/>
  <c r="BE72" i="252"/>
  <c r="BI72" i="252"/>
  <c r="BM72" i="252"/>
  <c r="BQ72" i="252"/>
  <c r="BD72" i="252"/>
  <c r="BH72" i="252"/>
  <c r="BL72" i="252"/>
  <c r="BP72" i="252"/>
  <c r="BT72" i="252"/>
  <c r="BX72" i="252"/>
  <c r="CB72" i="252"/>
  <c r="CF72" i="252"/>
  <c r="CJ72" i="252"/>
  <c r="CN72" i="252"/>
  <c r="CR72" i="252"/>
  <c r="AY72" i="252"/>
  <c r="CR71" i="252"/>
  <c r="AZ70" i="252"/>
  <c r="BD70" i="252"/>
  <c r="BH70" i="252"/>
  <c r="BL70" i="252"/>
  <c r="BP70" i="252"/>
  <c r="BT70" i="252"/>
  <c r="BX70" i="252"/>
  <c r="CB70" i="252"/>
  <c r="CF70" i="252"/>
  <c r="CJ70" i="252"/>
  <c r="CN70" i="252"/>
  <c r="CR70" i="252"/>
  <c r="AZ69" i="252"/>
  <c r="BD69" i="252"/>
  <c r="BH69" i="252"/>
  <c r="BL69" i="252"/>
  <c r="BP69" i="252"/>
  <c r="BT69" i="252"/>
  <c r="BX69" i="252"/>
  <c r="CB69" i="252"/>
  <c r="CF69" i="252"/>
  <c r="CJ69" i="252"/>
  <c r="CN69" i="252"/>
  <c r="CR69" i="252"/>
  <c r="BE68" i="252"/>
  <c r="BI68" i="252"/>
  <c r="BD68" i="252"/>
  <c r="BH68" i="252"/>
  <c r="BL68" i="252"/>
  <c r="BP68" i="252"/>
  <c r="BT68" i="252"/>
  <c r="BX68" i="252"/>
  <c r="CB68" i="252"/>
  <c r="CF68" i="252"/>
  <c r="CJ68" i="252"/>
  <c r="CN68" i="252"/>
  <c r="AZ68" i="252"/>
  <c r="CR68" i="252"/>
  <c r="BA68" i="252"/>
  <c r="CR67" i="252"/>
  <c r="AY67" i="252"/>
  <c r="CR66" i="252"/>
  <c r="BI65" i="252"/>
  <c r="BM65" i="252"/>
  <c r="BQ65" i="252"/>
  <c r="BH65" i="252"/>
  <c r="BL65" i="252"/>
  <c r="BP65" i="252"/>
  <c r="BT65" i="252"/>
  <c r="BX65" i="252"/>
  <c r="CB65" i="252"/>
  <c r="CF65" i="252"/>
  <c r="CJ65" i="252"/>
  <c r="CN65" i="252"/>
  <c r="CR64" i="252"/>
  <c r="CR63" i="252"/>
  <c r="BY62" i="252"/>
  <c r="CC62" i="252"/>
  <c r="CG62" i="252"/>
  <c r="CK62" i="252"/>
  <c r="CO62" i="252"/>
  <c r="BX62" i="252"/>
  <c r="CB62" i="252"/>
  <c r="CF62" i="252"/>
  <c r="CJ62" i="252"/>
  <c r="CN62" i="252"/>
  <c r="CR62" i="252"/>
  <c r="CR61" i="252"/>
  <c r="BX60" i="252"/>
  <c r="CR60" i="252"/>
  <c r="BT59" i="252"/>
  <c r="BX59" i="252"/>
  <c r="CB59" i="252"/>
  <c r="CF59" i="252"/>
  <c r="CJ59" i="252"/>
  <c r="CN59" i="252"/>
  <c r="CR59" i="252"/>
  <c r="BA59" i="252"/>
  <c r="BG58" i="252"/>
  <c r="BK58" i="252"/>
  <c r="BO58" i="252"/>
  <c r="BS58" i="252"/>
  <c r="BF58" i="252"/>
  <c r="BJ58" i="252"/>
  <c r="BN58" i="252"/>
  <c r="BR58" i="252"/>
  <c r="BE58" i="252"/>
  <c r="BI58" i="252"/>
  <c r="BM58" i="252"/>
  <c r="BQ58" i="252"/>
  <c r="BD58" i="252"/>
  <c r="BH58" i="252"/>
  <c r="BL58" i="252"/>
  <c r="BP58" i="252"/>
  <c r="BT58" i="252"/>
  <c r="BX58" i="252"/>
  <c r="CB58" i="252"/>
  <c r="CF58" i="252"/>
  <c r="CJ58" i="252"/>
  <c r="CN58" i="252"/>
  <c r="CR58" i="252"/>
  <c r="CR57" i="252"/>
  <c r="AZ56" i="252"/>
  <c r="BD56" i="252"/>
  <c r="BH56" i="252"/>
  <c r="BL56" i="252"/>
  <c r="BP56" i="252"/>
  <c r="BT56" i="252"/>
  <c r="BX56" i="252"/>
  <c r="CB56" i="252"/>
  <c r="CF56" i="252"/>
  <c r="CJ56" i="252"/>
  <c r="CN56" i="252"/>
  <c r="CR56" i="252"/>
  <c r="BT55" i="252"/>
  <c r="BX55" i="252"/>
  <c r="CB55" i="252"/>
  <c r="CF55" i="252"/>
  <c r="CJ55" i="252"/>
  <c r="CN55" i="252"/>
  <c r="CR55" i="252"/>
  <c r="CR54" i="252"/>
  <c r="BI53" i="252"/>
  <c r="BM53" i="252"/>
  <c r="BQ53" i="252"/>
  <c r="BH53" i="252"/>
  <c r="BL53" i="252"/>
  <c r="BP53" i="252"/>
  <c r="BT53" i="252"/>
  <c r="BX53" i="252"/>
  <c r="CB53" i="252"/>
  <c r="CF53" i="252"/>
  <c r="CJ53" i="252"/>
  <c r="CN53" i="252"/>
  <c r="CR52" i="252"/>
  <c r="AY52" i="252"/>
  <c r="BI51" i="252"/>
  <c r="BM51" i="252"/>
  <c r="BQ51" i="252"/>
  <c r="BU51" i="252"/>
  <c r="BY51" i="252"/>
  <c r="CC51" i="252"/>
  <c r="CG51" i="252"/>
  <c r="CK51" i="252"/>
  <c r="CO51" i="252"/>
  <c r="BH51" i="252"/>
  <c r="BL51" i="252"/>
  <c r="BP51" i="252"/>
  <c r="BT51" i="252"/>
  <c r="BX51" i="252"/>
  <c r="CB51" i="252"/>
  <c r="CF51" i="252"/>
  <c r="CJ51" i="252"/>
  <c r="CN51" i="252"/>
  <c r="AY51" i="252"/>
  <c r="CR50" i="252"/>
  <c r="AY50" i="252"/>
  <c r="CR49" i="252"/>
  <c r="BH48" i="252"/>
  <c r="BL48" i="252"/>
  <c r="BP48" i="252"/>
  <c r="BE48" i="252"/>
  <c r="BI47" i="252"/>
  <c r="BM47" i="252"/>
  <c r="BQ47" i="252"/>
  <c r="BH47" i="252"/>
  <c r="BL47" i="252"/>
  <c r="BP47" i="252"/>
  <c r="CR47" i="252"/>
  <c r="BT46" i="252"/>
  <c r="BX46" i="252"/>
  <c r="CB46" i="252"/>
  <c r="CF46" i="252"/>
  <c r="CJ46" i="252"/>
  <c r="CR46" i="252"/>
  <c r="CR45" i="252"/>
  <c r="CR44" i="252"/>
  <c r="CR43" i="252"/>
  <c r="CR42" i="252"/>
  <c r="CR41" i="252"/>
  <c r="CR40" i="252"/>
  <c r="AZ39" i="252"/>
  <c r="BD39" i="252"/>
  <c r="BH39" i="252"/>
  <c r="BL39" i="252"/>
  <c r="BP39" i="252"/>
  <c r="BT39" i="252"/>
  <c r="BX39" i="252"/>
  <c r="CB39" i="252"/>
  <c r="CF39" i="252"/>
  <c r="CJ39" i="252"/>
  <c r="CN39" i="252"/>
  <c r="CR39" i="252"/>
  <c r="AY39" i="252"/>
  <c r="BU38" i="252"/>
  <c r="BY38" i="252"/>
  <c r="BT38" i="252"/>
  <c r="BX38" i="252"/>
  <c r="CB38" i="252"/>
  <c r="CF38" i="252"/>
  <c r="CJ38" i="252"/>
  <c r="CN38" i="252"/>
  <c r="CR37" i="252"/>
  <c r="BI36" i="252"/>
  <c r="BM36" i="252"/>
  <c r="BQ36" i="252"/>
  <c r="BH36" i="252"/>
  <c r="BL36" i="252"/>
  <c r="BP36" i="252"/>
  <c r="BT36" i="252"/>
  <c r="BX36" i="252"/>
  <c r="BH35" i="252"/>
  <c r="BL35" i="252"/>
  <c r="BP35" i="252"/>
  <c r="BT35" i="252"/>
  <c r="BX35" i="252"/>
  <c r="CB35" i="252"/>
  <c r="CF35" i="252"/>
  <c r="CJ35" i="252"/>
  <c r="CN35" i="252"/>
  <c r="BI35" i="252"/>
  <c r="BM35" i="252"/>
  <c r="BQ35" i="252"/>
  <c r="BU35" i="252"/>
  <c r="BY35" i="252"/>
  <c r="CC35" i="252"/>
  <c r="CG35" i="252"/>
  <c r="CK35" i="252"/>
  <c r="CO35" i="252"/>
  <c r="AY35" i="252"/>
  <c r="BU34" i="252"/>
  <c r="BY34" i="252"/>
  <c r="CC34" i="252"/>
  <c r="CG34" i="252"/>
  <c r="CK34" i="252"/>
  <c r="CO34" i="252"/>
  <c r="BT34" i="252"/>
  <c r="BX34" i="252"/>
  <c r="CB34" i="252"/>
  <c r="CF34" i="252"/>
  <c r="CJ34" i="252"/>
  <c r="BD33" i="252"/>
  <c r="BE33" i="252"/>
  <c r="BD32" i="252"/>
  <c r="BH32" i="252"/>
  <c r="AY32" i="252"/>
  <c r="BD31" i="252"/>
  <c r="BH31" i="252"/>
  <c r="CR30" i="252"/>
  <c r="BQ29" i="252"/>
  <c r="BH29" i="252"/>
  <c r="BL29" i="252"/>
  <c r="BM29" i="252"/>
  <c r="BE29" i="252"/>
  <c r="AY29" i="252"/>
  <c r="BD28" i="252"/>
  <c r="CR28" i="252"/>
  <c r="BE28" i="252"/>
  <c r="CR27" i="252"/>
  <c r="BT26" i="252"/>
  <c r="BX26" i="252"/>
  <c r="CB26" i="252"/>
  <c r="CF26" i="252"/>
  <c r="CJ26" i="252"/>
  <c r="BT25" i="252"/>
  <c r="BX25" i="252"/>
  <c r="CB25" i="252"/>
  <c r="CF25" i="252"/>
  <c r="CJ25" i="252"/>
  <c r="BI24" i="252"/>
  <c r="BM24" i="252"/>
  <c r="BQ24" i="252"/>
  <c r="BH24" i="252"/>
  <c r="BL24" i="252"/>
  <c r="BP24" i="252"/>
  <c r="BT24" i="252"/>
  <c r="BX24" i="252"/>
  <c r="CB24" i="252"/>
  <c r="CF24" i="252"/>
  <c r="CJ24" i="252"/>
  <c r="BT23" i="252"/>
  <c r="BX23" i="252"/>
  <c r="CB23" i="252"/>
  <c r="CF23" i="252"/>
  <c r="CJ23" i="252"/>
  <c r="BT22" i="252"/>
  <c r="BX22" i="252"/>
  <c r="CB22" i="252"/>
  <c r="CF22" i="252"/>
  <c r="CJ22" i="252"/>
  <c r="BT21" i="252"/>
  <c r="BX21" i="252"/>
  <c r="CB21" i="252"/>
  <c r="CF21" i="252"/>
  <c r="CJ21" i="252"/>
  <c r="CR21" i="252"/>
  <c r="BD20" i="252"/>
  <c r="AZ20" i="252"/>
  <c r="CR20" i="252"/>
  <c r="CR19" i="252"/>
  <c r="CR18" i="252"/>
  <c r="BD17" i="252"/>
  <c r="BH17" i="252"/>
  <c r="BL17" i="252"/>
  <c r="BP17" i="252"/>
  <c r="BT17" i="252"/>
  <c r="BX17" i="252"/>
  <c r="CB17" i="252"/>
  <c r="CF17" i="252"/>
  <c r="CJ17" i="252"/>
  <c r="CN17" i="252"/>
  <c r="CR17" i="252"/>
  <c r="AY17" i="252"/>
  <c r="CR16" i="252"/>
  <c r="BH15" i="252"/>
  <c r="BE15" i="252"/>
  <c r="BI14" i="252"/>
  <c r="CR14" i="252"/>
  <c r="BH14" i="252"/>
  <c r="CR13" i="252"/>
  <c r="Y13" i="252"/>
  <c r="BE147" i="252"/>
  <c r="BE32" i="252"/>
  <c r="BI29" i="252"/>
  <c r="BE31" i="252"/>
  <c r="AY105" i="252"/>
  <c r="CN92" i="252"/>
  <c r="CR92" i="252"/>
  <c r="BH33" i="252"/>
  <c r="BL33" i="252"/>
  <c r="BM33" i="252"/>
  <c r="BM117" i="252"/>
  <c r="BM48" i="252"/>
  <c r="CC117" i="252"/>
  <c r="AY123" i="252"/>
  <c r="BX199" i="252"/>
  <c r="CB199" i="252"/>
  <c r="CF199" i="252"/>
  <c r="CJ199" i="252"/>
  <c r="CN199" i="252"/>
  <c r="CR207" i="252"/>
  <c r="BH150" i="252"/>
  <c r="CR103" i="252"/>
  <c r="BL147" i="252"/>
  <c r="BM147" i="252"/>
  <c r="BI147" i="252"/>
  <c r="CR121" i="252"/>
  <c r="BE149" i="252"/>
  <c r="BE179" i="252"/>
  <c r="BE117" i="252"/>
  <c r="CR123" i="252"/>
  <c r="BM149" i="252"/>
  <c r="CR200" i="252"/>
  <c r="CR104" i="252"/>
  <c r="CR146" i="252"/>
  <c r="CC149" i="252"/>
  <c r="AY159" i="252"/>
  <c r="CN26" i="252"/>
  <c r="CR26" i="252"/>
  <c r="CN24" i="252"/>
  <c r="CR24" i="252"/>
  <c r="CN23" i="252"/>
  <c r="CR23" i="252"/>
  <c r="CN25" i="252"/>
  <c r="CR25" i="252"/>
  <c r="CB36" i="252"/>
  <c r="CF36" i="252"/>
  <c r="CJ36" i="252"/>
  <c r="CR36" i="252"/>
  <c r="CN34" i="252"/>
  <c r="CR34" i="252"/>
  <c r="CN22" i="252"/>
  <c r="CR22" i="252"/>
  <c r="CC38" i="252"/>
  <c r="CG38" i="252"/>
  <c r="CK38" i="252"/>
  <c r="CO38" i="252"/>
  <c r="BP75" i="252"/>
  <c r="BT75" i="252"/>
  <c r="BX75" i="252"/>
  <c r="CB75" i="252"/>
  <c r="CF75" i="252"/>
  <c r="CJ75" i="252"/>
  <c r="CN75" i="252"/>
  <c r="BM75" i="252"/>
  <c r="BQ75" i="252"/>
  <c r="CN80" i="252"/>
  <c r="CR80" i="252"/>
  <c r="CN89" i="252"/>
  <c r="CR89" i="252"/>
  <c r="CN98" i="252"/>
  <c r="CR98" i="252"/>
  <c r="CJ165" i="252"/>
  <c r="CN165" i="252"/>
  <c r="CR165" i="252"/>
  <c r="CR29" i="252"/>
  <c r="BL31" i="252"/>
  <c r="BI31" i="252"/>
  <c r="BL32" i="252"/>
  <c r="BI32" i="252"/>
  <c r="CR51" i="252"/>
  <c r="CN79" i="252"/>
  <c r="CR79" i="252"/>
  <c r="CN157" i="252"/>
  <c r="CR157" i="252"/>
  <c r="CR35" i="252"/>
  <c r="CN158" i="252"/>
  <c r="CR158" i="252"/>
  <c r="BL15" i="252"/>
  <c r="BI15" i="252"/>
  <c r="BT48" i="252"/>
  <c r="BX48" i="252"/>
  <c r="CB48" i="252"/>
  <c r="CF48" i="252"/>
  <c r="CJ48" i="252"/>
  <c r="CN48" i="252"/>
  <c r="BQ48" i="252"/>
  <c r="CN90" i="252"/>
  <c r="CR90" i="252"/>
  <c r="CN91" i="252"/>
  <c r="CR91" i="252"/>
  <c r="BE116" i="252"/>
  <c r="BH116" i="252"/>
  <c r="BE148" i="252"/>
  <c r="BH148" i="252"/>
  <c r="CN142" i="252"/>
  <c r="CR142" i="252"/>
  <c r="CN163" i="252"/>
  <c r="CJ163" i="252"/>
  <c r="CR178" i="252"/>
  <c r="BI48" i="252"/>
  <c r="CR65" i="252"/>
  <c r="BP147" i="252"/>
  <c r="CN159" i="252"/>
  <c r="CR159" i="252"/>
  <c r="CN176" i="252"/>
  <c r="CR176" i="252"/>
  <c r="CR53" i="252"/>
  <c r="BH152" i="252"/>
  <c r="BP105" i="252"/>
  <c r="CR105" i="252"/>
  <c r="BQ117" i="252"/>
  <c r="CG117" i="252"/>
  <c r="CN149" i="252"/>
  <c r="CR149" i="252"/>
  <c r="BQ149" i="252"/>
  <c r="CG149" i="252"/>
  <c r="BI179" i="252"/>
  <c r="BL179" i="252"/>
  <c r="BI75" i="252"/>
  <c r="CR108" i="252"/>
  <c r="CR110" i="252"/>
  <c r="BU117" i="252"/>
  <c r="CK117" i="252"/>
  <c r="BU149" i="252"/>
  <c r="CK149" i="252"/>
  <c r="CO149" i="252"/>
  <c r="BP152" i="252"/>
  <c r="AS152" i="252"/>
  <c r="CR208" i="252"/>
  <c r="CR109" i="252"/>
  <c r="BI117" i="252"/>
  <c r="BY117" i="252"/>
  <c r="CO117" i="252"/>
  <c r="BI149" i="252"/>
  <c r="BY149" i="252"/>
  <c r="CR160" i="252"/>
  <c r="CR203" i="252"/>
  <c r="BX196" i="252"/>
  <c r="CB196" i="252"/>
  <c r="CF196" i="252"/>
  <c r="CJ196" i="252"/>
  <c r="CN196" i="252"/>
  <c r="CR118" i="252"/>
  <c r="CR194" i="252"/>
  <c r="C58" i="250"/>
  <c r="C57" i="250"/>
  <c r="C56" i="250"/>
  <c r="C55" i="250"/>
  <c r="C54" i="250"/>
  <c r="D33" i="250"/>
  <c r="C14" i="250"/>
  <c r="C58" i="249"/>
  <c r="C57" i="249"/>
  <c r="C56" i="249"/>
  <c r="C55" i="249"/>
  <c r="C54" i="249"/>
  <c r="L39" i="249"/>
  <c r="J39" i="249"/>
  <c r="H39" i="249"/>
  <c r="F39" i="249"/>
  <c r="D39" i="249"/>
  <c r="L37" i="249"/>
  <c r="J37" i="249"/>
  <c r="H37" i="249"/>
  <c r="F37" i="249"/>
  <c r="D37" i="249"/>
  <c r="G33" i="249"/>
  <c r="D33" i="249"/>
  <c r="G30" i="249"/>
  <c r="D30" i="249"/>
  <c r="C14" i="249"/>
  <c r="C12" i="249"/>
  <c r="C58" i="239"/>
  <c r="C57" i="239"/>
  <c r="C56" i="239"/>
  <c r="C55" i="239"/>
  <c r="C53" i="239"/>
  <c r="F43" i="239"/>
  <c r="L37" i="239"/>
  <c r="J37" i="239"/>
  <c r="H37" i="239"/>
  <c r="F37" i="239"/>
  <c r="D37" i="239"/>
  <c r="G30" i="239"/>
  <c r="D30" i="239"/>
  <c r="C17" i="239"/>
  <c r="C16" i="239"/>
  <c r="F14" i="239"/>
  <c r="C2" i="239"/>
  <c r="BI33" i="252"/>
  <c r="CR75" i="252"/>
  <c r="BI150" i="252"/>
  <c r="BL150" i="252"/>
  <c r="CR48" i="252"/>
  <c r="BP33" i="252"/>
  <c r="BT33" i="252"/>
  <c r="CR199" i="252"/>
  <c r="BM179" i="252"/>
  <c r="BP179" i="252"/>
  <c r="BT179" i="252"/>
  <c r="BX179" i="252"/>
  <c r="CB179" i="252"/>
  <c r="CF179" i="252"/>
  <c r="CJ179" i="252"/>
  <c r="CN179" i="252"/>
  <c r="CR163" i="252"/>
  <c r="BM15" i="252"/>
  <c r="BP15" i="252"/>
  <c r="BT15" i="252"/>
  <c r="BX15" i="252"/>
  <c r="CB15" i="252"/>
  <c r="CF15" i="252"/>
  <c r="CJ15" i="252"/>
  <c r="CN15" i="252"/>
  <c r="BI148" i="252"/>
  <c r="BL148" i="252"/>
  <c r="BM32" i="252"/>
  <c r="BP32" i="252"/>
  <c r="BT147" i="252"/>
  <c r="BQ147" i="252"/>
  <c r="BI116" i="252"/>
  <c r="BL116" i="252"/>
  <c r="BM31" i="252"/>
  <c r="BP31" i="252"/>
  <c r="AT152" i="252"/>
  <c r="BT152" i="252"/>
  <c r="CR196" i="252"/>
  <c r="CR38" i="252"/>
  <c r="F42" i="197"/>
  <c r="F42" i="196"/>
  <c r="O43" i="161"/>
  <c r="C57" i="107"/>
  <c r="C56" i="107"/>
  <c r="C55" i="107"/>
  <c r="C54" i="107"/>
  <c r="C52" i="107"/>
  <c r="C57" i="94"/>
  <c r="C56" i="94"/>
  <c r="C55" i="94"/>
  <c r="C54" i="94"/>
  <c r="C52" i="94"/>
  <c r="C57" i="93"/>
  <c r="C56" i="93"/>
  <c r="C55" i="93"/>
  <c r="C54" i="93"/>
  <c r="C52" i="93"/>
  <c r="I7" i="93"/>
  <c r="C7" i="93"/>
  <c r="I7" i="52"/>
  <c r="I7" i="51"/>
  <c r="I7" i="50"/>
  <c r="I7" i="49"/>
  <c r="I7" i="48"/>
  <c r="I7" i="24"/>
  <c r="C7" i="24"/>
  <c r="BQ33" i="252"/>
  <c r="BM150" i="252"/>
  <c r="BP150" i="252"/>
  <c r="CR179" i="252"/>
  <c r="AU152" i="252"/>
  <c r="BX152" i="252"/>
  <c r="BU33" i="252"/>
  <c r="BX33" i="252"/>
  <c r="BM148" i="252"/>
  <c r="BP148" i="252"/>
  <c r="BT31" i="252"/>
  <c r="BQ31" i="252"/>
  <c r="BX147" i="252"/>
  <c r="BU147" i="252"/>
  <c r="BM116" i="252"/>
  <c r="BP116" i="252"/>
  <c r="BT32" i="252"/>
  <c r="BQ32" i="252"/>
  <c r="CR15" i="252"/>
  <c r="BT150" i="252"/>
  <c r="BQ150" i="252"/>
  <c r="BX32" i="252"/>
  <c r="BU32" i="252"/>
  <c r="BQ148" i="252"/>
  <c r="BT148" i="252"/>
  <c r="CB33" i="252"/>
  <c r="BY33" i="252"/>
  <c r="BX31" i="252"/>
  <c r="BU31" i="252"/>
  <c r="BQ116" i="252"/>
  <c r="BT116" i="252"/>
  <c r="CB147" i="252"/>
  <c r="BY147" i="252"/>
  <c r="CB152" i="252"/>
  <c r="AV152" i="252"/>
  <c r="BU150" i="252"/>
  <c r="BX150" i="252"/>
  <c r="BU116" i="252"/>
  <c r="BX116" i="252"/>
  <c r="BU148" i="252"/>
  <c r="BX148" i="252"/>
  <c r="CB31" i="252"/>
  <c r="BY31" i="252"/>
  <c r="CF147" i="252"/>
  <c r="CC147" i="252"/>
  <c r="AW152" i="252"/>
  <c r="CJ152" i="252"/>
  <c r="CF152" i="252"/>
  <c r="CC33" i="252"/>
  <c r="CF33" i="252"/>
  <c r="CB32" i="252"/>
  <c r="BY32" i="252"/>
  <c r="CB150" i="252"/>
  <c r="BY150" i="252"/>
  <c r="CJ33" i="252"/>
  <c r="CG33" i="252"/>
  <c r="BY116" i="252"/>
  <c r="CB116" i="252"/>
  <c r="BY148" i="252"/>
  <c r="CB148" i="252"/>
  <c r="CR152" i="252"/>
  <c r="CJ147" i="252"/>
  <c r="CG147" i="252"/>
  <c r="CC32" i="252"/>
  <c r="CF32" i="252"/>
  <c r="AY152" i="252"/>
  <c r="CC31" i="252"/>
  <c r="CF31" i="252"/>
  <c r="CF150" i="252"/>
  <c r="CC150" i="252"/>
  <c r="CJ31" i="252"/>
  <c r="CG31" i="252"/>
  <c r="CN147" i="252"/>
  <c r="CR147" i="252"/>
  <c r="CK147" i="252"/>
  <c r="CO147" i="252"/>
  <c r="CC116" i="252"/>
  <c r="CF116" i="252"/>
  <c r="CC148" i="252"/>
  <c r="CF148" i="252"/>
  <c r="CJ32" i="252"/>
  <c r="CG32" i="252"/>
  <c r="CK33" i="252"/>
  <c r="CR33" i="252"/>
  <c r="CJ150" i="252"/>
  <c r="CG150" i="252"/>
  <c r="CG116" i="252"/>
  <c r="CJ116" i="252"/>
  <c r="CR32" i="252"/>
  <c r="CK32" i="252"/>
  <c r="CG148" i="252"/>
  <c r="CJ148" i="252"/>
  <c r="CR31" i="252"/>
  <c r="CK31" i="252"/>
  <c r="CN150" i="252"/>
  <c r="CR150" i="252"/>
  <c r="CK150" i="252"/>
  <c r="CO150" i="252"/>
  <c r="CK148" i="252"/>
  <c r="CO148" i="252"/>
  <c r="CN148" i="252"/>
  <c r="CR148" i="252"/>
  <c r="CK116" i="252"/>
  <c r="CN116" i="252"/>
  <c r="CO116" i="252"/>
  <c r="CR116" i="252"/>
  <c r="CR209" i="252"/>
</calcChain>
</file>

<file path=xl/comments1.xml><?xml version="1.0" encoding="utf-8"?>
<comments xmlns="http://schemas.openxmlformats.org/spreadsheetml/2006/main">
  <authors>
    <author>Ruth</author>
  </authors>
  <commentList>
    <comment ref="C46" authorId="0" shapeId="0">
      <text>
        <r>
          <rPr>
            <sz val="9"/>
            <color indexed="81"/>
            <rFont val="Tahoma"/>
            <family val="2"/>
          </rPr>
          <t xml:space="preserve">ampliar el contenido de la  fórmula de cálculo, quien lo hace, periodicidad, en que tipo de registro
...
Para este campo se debe describir el proceso técnico para poder reportar el indicador; es decir, el proceso que se sigue para obtener los datos y realizar los cálculos necesarios, responde a la pregunta: ¿cómo se mide?
</t>
        </r>
      </text>
    </comment>
  </commentList>
</comments>
</file>

<file path=xl/sharedStrings.xml><?xml version="1.0" encoding="utf-8"?>
<sst xmlns="http://schemas.openxmlformats.org/spreadsheetml/2006/main" count="36857" uniqueCount="3519">
  <si>
    <t>Mujer</t>
  </si>
  <si>
    <t>Secretaría Distrital de la Mujer</t>
  </si>
  <si>
    <t>Enfoque</t>
  </si>
  <si>
    <t>Indicador del PDD</t>
  </si>
  <si>
    <t>Código Meta
PDD</t>
  </si>
  <si>
    <t>Entidad</t>
  </si>
  <si>
    <t xml:space="preserve">1.1 Las entidades del distrito cuentan con capacidades para la incorporación de los enfoques de género, de los derechos de las mujeres y diferencial en desarrollo de sus competencias, planeación,  gestión administrativa y en sus  procesos misionales. </t>
  </si>
  <si>
    <t>Índice de capacidades del DC para la incorporación de enfoques</t>
  </si>
  <si>
    <t>N/A</t>
  </si>
  <si>
    <t>ND</t>
  </si>
  <si>
    <t>(Número de hitos para la elaboración realizados al momento t / Total de hitos para la elaboración)*100</t>
  </si>
  <si>
    <t>Igualdaddegénero</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</si>
  <si>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</si>
  <si>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Planeación</t>
  </si>
  <si>
    <t>Secretaría Distrital de Planeación</t>
  </si>
  <si>
    <t>Dirección de Información, Cartografía y Estadística</t>
  </si>
  <si>
    <t>Charles Alfonso Lopez Castro</t>
  </si>
  <si>
    <t>chlopez@sdp.gov.co</t>
  </si>
  <si>
    <t xml:space="preserve">Porcentaje de implementación del trazador presupuestal de equidad de género </t>
  </si>
  <si>
    <t>Findelapobreza</t>
  </si>
  <si>
    <t>1.4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</si>
  <si>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Hacienda</t>
  </si>
  <si>
    <t>Secretaría Distrital de Hacienda</t>
  </si>
  <si>
    <t>Mujeres</t>
  </si>
  <si>
    <t>Secretaría de la Mujer</t>
  </si>
  <si>
    <t>Porcentaje de implementación de estrategias y actividades asociadas a las dimensiones de intervención y atención del programa.</t>
  </si>
  <si>
    <t>Garantizar que los datos y mecanismos de coordinación incluyan la perspectiva de género.</t>
  </si>
  <si>
    <t xml:space="preserve">Género 
diferencial
derechos  humanos </t>
  </si>
  <si>
    <t>No</t>
  </si>
  <si>
    <t>NA</t>
  </si>
  <si>
    <t>SEGURIDAD, CONVIVENCIA Y JUSTICIA</t>
  </si>
  <si>
    <t xml:space="preserve">Secretaria Distrital de Seguridad, Convivencia y Justicia </t>
  </si>
  <si>
    <t xml:space="preserve">Subsecretaría de Acceso a la Justicia - Programa Casa Libertad </t>
  </si>
  <si>
    <t xml:space="preserve">Sonia Cardona </t>
  </si>
  <si>
    <t>sonia.cardona@scj.gov.co</t>
  </si>
  <si>
    <t>(ponderación de la de la  vigencia * (Número de productos del Plan de Acción de respuesta con enfoque de género a mujeres atendidas en el proyecto de discapacidad generados/  Número de productos programados del Plan de Acción de respuesta con enfoque de género a mujeres atendidas en el proyecto de discapacidad))*100</t>
  </si>
  <si>
    <t xml:space="preserve">Poner fin a todas las formas de discriminación contra las mujeres y niñas. </t>
  </si>
  <si>
    <t>N/D</t>
  </si>
  <si>
    <t>Integración Social</t>
  </si>
  <si>
    <t>Secretaría Distrital de Integración Social</t>
  </si>
  <si>
    <t xml:space="preserve">Número de actividades realizadas en la ejecución anual del plan  bienestar con incorporación de los enfoques  de género, derechos de las mujeres y diferencial. </t>
  </si>
  <si>
    <t>Asegurar la participación plena y efectiva de las mujeres y la igualdad de oportunidades de liderazgo a todos los niveles decisorios en la vida política, económica y pública</t>
  </si>
  <si>
    <t>Salud</t>
  </si>
  <si>
    <t>Secretaría Distrital de Salud</t>
  </si>
  <si>
    <t xml:space="preserve">Giovanni Arturo Gonzalez Zapata </t>
  </si>
  <si>
    <t>Porcentaje de Normas, documentos y jurisprudencia relacionadas con el derecho de las mujeres y la equidad de Género incorporadas en el Sistema de Información jurídico de Bogotá.</t>
  </si>
  <si>
    <t>Pazjusticiaeinstitucionessólidas</t>
  </si>
  <si>
    <t>Promover y aplicar leyes y políticas no discriminatorias en favor del desarrollo sostenible.</t>
  </si>
  <si>
    <t>Secretaría Jurídica Distrital</t>
  </si>
  <si>
    <t>Dirección  Distrital de Política Jurídica</t>
  </si>
  <si>
    <t>Sergio Pinillos Cabrales</t>
  </si>
  <si>
    <t>3813000 ext 1780 - 1781</t>
  </si>
  <si>
    <t xml:space="preserve">spinillosc@secretariajuridica.gov.co </t>
  </si>
  <si>
    <t>Número de lineamientos jurídicos con enfoque de género y diferencial elaborados y publicados.</t>
  </si>
  <si>
    <t xml:space="preserve">Derechos Humanos; Género; Poblacional; Territorial y Diferencial </t>
  </si>
  <si>
    <t>Número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</si>
  <si>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Sumatoria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</si>
  <si>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16. Paz, justicia e instituciones sólidas</t>
  </si>
  <si>
    <t>Garantizar el acceso público a la información y proteger las libertades fundamentales, de conformidad con las leyes nacionales y los acuerdos internacionales</t>
  </si>
  <si>
    <t xml:space="preserve">Gestión Pública </t>
  </si>
  <si>
    <t>Secretaría General</t>
  </si>
  <si>
    <t>Dirección del sistema distrital de servicio a la ciudadanía</t>
  </si>
  <si>
    <t>Yanneth Moreno Romero</t>
  </si>
  <si>
    <t>3813000 ext. 1371</t>
  </si>
  <si>
    <t>ymorenor@alcaldiabogota.gov.co</t>
  </si>
  <si>
    <t>Ext. 1037</t>
  </si>
  <si>
    <t>clopez@sdmujer.gov.co</t>
  </si>
  <si>
    <t xml:space="preserve">Porcentaje de avance en la actualización del modelo pedagógico. </t>
  </si>
  <si>
    <t>Reducción de las desigualdades</t>
  </si>
  <si>
    <t>De aquí a 2030, potenciar y promover la inclusión social, económica y política de todas las personas, independientemente de su edad, sexo, discapacidad, raza, etnia, origen, religión o situación económica u otra condición</t>
  </si>
  <si>
    <t>SUBDIRECCIÓN TÉCNICA DE MÉTODOS EDUCATIVOS Y OPERATIVA</t>
  </si>
  <si>
    <t>304 5465537</t>
  </si>
  <si>
    <t>carolinam@idipron.gov.co</t>
  </si>
  <si>
    <t>Porcentaje de avance en la construcción del diagnostico vulnerabilidad de las niñas, adolescentes  jóvenes  de habitan la calle o en riesgo de estarlo.</t>
  </si>
  <si>
    <t>318 3947531</t>
  </si>
  <si>
    <t>sandramartinezm@idipron.gov.co</t>
  </si>
  <si>
    <t xml:space="preserve"> (Número de estrategias implementadas del MAM en las localidades del distrito /  Número de estrategias diseñadas   del MAM en las localidades del Distrito)*100</t>
  </si>
  <si>
    <t>laura.roa@gobiernobogota.gov.co</t>
  </si>
  <si>
    <t>Porcentaje de avance en la  implementación de la estrategia  integral de acciones con enfoques de género y diferencial en la Unidad Administrativa Especial Cuerpo Oficial de Bomberos de Bogotá (UAE)</t>
  </si>
  <si>
    <t>(Número de acciones con enfoque de género y diferencial implementadas  / Número de acciones con enfoque de género y diferencial formuladas en la estrategia) * 100</t>
  </si>
  <si>
    <t>Género</t>
  </si>
  <si>
    <t>Porcentaje de mujeres vinculadas en procesos de atención durante su estadía en la Cárcel Distrital</t>
  </si>
  <si>
    <t>Poblacional y de genero</t>
  </si>
  <si>
    <t>Igualdad de género</t>
  </si>
  <si>
    <t>Eliminar todas las formas de violencia contra todas las mujeres y las niñas en los ámbitos público y privado, incluidas la trata y la explotación sexual y otros tipos de explotación</t>
  </si>
  <si>
    <t>3169001 Ext. 1007</t>
  </si>
  <si>
    <t>aquintero@sdmujer.gov.co</t>
  </si>
  <si>
    <t>Aprobar y fortalecer políticas acertadas y leyes aplicables para promover la igualdad de género y el empoderamiento de todas las mujeres y las niñas a todos los niveles.</t>
  </si>
  <si>
    <t>3169001 ext 1028</t>
  </si>
  <si>
    <t>aramirez@sdmujer.gov.co</t>
  </si>
  <si>
    <t>Porcentaje de avance en el fortalecimiento de la infraestructura tecnológica del   Observatorio de Mujeres y equidad de género para facilitar la articulación con los sectores distritales pertinentes</t>
  </si>
  <si>
    <t>IDECA</t>
  </si>
  <si>
    <t>Numero de mujeres formadas en sus derechos para el desarrollo de capacidades a través del uso de herramientas TIC</t>
  </si>
  <si>
    <t>Sumatoria de mujeres formadas en sus derechos para el desarrollo de capacidades a través del uso de herrramientas TIC</t>
  </si>
  <si>
    <t>Número de sectores de la Administración Distrital que implementan la estrategia de  transversalización para la equidad de género</t>
  </si>
  <si>
    <t>Sumatoria  de sectores de la Administración Distrital que implementan la estrategia de  transversalización para la equidad de género</t>
  </si>
  <si>
    <t xml:space="preserve">Clara Lopez Garcia </t>
  </si>
  <si>
    <t>Número de componentes del Plan Educaticativo de Transversalización del Enfoque de Género (PETIG) implementados desde la Secretaría de Educación</t>
  </si>
  <si>
    <t>Sumatoria de componentes del Plan Educaticativo de Transversalización del Enfoque de Género (PETIG) implementados desde la Secretaría de Educación</t>
  </si>
  <si>
    <t>Educación de calidad</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</si>
  <si>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</si>
  <si>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Educación </t>
  </si>
  <si>
    <t>Dirección de Inclusión e Integración de Poblaciones</t>
  </si>
  <si>
    <t>Virgina Torres Montoya</t>
  </si>
  <si>
    <t>3241000 ext 2229</t>
  </si>
  <si>
    <t>vtorresm1@educacionbogota.gov.co</t>
  </si>
  <si>
    <t xml:space="preserve">1.2 Las entidades del Distrito incorporan los enfoques de género, de los derechos de las mujeres y diferencial en su cultura organizacional </t>
  </si>
  <si>
    <t>Índice de incorporación de enfoques en la cultura organizacional</t>
  </si>
  <si>
    <t>Género; Diferencial; Derechos Humanos</t>
  </si>
  <si>
    <t>Porcentaje de  acciones  implementadas con enfoque de género dentro del programa Barrismo Social en el distrito</t>
  </si>
  <si>
    <t>(Número de acciones implementadas con enfoque de género dentro del programa Goles Sin barrera / Número de acciones diseñadas con enfoque de género dentro del programa Goles Sin barrera)*100</t>
  </si>
  <si>
    <t>Porcentaje de implementación de los lineamientos con enfoque de género, para la  implementación del programa de ambientes laborales diversos, amorosos y seguros en las entidades y organismos distritales.</t>
  </si>
  <si>
    <t>Departamento Administrativo del Servicio Civil Distrital</t>
  </si>
  <si>
    <t>Derechos Humanos Poblacional, Diferencial, Ambiental, Enfoque de Género, Territorial</t>
  </si>
  <si>
    <t xml:space="preserve">Número de entidades del Distrito Capital  que participan en la estrategia de información, de la PPM&amp;EG, a través del curso de inducción distrital ofertado por el DASCD.  </t>
  </si>
  <si>
    <t xml:space="preserve">Sumatoria de entidades del Distrito Capital  que participan en la estrategia de información, de la PPM&amp;EG, a través del curso de inducción distrital ofertado por el DASCD.   </t>
  </si>
  <si>
    <t xml:space="preserve">Porcentaje de avance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t>
  </si>
  <si>
    <t>Poner fin a todas las formas de discriminación contra todas las mujeres y las niñas en todo el mundo</t>
  </si>
  <si>
    <t>Movilidad</t>
  </si>
  <si>
    <t>Oficina Asesora de Planeación</t>
  </si>
  <si>
    <t xml:space="preserve">Número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 </t>
  </si>
  <si>
    <t>Sumatoria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t>
  </si>
  <si>
    <t>Instituto de Desarrollo Urbano</t>
  </si>
  <si>
    <t>Lucy Molano, Alejandra Muñoz Calderón</t>
  </si>
  <si>
    <t>TRANSMILENIO S.A.</t>
  </si>
  <si>
    <t>SUBGERENCIA DE ATENCIÓN AL USUARIO Y COMUNICACIONES - DIRECCIÓN TECNICA DE SEGURIDAD</t>
  </si>
  <si>
    <t>JEISSON LUCUMI -  ALEJANDRA VALDERRAMA</t>
  </si>
  <si>
    <t>jeisson.lucumi@transmilenio.gov.co alejandra.valderrama@transmilenio.gov.co</t>
  </si>
  <si>
    <t>Número de agentes de cambio, servidores públicos y contratistas sensibilizados e informados en derechos sexuales y derechos reproductivos con enfoque de género.</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</si>
  <si>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</si>
  <si>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Derechos humanos y Género</t>
  </si>
  <si>
    <t>Sí</t>
  </si>
  <si>
    <t>3279797 ext. 64000</t>
  </si>
  <si>
    <t>sfernandezg@sdis.gov.co</t>
  </si>
  <si>
    <t>Porcentaje de avance en el diseño e implementación de la ruta de prevención urgente, frente a riesgos asociados a mujeres víctimas del conflicto armado, con roles de liderazgo o defensa de derechos humanos, en Bogotá.</t>
  </si>
  <si>
    <t>(ponderación de la vigencia *(Fases o etapas ejecutadas de la ruta de prevención urgente / Fases o etapas programadas de la ruta de prevención urgente))*100</t>
  </si>
  <si>
    <t>Alta Consejería para los Derechos de las Víctimas, la Paz y la Reconciliación</t>
  </si>
  <si>
    <t>Paola Rivas De la Espriella</t>
  </si>
  <si>
    <t>3813000 Ext 2625</t>
  </si>
  <si>
    <t>pirivas@alcaldiabogota.gov.co</t>
  </si>
  <si>
    <t>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</si>
  <si>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(ponderación de la vigencia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ejecutadas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programadas))*100</t>
  </si>
  <si>
    <t>Porcentaje de avance en el diseño e implementación de la estrategia para fortalecer la participación y las capacidades de incidencia de las mujeres víctimas del conflicto armado o en riesgo de serlo.</t>
  </si>
  <si>
    <t>(ponderación de la vigencia * (Fases o etapas de diseño e implementación de la  estrategia para fortalecer la participación y las capacidades de incidencia de las mujeres víctimas del conflicto armado o en riesgo de serlo, ejecutadas / Fases o etapas de diseño e implementación de la  estrategia para fortalecer la participación y las capacidades de incidencia de las mujeres víctimas del conflicto armado o en riesgo de serlo, programadas))*100</t>
  </si>
  <si>
    <t>Porcentaje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t>
  </si>
  <si>
    <t xml:space="preserve">Número de  iniciativas ciudadanas apoyadas de Derechos Humanos dirigidas a mujeres </t>
  </si>
  <si>
    <t>Sumatoria de Número de iniciativas ciudadanas apoyadas   de Derechos Humanos dirigidas a mujeres</t>
  </si>
  <si>
    <t>Secretaría Distrital de Educación</t>
  </si>
  <si>
    <t>Secretaría Distrital de Movilidad</t>
  </si>
  <si>
    <t>Oficina Asesora de Comunicaciones y Cultura para la Movilidad</t>
  </si>
  <si>
    <t>sjimenez@movilidadbogota.gov.co</t>
  </si>
  <si>
    <t>Numero de socialización o capacitación a colaboradores, funcionarios, operadores  y empresas vinculadas al sector transporte de Transmilenio en la garantía del derecho de las mujeres a una vida libre de violencias.</t>
  </si>
  <si>
    <t>2203000- 1922</t>
  </si>
  <si>
    <t>(Sumatoria de las actividades del plan de la estrategia entornos de confianza para la prevención de todo tipo de violencias de género contra las mujeres ejecutadas/ Sumatoria de las actividades del plan de trabajo de la estrategia de entornos de confianza para la prevención de violencias de género contra las mujeres  programadas)*100</t>
  </si>
  <si>
    <t>5.2  Eliminar todas las formas de violencia contra todas las mujeres y las niñas en los ámbitos público y privado, incluidas la trata y la explotación sexual y otros tipos de explotación</t>
  </si>
  <si>
    <t>Territorial y de género</t>
  </si>
  <si>
    <t>Dirección de Prevención y Cultura Ciudadana</t>
  </si>
  <si>
    <t>Conmutador 3779595</t>
  </si>
  <si>
    <t>isabel.ramirez@scj.gov.co</t>
  </si>
  <si>
    <t>Número de mujeres y hombres orientados y sensibilizados en prevención de violencia mediante la Estrategia Entornos protectores y territorios seguros, con enfoques diferencial y de género</t>
  </si>
  <si>
    <t xml:space="preserve">Territorial, género, Diferencial, Derechos </t>
  </si>
  <si>
    <t>rorduz@sdis.gov.co</t>
  </si>
  <si>
    <t>Porcentaje de personas (mujeres y su sistema familiar) acogidas en el marco de la estrategia Casas Refugio.</t>
  </si>
  <si>
    <t>(Número  de personas (mujeres y su sistema familiar) acogidas en el marco de la estrategia Casas Refugio/ Número de personas (mujeres y su sistema familiar) solicitantes de la oferta de protección en el marco de la estrategia Casas Refugio)*100</t>
  </si>
  <si>
    <t xml:space="preserve">Secretaria Distrital de la Mujer </t>
  </si>
  <si>
    <t>Subdirección para la familia</t>
  </si>
  <si>
    <t xml:space="preserve">Número de atenciones psicosociales a mujeres víctimas de violencias, a través de las Duplas de Atención Psicosocial. </t>
  </si>
  <si>
    <t>Sumatoria de atenciones psicosociales a mujeres víctimas de violencias, a través de las Duplas de Atención Psicosocial realizados</t>
  </si>
  <si>
    <t>Igualda de género</t>
  </si>
  <si>
    <t>Índice de mejoramiento de articulación institucional SOFIA</t>
  </si>
  <si>
    <t>Porcentaje de I.E.D urbanas y rurales con acciones de acompañamiento y seguimiento pedagógico y técnico</t>
  </si>
  <si>
    <t>(Acciones de implementación y seguimiento del  Protocolo ejecutadas/Acciones de implementación y seguimiento del  Protocolo programadas)*100</t>
  </si>
  <si>
    <t>(Número de casos  de violencias contra las mujeres que se presentan en el Sistema TransMilenio reportados /Número de casos  de violencias contra las mujeres que se presentan en el Sistema TransMilenioregistrados en el  aplicativo de gestión y control de la operación)* 100</t>
  </si>
  <si>
    <t>Aprobar y fortalecer políticas acertadas y leyes aplicables para promover la igualdad de género y el empoderamiento de todas las mujeres y las niñas a todos los niveles..</t>
  </si>
  <si>
    <t>DesarrolloEconómicoIndustriayTurismo</t>
  </si>
  <si>
    <t>Secretaría Distrital de Desarrollo Económico</t>
  </si>
  <si>
    <t>Subdirección de Empleo y Formación</t>
  </si>
  <si>
    <t>3693777 ext 166</t>
  </si>
  <si>
    <t>nserna@desarrrolloeconomico.gov.co</t>
  </si>
  <si>
    <t xml:space="preserve">Sumatoria de lineamientos técnicos diseñados e implementados   para el fortalecimiento de los Consejos y Planes Locales de Seguridad  en temas de derechos humanos para las Mujeres. </t>
  </si>
  <si>
    <t>(Sumatoria de las actividades de la estrategia de cultura ciudadana con enfoque contra la violencia de género realizadas / Sumatoria de las actividades de cultura ciudadana con enfoque contra la violencia de género programadas)*100</t>
  </si>
  <si>
    <t>Diseñar e implementar al 100% una (1) estrategia de fortalecimiento de la cultura ciudadana y la participación para la seguridad, convivencia y la prevención de violencia basada en género y el machismo, a través de la gestión en el territorio.</t>
  </si>
  <si>
    <t xml:space="preserve"> Porcentaje de  operación del Sistema Articulado de Alertas Tempranas para la prevención del delito de feminicidio en el Distrito Capital. </t>
  </si>
  <si>
    <t>(Número de acciones ejecutadas para la operación del Sistema Articulado de Alertas Tempranas para la prevención del delito de feminicidio en el Distrito Capital/ Número de acciones programadas para la operación del Sistema Articulado de Alertas Tempranas para la prevención del delito de feminicidio en el Distrito Capital)*100</t>
  </si>
  <si>
    <t>Secretaria de Gobierno, Secretaría Distrital de Seguridad, convivencia y justicia; Secretaría Distrital de Desarrollo Económico; Secretaría de Educación del Distrito;  Secretaróa Distrital de Salud; Secretaría Distrital de Cultura, Recreación y Deporte; Secretaría Distrital de Hábitat; Secretaría Distrital de Integración Social, IDRD, IDARTES, Instituto Distrital de Patrimonio.</t>
  </si>
  <si>
    <t>Número de Informes de seguimiento a la implementación del Sistema SOFIA desarrollados.</t>
  </si>
  <si>
    <t>Sumatoria de informes de seguimiento a la implementación del Sistema SOFIA desarrollados</t>
  </si>
  <si>
    <t>Número de atenciones efectivas a través de la Línea Púrpura Distrital operando de manera integrada a la Línea 123</t>
  </si>
  <si>
    <t>Sumatoria  de atenciones efectivas a través de la Línea Púrpura Distrital operando de manera integrada a la Línea 123</t>
  </si>
  <si>
    <t>Secretaría Distrital de Seguridad, convivencia y justicia</t>
  </si>
  <si>
    <t xml:space="preserve">Porcentaje de implentación del Protocolo de prevención, atención y sanción de las violencias contra las mujeres en el espacio y el transporte público. </t>
  </si>
  <si>
    <t>(Número de fases del Protocolo de prevención, atención y sanción de las violencias contra las mujeres en el espacio y el transporte público implementadas/ Número de fases del Protocolo de prevención, atención y sanción de las violencias contra las mujeres en el espacio y el transporte público programadas) * 100</t>
  </si>
  <si>
    <t xml:space="preserve"> </t>
  </si>
  <si>
    <t>Número de Planes Locales de Seguridad para las Mujeres validados y en seguimiento en el marco de los Consejos Locales de Seguridad para las Mujeres, en las 20 localidades de Bogotá.</t>
  </si>
  <si>
    <t>Sumatoria  de Planes Locales de Seguridad para las Mujeres validados y en seguimiento en el marco de los Consejos Locales de Seguridad para las Mujeres, en las 20 localidades de Bogotá.</t>
  </si>
  <si>
    <t>Número de talleres realizados con NNAJ, en el tema de prevención de violencias contra las mujeres con enfoques de género  y diferencial.</t>
  </si>
  <si>
    <t>Sumatoria de talleres realizados con NNAJ, en el tema de prevención de violencias contra las mujeres con enfoques de género  y diferencial.</t>
  </si>
  <si>
    <t>dorar@idipron.gov.co</t>
  </si>
  <si>
    <t>Número de acciones de movilización social implementandas desde la equidad de género encaminadas a eliminar o disminuir situaciones de violencias basadas en el género</t>
  </si>
  <si>
    <t>Sumatoria de acciones de movilización social implementandas desde la equidad de género encaminadas a eliminar o disminuir situaciones de violencias basadas en el género</t>
  </si>
  <si>
    <t>3279797 Ext 61001</t>
  </si>
  <si>
    <t>ilondonog@sdis.gov.co</t>
  </si>
  <si>
    <t>Numero de acciones de divulgación sobre el derecho a una vida libre de violencias a las lideresas, defensoras de derechos humanos, mujeres pertencientes a grupos étnicos, mujeres  con identidad sexual diversa y víctimas de trata de personas.</t>
  </si>
  <si>
    <t>Sumatoria de acciones de divulgación sobre el derecho a una vida libre de violencias a las lideresas, defensoras de derechos humanos, mujeres con identidad sexual diversa y víctimas de trata de personas.</t>
  </si>
  <si>
    <t>Asegurar la participación plena y efectiva de las mujeres y la igualdad de oportunidades de liderazgo a todos los niveles decisorios en la vida política, económica y pública.</t>
  </si>
  <si>
    <t xml:space="preserve">Sumatoria de localidades con implementación de las rutas, estrategias y acciones para facilitar el acceso a la justicia para mujeres y personas diversas </t>
  </si>
  <si>
    <t>Mitigar y reducir la violencia de género, incluida la violencia doméstica</t>
  </si>
  <si>
    <t>Secretaría Distrital de Seguridad, Convivencia y Justicia</t>
  </si>
  <si>
    <t>Dirección de Acceso a la Justicia</t>
  </si>
  <si>
    <t>cesar.nunez@scj.gov.co</t>
  </si>
  <si>
    <t>Numero de casos nuevos de representación  para la garantía de derechos de las mujeres víctimas de violencias en el D.C.</t>
  </si>
  <si>
    <t>Sumatoria de casos nuevos de representación  para la garantía de derechos de las mujeres víctimas de violencias en el D.C.</t>
  </si>
  <si>
    <t>Reducir significativamente todas las formas de violencia y las correspondientes tasas de mortalidad en todo el mundo.</t>
  </si>
  <si>
    <t xml:space="preserve">Subsecretaria de Fortalecimiento de Capacidades </t>
  </si>
  <si>
    <t>Lisa Cristina Gómez Camargo</t>
  </si>
  <si>
    <t>3169001 EXT 1034</t>
  </si>
  <si>
    <t>lcgomez@sdmujer.gov.co</t>
  </si>
  <si>
    <t>Numero mujeres víctimas de violencia asesoradas través de Casas de Justicia y escenarios de la Fiscalía General de la Nación.</t>
  </si>
  <si>
    <t>Sumatoria de mujeres víctimas de violencia asesoradas través de Casas de Justicia y escenarios  escenarios de la Fiscalía General de la Nación.</t>
  </si>
  <si>
    <t xml:space="preserve">4.1 Aumento en la participación incidente y representación de las mujeres en sus diferencias y diversidad en los diferentes espacios, instancias y escenarios de participación política y ciudadana en el Distrito Capital. </t>
  </si>
  <si>
    <t>Índice de participación incidente y representación política y ciudadana</t>
  </si>
  <si>
    <t xml:space="preserve">Porcentaje de implementación de capacitaciones a mujeres y personas diversas en temas de mediación comunitaria, mediación social y mecanismos de abordaje pacífico de conflictos </t>
  </si>
  <si>
    <t>(Número de capacitaciones  a mujeres y personas diversas en temas de mediación comunitaria, mediación social y mecanismos de abordaje pacífico de conflictos implementadas/ Número de capacitaciones  a mujeres y personas diversas en temas de mediación comunitaria, mediación social y mecanismos de abordaje pacífico de conflictos proyectadas)* 100</t>
  </si>
  <si>
    <t>Número de acciones de sensibilización y participación implementandas</t>
  </si>
  <si>
    <t>Sumatoria de acciones de sensibilización y participación implementandas</t>
  </si>
  <si>
    <t>Número de agendas de las mujeres posicionada o incorporada en los comité distrital y locales de Derechos Humanos</t>
  </si>
  <si>
    <t>Sumatoria de agendas de las mujeres posicionada o incorporada en los comité distrital y locales de Derechos Humanos</t>
  </si>
  <si>
    <t>Dirección de Participación y Comunicación para la Planeación</t>
  </si>
  <si>
    <t>Juan Carlos Prieto Garcia</t>
  </si>
  <si>
    <t>jprieto@sdp.gov.co</t>
  </si>
  <si>
    <t xml:space="preserve">Porcentaje de iniciativas lideradas por mujeres niñas y jovenes  promovidas y acompañadas pedagógicamente desde  la escuela de  liderazgo.  </t>
  </si>
  <si>
    <t>(Número de iniciativas participantes en la escuela de  liderazgo para  niñas y mujeres jóvenes / Número de iniciativas formuladas en el marco de INCITAR 21 lideredas por niñasy mujeres jovenes)  *100</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</si>
  <si>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</si>
  <si>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3241000 ext 2249</t>
  </si>
  <si>
    <t>Porcentaje de Instituciones educativas oficiales acompañadas con acciones de fortalecimiento de la cátedra de paz con enfoques de genero y derechos de las mujeres.</t>
  </si>
  <si>
    <t>Porcentaje de Instituciones educativas oficiales acompañadas con acciones de fortalecimiento de los planes de convivencia escolar, con enfoques de género y derechos de las mujeres.</t>
  </si>
  <si>
    <t>Porcentaje de insituciones educativas con Comisión de Mujeres participantes en las acciones  de SIMONU</t>
  </si>
  <si>
    <t>(Número de instituciones educativas con Comisión de Mujeres  participantes en  SIMONU / Total de instituciones educativas participantes en SIMONU) *100</t>
  </si>
  <si>
    <t>Porcentaje de orientaciones realizadas a las mujeres con enfoques de género y diferencial, en temas de derechos y obligaciones de las Entidades sin Ánimo de Lucro - ESAL</t>
  </si>
  <si>
    <t>(Número de orientaciones a mujeres en temas de derechos y obligaciones de las Entidades sin Ánimo de Lucro - ESAL con enfoques de género y diferencial realizadas/Número de solicitud de orientaciones en temas de derechos y obligaciones de las Entidades sin Ánimo de Lucro - ESAL solicitadas por mujeres)*100</t>
  </si>
  <si>
    <t>Andrea Robayo Alfonso</t>
  </si>
  <si>
    <t>3813000 ext 1742</t>
  </si>
  <si>
    <t xml:space="preserve">arobayoa@secretariajuridica.gov.co </t>
  </si>
  <si>
    <t>Número de mujeres, en sus diferencias y diversidad, que participan en procesos ciudadanos ambientales.</t>
  </si>
  <si>
    <t xml:space="preserve">NA </t>
  </si>
  <si>
    <t xml:space="preserve">Ambiente </t>
  </si>
  <si>
    <t xml:space="preserve">Secretaria Distrital de Ambiente </t>
  </si>
  <si>
    <t>alix.montes@ambientebogota.gov.co</t>
  </si>
  <si>
    <t>Natalia Parra Osorio</t>
  </si>
  <si>
    <t>Porcentaje de avance del diseño y socialización de la Estrategia de fortalecimiento del proceso de Rendición de Cuentas en el Distrito Capital, que incorpore  los enfoques de género y diferencial</t>
  </si>
  <si>
    <t>(Ponderación de la vigencia * (Etapas de diseño y socialización de la Estrategia de fortalecimiento del proceso de Rendición de Cuentas en el Distrito Capital, que incorpore  los enfoques de género y diferenciales ejecutadas / Etapas de diseño y socialización de la Estrategia de fortalecimiento del proceso de Rendición de Cuentas en el Distrito Capital, que incorpore  los enfoques de género y diferenciales programadas)*100</t>
  </si>
  <si>
    <t>Crear a todos los niveles instituciones eficaces y transparentes que rindan cuentas</t>
  </si>
  <si>
    <t xml:space="preserve">Porcentaje  de actividades realizadas  en los espacios, instancias y escenarios de participación ciudadana habilitados por la UAESP para las mujeres recicladoras de oficio </t>
  </si>
  <si>
    <t xml:space="preserve">(Número de actividades realizadas  en los espacios, instancias y escenarios de participación ciudadana habilitados por la UAESP para las mujeres recicladoras de oficio /Número de actividades programadas  en los espacios, instancias y escenarios de participación ciudadana habilitados por la UAESP para las mujeres recicladoras de oficio)  *100
</t>
  </si>
  <si>
    <t>Hábitat</t>
  </si>
  <si>
    <t>Unidad Administrativa Especial de Servicios Públicos UAESP</t>
  </si>
  <si>
    <t>Porcentaje de implementación del Programa de formación a organizaciones de mujeres en derecho a la participación y la representación con equidad</t>
  </si>
  <si>
    <t xml:space="preserve">(Número de acciones cumplidas del programa de formación a organizaciones de mujeres en derecho a la participación y la representación con equidad/Número de acciones programadas programa de formación a organizaciones de mujeres en derecho a la participación y la representación con equidad)*100 </t>
  </si>
  <si>
    <t>Gobierno</t>
  </si>
  <si>
    <t>Instituto Distrital de la Participación y Acción Comunal IDPAC</t>
  </si>
  <si>
    <t>Numero de procesos de formación en participación ciudadana y liderazgos de las mujeres, incidencia política y control social</t>
  </si>
  <si>
    <t>Sumatoria de procesos de formación en participación ciudadana y liderazgos de las mujeres, incidencia política y control social</t>
  </si>
  <si>
    <t>Ciudadesycomunidadessostenibles</t>
  </si>
  <si>
    <t>De aquí a 2030, aumentar la urbanización inclusiva y sostenible y la capacidad para la planificación y la gestión participativas, integradas y sostenibles de los asentamientos humanos en todos los países.</t>
  </si>
  <si>
    <t>Porcentaje de implementación del programa de  fortalecimiento al CCM  en capacidades ciudadanas, incidencia e interlocución con los sectores de la Administración Distrital</t>
  </si>
  <si>
    <t xml:space="preserve">(Número de acciones de fortalecimiento al CCM implementadas en capacidades ciudadanas, incidencia e interlocución con los sectores de la Administración Distrital/ Número de acciones de fortalecimiento al CCM programadas en capacidades ciudadanas, incidencia e interlocución con los sectores de la Administración Distrital )*100 </t>
  </si>
  <si>
    <t>Subsecretaría de Políticas de Igualdad</t>
  </si>
  <si>
    <t>Yéssica Herrera</t>
  </si>
  <si>
    <t>yherrera@sdmujer.gov.co</t>
  </si>
  <si>
    <t xml:space="preserve">5.1 Aumentar las condiciones de acceso y reconocimiento a los diferentes ámbitos de empleo (formal y no formal, remunerado y no remunerado) para las mujeres en sus diferencias y diversidad. </t>
  </si>
  <si>
    <t>Índice de acceso y reconocimiento en el empleo para las mujeres</t>
  </si>
  <si>
    <t>Numero de estudios  de análisis de la demanda turística y de las condiciones de participación de las mujeres en sus diferencias y diversidad en el turismo</t>
  </si>
  <si>
    <t>Sumatoria de estudios  de análisis de la demanda turística y de las condiciones de participación de las mujeres en sus diferencias y diversidad en el turismo</t>
  </si>
  <si>
    <t xml:space="preserve">Numero de reportes de caracterización  de empleos generados por el sector turístico de Bogotá y de las condiciones de las mujeres en sus diferencias y diversidad en estos. </t>
  </si>
  <si>
    <t xml:space="preserve">Sumatoria de de reportes de caracterización  de empleos generados por el sector turístico de Bogotá y de las condiciones de las mujeres en sus diferencias y diversidad en estos. </t>
  </si>
  <si>
    <t>Número de mujeres en sus diferencias y diversidad vendedoras informales emprendedoras fortalecidas integralmente con enfoques de género y diferencial.</t>
  </si>
  <si>
    <t xml:space="preserve">Sumatoria de mujeres en sus diferencias y diversidad vendedoras informales fortalecidas integralmente con enfoques de género y diferencial  en emprendimiento y/o fortalecimiento empresarial </t>
  </si>
  <si>
    <t xml:space="preserve">8. Trabajo decente y desarrollo económico </t>
  </si>
  <si>
    <t>8.5 De aquí a 2030, lograr el empleo pleno y productivo y el trabajo decente para todas las mujeres y los hombres, incluidos los jóvenes y las personas con discapacidad, así como la igualdad de remuneración por trabajo de igual valor.</t>
  </si>
  <si>
    <t>Luz Nereyda Moreno Mosquera</t>
  </si>
  <si>
    <t>Número de mujeres vendedoras informales en sus diferencias y diversidad certificadas en los procesos de formación.</t>
  </si>
  <si>
    <t>Sumatoria de mujeres vendedoras informales en sus diferencias y diversidad certificadas a los procesos de formación.</t>
  </si>
  <si>
    <t>Cristian Felipe Gonzalez</t>
  </si>
  <si>
    <t>metrianal@ipes.gov.co</t>
  </si>
  <si>
    <t xml:space="preserve">Número de mujeres vendedoras informales participantes en sus diferencias y diversidad en ferias temporales o institucionales. </t>
  </si>
  <si>
    <t>Sumatoria de mujeres en sus diferencias y diversidad vendedoras informales, que participan en ferias temporales e institucionales.</t>
  </si>
  <si>
    <t xml:space="preserve">Número de mujeres vendedoreas informales  identificadas y caracterizadas  en el plan de intervención de las 10 zonas de mayor  aglomeración de vendedores informales en el espacio público. </t>
  </si>
  <si>
    <t xml:space="preserve">Sumatoria de mujeres vendedoreas informales  identificadas y caracterizadas  en el plan de intervención de las 10 zonas de mayor  aglomeración de vendedores informales en el espacio público. </t>
  </si>
  <si>
    <t>Número de campañas de sensibilización en plazas distritales de mercado referente a la no violencia doméstica, y del reconocimiento económico, social y cultural del trabajo doméstico no remunerado.</t>
  </si>
  <si>
    <t>Sumatoria de campañas de sensibilización en plazas distritales de mercado referente a la no violencia doméstica, y del reconocimiento económico, social y cultural del trabajo doméstico no remunerado, realizadas</t>
  </si>
  <si>
    <t>5: Lograr la igualdad entre los géneros y empoderar a todas las mujeres y las niñas</t>
  </si>
  <si>
    <t>5.2 Poner fin a todas las formas de discriminación contra todas las mujeres y las niñas en todo el mundo</t>
  </si>
  <si>
    <t>cfgonzalezg@ipes.gov.co</t>
  </si>
  <si>
    <t>Número de jornadas de socialización, atención y orientación de la agencia pública de empleo  para mujeres en las diferentes localidades, a partir del enfoque de género y enfoque de derechos de las mujeres.</t>
  </si>
  <si>
    <t>Suma de jornadas de socialización, atención y orientación de la agencia pública de empleo  para mujeres en las diferentes localidades, a partir del enfoque de género y enfoque de derechos de las mujeres.</t>
  </si>
  <si>
    <t>TrabajoDecente</t>
  </si>
  <si>
    <t>De aquí a 2030, lograr el empleo pleno y productivo y el trabajo decente para todas las mujeres y los hombres, incluidos los jóvenes y las personas con discapacidad, así como la igualdad de remuneración por trabajo de igual valor</t>
  </si>
  <si>
    <t>Número de Mujeres en sus diferencias y diversidad vinculadas en procesos de intermediación laboral</t>
  </si>
  <si>
    <t>Sumatoria de mujeres vinculadas en procesos de intermediación laboral</t>
  </si>
  <si>
    <t>(Número de mujeres atendidas en los procesos de formación, alistamiento financiero y asistencia técnica desde el enfoque de género a mujeres emprendedoras en sus diferencias y diversidad/Número de mujeres solicitantes de los procesos de formación, alistamiento financiero y asistencia técnica desde el enfoque de género)*100</t>
  </si>
  <si>
    <t>Trabajodecenteycrecimientoeconómico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</si>
  <si>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</si>
  <si>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Subdirección de Inclusión Financiera e Intermediación</t>
  </si>
  <si>
    <t>3693777 ext 215</t>
  </si>
  <si>
    <t>Secretaria Distrital de Desarrollo Economico</t>
  </si>
  <si>
    <t>Secretaria Distrital de Desarrollo Económico</t>
  </si>
  <si>
    <t>Porcentaje de unidades productivas de mujeres en sus diferencias y diversidad  que participan en eventos de intermediación y comercialización empresarial en los cuales puedan participar de acuerdo a las convocatorias realizadas.</t>
  </si>
  <si>
    <t>(Sumatoria del número de unidades productivas de mujeres en sus diferencias y diversidad  que participan en eventos de intermediación y comercialización empresarial /Total de unidades productivas de mujeres en sus diferencias  convocadas a eventos de intemediación y comercialización empresarial )*100</t>
  </si>
  <si>
    <t>Lograr niveles más elevados de productividad económica mediante la diversificación, la modernización tecnológica y la innovación, entre otras cosas centrándose en los sectores con gran valor añadido y un uso intensivo de la mano de obra</t>
  </si>
  <si>
    <t>Subdirección de Intermediación, formalización y regulación empresarial</t>
  </si>
  <si>
    <t xml:space="preserve">Numero de mercados campesinos realizados con mujeres campesinas y rurales </t>
  </si>
  <si>
    <t>Sumatoria de mercados campesinos realizados para las mujeres campesinas y rurales</t>
  </si>
  <si>
    <t>Hugo A Rojas Figueroa</t>
  </si>
  <si>
    <t>hrojas@desarrolloeconomico.gov.co</t>
  </si>
  <si>
    <t xml:space="preserve">Sumatoria de asistencias social, ambiental, productiva y comercial  realizadas para el fortalecimiento de unidades productivas con enfoques de género y diferencial </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</si>
  <si>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</si>
  <si>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Direccion de Economia Rural y Abastecimieto Alimentario</t>
  </si>
  <si>
    <t>Cesar Carrillo Vega</t>
  </si>
  <si>
    <t>ccarrillo@desarrolloeconomico.gov.co</t>
  </si>
  <si>
    <t>Porcentaje de implementación de las fases del diseño de los lineamientos técnicos para la lectura de la feminización de la pobreza en los diferentes ciclos de vida</t>
  </si>
  <si>
    <t>(Número de fases implementadas  del diseño de los lineamientos técnicos para la lectura de la feminización de la pobreza /Número de fases programadas s del diseño de los lineamientos técnicos para la lectura de la feminización de la pobreza) *100</t>
  </si>
  <si>
    <t xml:space="preserve">Derechos Humanos, Poblacional, Diferencial, Teritorial, </t>
  </si>
  <si>
    <t>Número de jornadas de capacitación  realizadas en finanzas públicas con enfoque de género</t>
  </si>
  <si>
    <t>Sumatoria de jornadas de capacitación   en finanzas públicas con enfoque de género realizadas</t>
  </si>
  <si>
    <t>Oscar Enrique Guzman Silva</t>
  </si>
  <si>
    <t>oguzman@shd.gov.co</t>
  </si>
  <si>
    <t>(Mujeres Loteras caracterizadas/ Mujeres Loteras registradas)*100</t>
  </si>
  <si>
    <t>Crear a todos los niveles instituciones eficaces y transparentes que rindan cuentas.</t>
  </si>
  <si>
    <t>Lotería de Bogotá</t>
  </si>
  <si>
    <t xml:space="preserve">Número de reportes de Recaudo de mujeres poseedoras que tienen predios  y vehículos en Bogotá D.C. socializados </t>
  </si>
  <si>
    <t xml:space="preserve">Sumatoria de reportes de Recaudo de mujeres poseedoras que tienen predios  y vehículos en Bogotá D.C. socializados </t>
  </si>
  <si>
    <t>jyopasa@shd.gov.co</t>
  </si>
  <si>
    <t>Porcentaje de participación de mujeres  en actividades de Educación Tributaria.</t>
  </si>
  <si>
    <t>(Número de mujeres participantes en actividades de Educación Tributaria/ Número de personas participantes en actividades de Educación Tributaria)*100</t>
  </si>
  <si>
    <t>afonsecam@shd.gov.co</t>
  </si>
  <si>
    <t>Porcentaje de avance en la elaboración de  un estudio de identificación de barreras de acceso al mercado laboral, con una sección específica para mujeres víctimas de violencia.</t>
  </si>
  <si>
    <t>(ponderación de la vigencia * (Número de acciones realizadas para la elaboración del un estudio de identificación de barreras de acceso al mercado laboral, con una sección sobre las mujeres víctimas de violencias /número de acciones programadas para la elaboración de un estudio de identificación de barreras de acceso al mercado laboral, con una sección sobre las mujeres víctimas de violencias))*100</t>
  </si>
  <si>
    <t>Subdirección de Emprendimiento</t>
  </si>
  <si>
    <t>Angélica Segura</t>
  </si>
  <si>
    <t>369 37 77 ext 274</t>
  </si>
  <si>
    <t>asegura@desarrolloeconomico.gov.co</t>
  </si>
  <si>
    <t>6.1 Las mujeres en sus diferencias y diversidad en Bogotá acceden a salud plena encaminada a atender sus afectaciones específicas</t>
  </si>
  <si>
    <t>Índice de acceso oportuno a servicios de salud sexual y reproductiva</t>
  </si>
  <si>
    <t xml:space="preserve">Porcentaje de mujeres con toma de mamografìa en Bogotá </t>
  </si>
  <si>
    <t>Saludybienestar</t>
  </si>
  <si>
    <t>De aquí a 2030, reducir en un tercio la mortalidad prematura por enfermedades no transmisibles mediante su prevención y tratamiento, y promover la salud mental y el bienestar</t>
  </si>
  <si>
    <t xml:space="preserve">Porcentaje de mujeres que cuentan con  orientación en el  sistema de aseguramiento en salud </t>
  </si>
  <si>
    <t>Lograr la cobertura sanitaria universal, incluida la protección contra los riesgos financieros, el acceso a servicios de salud esenciales de calidad y el acceso a medicamentos y vacunas inocuos, eficaces, asequibles y de calidad para todos</t>
  </si>
  <si>
    <t>Si</t>
  </si>
  <si>
    <t>Porcentaje  de proyectos  con base comunitaria para fortalecer la participación social y la inclusión formulados con enfoques diferencial y de género</t>
  </si>
  <si>
    <t>(Número de proyectos formulados  con base comunitaria para fortalecer la participación social y la inclusión con enfoques diferencial y de género/ Número de  proyectos  con base comunitaria para fortalecer la participación social y la inclusión formulados) *100</t>
  </si>
  <si>
    <t>Número de mujeres de 10 a 49 años que acceden a consulta de valoración integral, orientación y asesoría en Interrupción Voluntaria Del Embarazo / Número de mujeres de 10 a 49 años que acceden a un procedimiento de IVE  *100</t>
  </si>
  <si>
    <t xml:space="preserve">Proporción de mujeres con provisión de método anticonceptivo post evento obstétrico (postparto o postaborto)  inmediato  </t>
  </si>
  <si>
    <t>Número de mujeres a las que se les da provisión efectiva de un método anticonceptivo en el post evento obstétrico (postparto o postaborto) inmediato/  Número  de mujeres con atención del parto o aborto</t>
  </si>
  <si>
    <t>De aquí a 2030, garantizar el acceso universal a los servicios de salud sexual y reproductiva, incluidos los de planificación familiar, información y educación, y la integración de la salud reproductiva en las estrategias y los programas nacionales</t>
  </si>
  <si>
    <t>Porcentaje de Mujeres entre 15 a 19 años que reciben asesoría en anticoncepción</t>
  </si>
  <si>
    <t xml:space="preserve">(Número de  mujeres entre 15 a 19 años que reciben asesoría en anticoncepción/Número de mujeres entre 15 a 19 años)* 100 </t>
  </si>
  <si>
    <t>Número de personas que se benefician  a través de las acciones poblacionales y colectivas dirigidas a la intervenciòn de eventos de interés en salud pública</t>
  </si>
  <si>
    <t>Sumatoria de personas que se benefician  a traves de las acciones  poblacionales y colectivas dirigidas a la intervenciòn de eventos de interés en salud pública</t>
  </si>
  <si>
    <t xml:space="preserve">Número de Servicios Integrales en Salud para Mujeres implementados </t>
  </si>
  <si>
    <t xml:space="preserve">Sumatoria de Servicios Integrales en Salud para Mujeres implementados </t>
  </si>
  <si>
    <t>Numero de niñas, niños, adolescentes y jóvenes sensibilizados e informados en derechos sexuales y derechos reproductivos con enfoque de género.</t>
  </si>
  <si>
    <t>Sumatoria  de  niñas, niños, adolescentes y jóvenes sensibilizados e informados en derechos sexuales y derechos reproductivos con enfoque de género.</t>
  </si>
  <si>
    <t xml:space="preserve">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t>
  </si>
  <si>
    <t>6.2 Fortalecimiento de Capacidades para el abordaje de la menstruación con enfoque de derechos, género y diferencial</t>
  </si>
  <si>
    <t>índice de capacidades para el abordaje de la menstruación</t>
  </si>
  <si>
    <t>Porcentaje de  implementación de la Estrategia de Dignidad Menstrual para las Mujeres y Personas con experiencia Menstrual habitantes de calle implementado</t>
  </si>
  <si>
    <t xml:space="preserve">(Número de acciones cumplidas de la Estrategia de Dignidad Menstrual para las Mujeres y Persona con experiencia menstrual /Número de acciones programadas de la Estrategia de Dignidad Menstrual para las Mujeres y Persona con experiencia menstrual)*100 </t>
  </si>
  <si>
    <t>Lograr la cobertura sanitaria universal, en particular la protección contra los riesgos financieros, el acceso a servicios de salud esenciales de calidad y el acceso a medicamentos y vacunas seguros, eficaces, asequibles y de calidad para todos</t>
  </si>
  <si>
    <t>dmoraa@sdis.gov.co</t>
  </si>
  <si>
    <t>Pocentaje de  implementación de la  ESTRATEGIA INTERSECTORIAL PARA EL CUIDADO MENSTRUAL</t>
  </si>
  <si>
    <t>(Número de acciones cumplidas del plan de trabajo de la ESTRATEGIA INTERSECTORIAL PARA EL CUIDADO MENSTRUAL/Número de acciones programasel plan de trabajo de la ESTRATEGIA INTERSECTORIAL PARA EL CUIDADO MENSTRUAL)*100</t>
  </si>
  <si>
    <t xml:space="preserve">Asegurar el acceso universal a la salud sexual y reproductiva y los derechos reproductivos según lo acordado de conformidad con el Programa de Acción de la Conferencia Internacional sobre la Población y el Desarrollo, la Plataforma de Acción de Beijing y </t>
  </si>
  <si>
    <t>nacevedo@sdmujer.gov.co</t>
  </si>
  <si>
    <t xml:space="preserve">7.1  Aumentar el número de mujeres que acceden y permanecen en todos los niveles y ámbitos del sistema educativo, favoreciendo la promoción de sus derechos </t>
  </si>
  <si>
    <t>Indice de acceso y permanencia de las mujeres en el sistema educativo</t>
  </si>
  <si>
    <t>Número de IED con estrategias pedagógicas implementadas que promuevan la educación integral en sexualidad de niños, niñas, adolescentes y  jóvenes para el fortalecimiento pedagógico, desde los enfoques diferencial, de derechos de las mujeres y de género</t>
  </si>
  <si>
    <t>Sumatoria de IED con estrategias pedagógicas implementadas que promuevan la educación integral en sexualidad de niños, niñas, adolescentes y  jóvenes para el fortalecimiento pedagógico, desde los enfoques diferencial, de derechos de las mujeres y de género</t>
  </si>
  <si>
    <t xml:space="preserve">Número de estrategias educativas flexibles implementadas para las mujeres de la ciudad </t>
  </si>
  <si>
    <t xml:space="preserve">Sumatoria de estrategias educativas flexibles implementadas para las mujeres de la ciudad </t>
  </si>
  <si>
    <t>Porcentance de implementación de la estregia  Respiro para el desarrollo y fortalecimiento de capacidades psicoemocionales</t>
  </si>
  <si>
    <t>(Número  de  encuentros Respiro  para el desarrollo y fortalecimiento de capacidades psicoemocionales realizados/Número de encuentros Respiro  para el desarrollo y fortalecimiento de capacidades psicoemocionales programados)*100</t>
  </si>
  <si>
    <t>Aprobar y fortalecer políticas acertadas y leyes aplicables para promover la igualdad de género y el empoderamiento de todas las mujeres y las niñas a todos los niveles</t>
  </si>
  <si>
    <t>Índice de participación de mujeres en actividades culturales, artísticas, de esparcimiento, recreativas y deportivas</t>
  </si>
  <si>
    <t xml:space="preserve">Número de estímulos otorgados en el marco de becas orientadas a los derechos culturales de las mujeres  que propendan por la equidad y el énfoque de género </t>
  </si>
  <si>
    <t xml:space="preserve">Sumatoria de estímulos otorgados en el marco de becas orientadas a los derechos culturales de las mujeres  que propendan por la equidad y el énfoque de género </t>
  </si>
  <si>
    <t>Realizar el 100% de las acciones para el fortalecimiento de los estímulos, apoyos concertados y alianzas estratégicas para dinamizar la estrategia sectorial dirigida a fomentar los procesos culturales, artísticos, patrimoniales.</t>
  </si>
  <si>
    <t>CulturaRecreaciónyDeporte</t>
  </si>
  <si>
    <t>Alvaro Vargas Colorado</t>
  </si>
  <si>
    <t>n.a</t>
  </si>
  <si>
    <t>Instituto Distrital de las artes IDARTES</t>
  </si>
  <si>
    <t>Leyla Castillo Ballen</t>
  </si>
  <si>
    <t>leyla.castillo@idartes.gov.co</t>
  </si>
  <si>
    <t>Astrid Liliana Angulo Cortés</t>
  </si>
  <si>
    <t>Sumatoria de  mujeres formadoras vinculadas a los proyectos de formación musical</t>
  </si>
  <si>
    <t>Asegurar la participación plena y efectiva de las mijeres y la iguladad de oportunidades de liderazgo  a todos los niveles decisorios en la vida política, económica y pública.</t>
  </si>
  <si>
    <t>Orquesta Filarmónica de Bogotá</t>
  </si>
  <si>
    <t>Número de niñas,  adolescentes y mujeres atendidas en el marco de los proyectos de formación musical de la Orquesta Filarmónica de Bogotá</t>
  </si>
  <si>
    <t>Sumatoria de niñas, adolescentes y mujeres en procesos de formación musical</t>
  </si>
  <si>
    <t>si</t>
  </si>
  <si>
    <t>Secretaría Distrital de Cultura, Recreación y Deporte</t>
  </si>
  <si>
    <t>Dirección de Lectura y Bibliotecas</t>
  </si>
  <si>
    <t>maria.gaitan@scrd.gov.co</t>
  </si>
  <si>
    <t>Fundación Gilberto Alzate Avendaño</t>
  </si>
  <si>
    <t>Cesar Alfredo Parra</t>
  </si>
  <si>
    <t>156 Realizar 21.250 acciones para el fortalecimiento y la participación en prácticas artísticas, culturales y patrimoniales en los territorios, generando espacios de encuentro y reconocmiento del otro</t>
  </si>
  <si>
    <t>De aquí a 2030, elaborar y poner en práctica políticas encaminadas a promover un turismo sostenible que cree puestos de trabajo y promueva la cultura y los productos locales</t>
  </si>
  <si>
    <t>mdiaz@fuga.gov.co</t>
  </si>
  <si>
    <t xml:space="preserve">Número de estímulos otorgados en el marco de la Beca
de visibilización de los saberes y prácticas de mujeres portadoras del Patrimonio Cultural Inmaterial </t>
  </si>
  <si>
    <t>Redoblar los esfuerzos para proteger y salvaguardar el patrimonio cultural y natural del mundo</t>
  </si>
  <si>
    <t>Instituto Distrital del Patrimonio Cultural IDPC</t>
  </si>
  <si>
    <t>Sumatoria de  Iniciativas de memoria y patrimonio con enfoque de mujer y género apoyadas en el marco de la estrategia de territorialización del Museo de Bogotá</t>
  </si>
  <si>
    <t>Sumatoria de actividades físicas con enfoque de género realizadas</t>
  </si>
  <si>
    <t>Mario Giovanni Monroy</t>
  </si>
  <si>
    <t>Sumatoria de mujeres participantes en  el registro de Bogotá en las etapas de Tecnificación y Rendimiento del sector deportivo convencional y paralímpico.</t>
  </si>
  <si>
    <t>5.2 Eliminar todas las formas de violencia contra todas las mujeres y las niñas en los ámbitos público y privado, incluidas la trata y la explotación sexual y otros tipos de explotación</t>
  </si>
  <si>
    <t>Índice de mejoramiento de hábitat y condiciones de vivienda</t>
  </si>
  <si>
    <t>De aquí a 2030, aumentar la urbanización inclusiva y sostenible y la capacidad para la planificación y la gestión participativas, integradas y sostenibles de los asentamientos humanos en todos los países</t>
  </si>
  <si>
    <t>Empresa de Renovación y Desarrollo Urbano de Bogotá D.C.</t>
  </si>
  <si>
    <t>Número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</si>
  <si>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Sumaroria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</si>
  <si>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Sumatoria de acciones para el desarrollo de capacidades y habilidades para mujeres diversas en temas de construccion y mantenimiento de las condiciones de habitabilidad de sus viviendas y entornos realizadas</t>
  </si>
  <si>
    <t>Secretaría Distrital de Hábitat</t>
  </si>
  <si>
    <t>(Número  de mujeres que participan en actividades del componente social en el territorio incorporando el enfoque de género, derechos y diferencial  /Total de población de Personas que participan en actividades del componente social en el territorio)*100</t>
  </si>
  <si>
    <t>(Etapas de diseño y socialización del Manual estratégico de comunicaciones ejecutadas/ Etapas de diseño y socialización del Manual estratégico de comunicaciones programadas)*100</t>
  </si>
  <si>
    <t xml:space="preserve">(Número de acciones anuales cumplidas de la de la Estrategia de promoción del uso de la bicicleta por parte de las mujeres/Número de acciones anuales programadas de la Estrategia de promocióndel uso de la bicicleta por parte de las mujeres)*100 </t>
  </si>
  <si>
    <t>Deyanira Ávila</t>
  </si>
  <si>
    <t>davila@movilidadbogota.gov.co</t>
  </si>
  <si>
    <t xml:space="preserve">(Número de acciones  cumplidas de la de la Estrategia de  integral para el mejoramiento de la experiencia de viaje y la seguridad de las mujeres usuarias y prestadoras del servicio de transporte público individual (Taxi)/Número de acciones  programadas de la Estrategia ntegral para el mejoramiento de la experiencia de viaje y la seguridad de las mujeres usuarias y prestadoras del servicio de transporte público individual (Taxi)n)*100 </t>
  </si>
  <si>
    <t>Subdirección de Transporte Público</t>
  </si>
  <si>
    <t>cmercado@movilidadbogota.gov.co</t>
  </si>
  <si>
    <t>Número de sesiones de formación en derechos de las mujeres realizadas</t>
  </si>
  <si>
    <t>Sumatoria de sesiones de formación en derechos de las mujeres realizadas</t>
  </si>
  <si>
    <t>Número de productos de investigación generados en el Semillero de Investigación Género, Protección y Bienestar Animal</t>
  </si>
  <si>
    <t>Sumatoria de productos de investigación generados en el Semillero de Investigación Género, Protección y Bienestar Animal</t>
  </si>
  <si>
    <t>Instituto Distrital de Protección y Bienestar Animal</t>
  </si>
  <si>
    <t>Subdirección de Cultura Ciudadana y Gestión del Conocimiento</t>
  </si>
  <si>
    <t>culturaciudadana@animalesbog.gov.co</t>
  </si>
  <si>
    <t>Número de localidades con el modelo de atención de las Casas de Igualdad de Oportunidades para las Mujeres  implementado</t>
  </si>
  <si>
    <t>ROSA PATRICIA CHAPARRO NIÑO</t>
  </si>
  <si>
    <t>rchaparro@sdmujer.gov.co</t>
  </si>
  <si>
    <t>11.1.Acceso de las mujeres a un sistema de cuidado con el fin de reconocer, redistribuir y reducir su tiempo de trabajo no remunerado".</t>
  </si>
  <si>
    <t>Indice de implementación del SIDICU</t>
  </si>
  <si>
    <t>clgomezr@sdis.gov.co</t>
  </si>
  <si>
    <t>(Ponderación vigencia* (Número de fases elaboradas del documento de lineamientos para las formulación de las bases del Sistema Distrital de Cuidado /número de fases programadas del documento de lineamientos para las formulación de las bases del Sistema Distrital de Cuidado)) *100</t>
  </si>
  <si>
    <t>Género, poblacional, diferencial, territorial</t>
  </si>
  <si>
    <t xml:space="preserve">Porcentajes de entidades asistidas técnicamente para la implementación del Sistema Distrital de Cuidado. </t>
  </si>
  <si>
    <t>(Número de entidades asistidas técnicamante para la implemetación del Sistema Distrtial de Cuidado/ Número de entidades integrantes del Sistema Distrital de Cuidado)*100</t>
  </si>
  <si>
    <t>Porcentaje de avance de la implementación de la estrategia manzanas de cuidado</t>
  </si>
  <si>
    <t>(Ponderación de la vigencia* (Número de fases elaboradas  de la estrategia manzanas de cuidado/número de fases programadas  de la estrategia manzanas de cuidado)) *100</t>
  </si>
  <si>
    <t>Porcentaje de avance de  implementación de la estrategia de cuidado a cuidadoras</t>
  </si>
  <si>
    <t>(Ponderación de la vigencia*(Número de fases elaboradas del documento de estratagia de trasnformación cultural/número de fases programadas del documento de estrategia de trasformación cultural)) *100</t>
  </si>
  <si>
    <t>Género, Poblacional, diferencial</t>
  </si>
  <si>
    <t>Sumatoria de procesos de cualificación o fortalecimiento a agentes educativos  en enfoques de derechos, diferencial y de género que promuevan la trasformación de imaginarios que generan segregación y discriminación, implementados</t>
  </si>
  <si>
    <t>(Número de  Normas, documentos y jurisprudencia relacionadas con el derecho de las mujeres y la equidad de Género incorporadas en el Sistema de Información jurídico de Bogotá/ Número de  Normas, documentos y jurisprudencia relacionadas con el derecho de las mujeres y la equidad de Género expedidas )*100</t>
  </si>
  <si>
    <t>Sumatoria de lineamientos jurídicos con enfoques de género, derechos de las mujeres y diferencial elaborados y publicados</t>
  </si>
  <si>
    <t>9.1 Aumento de mujeres con capacidades para el mejoramiento de las viviendas y sus entornos, en los territorios rural y urbano.</t>
  </si>
  <si>
    <t>Información general</t>
  </si>
  <si>
    <t>Nombre del indicador</t>
  </si>
  <si>
    <t>Pilar, Objetivo o Eje del PDD</t>
  </si>
  <si>
    <t>Programa (PDD)</t>
  </si>
  <si>
    <t>Sector responsable</t>
  </si>
  <si>
    <t>Entidades involucradas en el cumplimiento del indicador</t>
  </si>
  <si>
    <t xml:space="preserve">Entidad </t>
  </si>
  <si>
    <t>Descripción del indicador</t>
  </si>
  <si>
    <t>Medición</t>
  </si>
  <si>
    <t>Unidad de medida</t>
  </si>
  <si>
    <t>Kilómetros</t>
  </si>
  <si>
    <t>Toneladas</t>
  </si>
  <si>
    <t>Programas</t>
  </si>
  <si>
    <t>Personas</t>
  </si>
  <si>
    <t>Hectáreas</t>
  </si>
  <si>
    <t>Habitantes</t>
  </si>
  <si>
    <t>Acuerdos</t>
  </si>
  <si>
    <t>Documento</t>
  </si>
  <si>
    <t>Estrategia</t>
  </si>
  <si>
    <t>Otro</t>
  </si>
  <si>
    <t>X</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</si>
  <si>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</si>
  <si>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</si>
  <si>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</si>
  <si>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</si>
  <si>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</si>
  <si>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</si>
  <si>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</si>
  <si>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</si>
  <si>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</si>
  <si>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</si>
  <si>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</si>
  <si>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</si>
  <si>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</si>
  <si>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</si>
  <si>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2030</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</si>
  <si>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</si>
  <si>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</si>
  <si>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</si>
  <si>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</si>
  <si>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</si>
  <si>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</si>
  <si>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</si>
  <si>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</si>
  <si>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</si>
  <si>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</si>
  <si>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</si>
  <si>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</si>
  <si>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</si>
  <si>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</si>
  <si>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</si>
  <si>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</si>
  <si>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</si>
  <si>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</si>
  <si>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</si>
  <si>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</si>
  <si>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</si>
  <si>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 xml:space="preserve">Fuentes de información </t>
  </si>
  <si>
    <t>Días de rezago</t>
  </si>
  <si>
    <t>30 días</t>
  </si>
  <si>
    <t>Serie disponible</t>
  </si>
  <si>
    <t>Datos del responsable del indicador</t>
  </si>
  <si>
    <t>Nombre funcionario:</t>
  </si>
  <si>
    <t>Andrea Ramírez Pisco</t>
  </si>
  <si>
    <t>Cargo:</t>
  </si>
  <si>
    <t>Directora Dirección de Gestión del Conocimiento</t>
  </si>
  <si>
    <t>Entidad:</t>
  </si>
  <si>
    <t>Dependencia:</t>
  </si>
  <si>
    <t>Dirección de Gestión del Conocimiento</t>
  </si>
  <si>
    <t>Correo electrónico:</t>
  </si>
  <si>
    <t>Teléfono:</t>
  </si>
  <si>
    <t>Aprobación Oficina de Planeación de la entidad responsable de reportar el dato</t>
  </si>
  <si>
    <t>Nombre funcionario</t>
  </si>
  <si>
    <t>Adriana Estupiñán Jaramillo</t>
  </si>
  <si>
    <t>Cargo</t>
  </si>
  <si>
    <t>Jefa  Oficina Asesora de Planeación</t>
  </si>
  <si>
    <t>Observaciones</t>
  </si>
  <si>
    <t>x</t>
  </si>
  <si>
    <t>Localidad</t>
  </si>
  <si>
    <t>Caja de Vivienda Popular CVP</t>
  </si>
  <si>
    <t>FICHA TÉCNICA INDICADOR DE PRODUCTO 1.1.1</t>
  </si>
  <si>
    <t>Relación entre el indicador de producto y el resultado esperado</t>
  </si>
  <si>
    <t>NO</t>
  </si>
  <si>
    <t>Secretaría Dsitrital de Gobierno</t>
  </si>
  <si>
    <t>Secretaría Dsitrital de Integración Social</t>
  </si>
  <si>
    <t xml:space="preserve">Este indicador mide el porcentaje de avance en  la construcción de un instrumento para la incorporación del enfoque de género, poblacional-diferencial y de derechos,  en los procedimientos para la recolección de información en el D.C, mediante la proporción entre el número de hitos  realizados durante el tiempo objeto de la medición, y el número total de hitos programados para la elaboración del instrumento. Teniendo en cuenta lo anterior, se establecen los siguientes hitos para la elaboración del documento:
   1.Revisión de antecedentes; 2. Tabla de contenido aprobado; 3. Redacción y verificación; 4. Discusiones y ajustes conceptuales; 5. Corrección de estilo; 6. Aprobaciones
Se espera que este indicador tenga un comportamiento creciente, con el fin que para la segunda vigencia de su ejecución se logre llegar a la meta del 100%, así mismo, el objetivo del indicador es monitorear el cumplimiento en la elaboración del documento y tomar las acciones necesarias en caso de presentarse demoras en la ejecución.
</t>
  </si>
  <si>
    <t>Descripción del producto</t>
  </si>
  <si>
    <t xml:space="preserve">
El instrumento para la incorporación del enfoque de género, poblacional-diferencial y de derechos,  en los procedimientos para la recolección de información en el D.C. es un documento elaborado por la administración distrital con los lineamientos técnicos para la incorporación de estos enfoques, el cual  Incluye las definiciones, glosario, conceptos y estándares para el registro de la información administrada por las entidades distritales, a fin de garantizar la mejora continua de la actividad estadística en el Distrito Capital
El objetivo del indicador es monitorear el cumplimiento en la elaboración del documento y tomar las acciones necesarias en caso de presentarse demoras en la ejecución.
</t>
  </si>
  <si>
    <t>Meta(s) de resultado a la que el producto aporta mediante su implementación.</t>
  </si>
  <si>
    <r>
      <t>1.1 Las entidades del distrito cuentan los lineamientos</t>
    </r>
    <r>
      <rPr>
        <b/>
        <sz val="12"/>
        <rFont val="Arial Narrow"/>
        <family val="2"/>
      </rPr>
      <t xml:space="preserve"> </t>
    </r>
    <r>
      <rPr>
        <sz val="12"/>
        <rFont val="Arial Narrow"/>
        <family val="2"/>
      </rPr>
      <t>para la incorporación de los enfoques de género, de los derechos de las mujeres y diferencial en desarrollo de sus competencias, planeación, gestión administrativa y en sus procesos misionales</t>
    </r>
  </si>
  <si>
    <t>Objetivo de Desarrollo Sostenible ODS</t>
  </si>
  <si>
    <t>Meta ODS</t>
  </si>
  <si>
    <t>Promover y aplicar leyes y políticas no discriminatorias en favor del desarrollo sostenible</t>
  </si>
  <si>
    <t>Fórmula de cálculo</t>
  </si>
  <si>
    <t>Porcentaje</t>
  </si>
  <si>
    <t>2021</t>
  </si>
  <si>
    <t>Local</t>
  </si>
  <si>
    <t xml:space="preserve">Se establecen hitos para la elaboración del documento, todos ellos acordados por los responsables y se monitorea como la relación entre los hitos cumplidos a la fecha de medición sobre el total de hitos establecidos
</t>
  </si>
  <si>
    <t xml:space="preserve">Entidades Distritales  - SDP Subsecretaría de Información, Cartografía y Estadística </t>
  </si>
  <si>
    <t>Director</t>
  </si>
  <si>
    <t>SDP</t>
  </si>
  <si>
    <t xml:space="preserve">Johana Carolina Patino Guzman </t>
  </si>
  <si>
    <t>Profesional Dirección de Planeación SDP</t>
  </si>
  <si>
    <t>Secretaría distrital de Planeación</t>
  </si>
  <si>
    <t>FICHA TÉCNICA INDICADOR DE PRODUCTO 1.1.2</t>
  </si>
  <si>
    <t xml:space="preserve">Secretaría Distrital de Planeacion </t>
  </si>
  <si>
    <t>El indicador mide el porcentaje de implementación del trazador presupuestal de equidad de género a través de la proporción entre el número de acciones ejecutadas en el marco de la implementación  del trazador presupuestal y el número de acciones programadas para la implementación  del trazador presupuestal. Se espera que este indicador tenga un comportamiento constante, en tanto se deben ejecutar el total de las acciones que se programan anualmente para su ejecución.</t>
  </si>
  <si>
    <t>El trazador presupuestal es la herramienta presupuestal diseñada por la Secretaría Distrital de Hacienda, para hacer seguimiento a los recursos que invertira la administración distrital a través de los proyectos de inversión, en la promocion y garantia de derechos de las mujeres de Bogotá, especialmente para lo relacionado con acciones afirmativas para la reducción de la feminización de la pobreza</t>
  </si>
  <si>
    <t>Género, diferencial, derechos  humanos</t>
  </si>
  <si>
    <t>El seguimiento de la medición se efectuará a través de los reportes del Sistema de Informacion Presupuestal que realizan las entidades para el sistema Producto Metas y Resultado  PMR</t>
  </si>
  <si>
    <t xml:space="preserve">Registro de la información por parte de las entidades en la herramienta presupuestal PMR </t>
  </si>
  <si>
    <t>Martha Garcia Buitrago</t>
  </si>
  <si>
    <t>Directora Distrital de Presupuesto</t>
  </si>
  <si>
    <t>Secretaria Distrital de Hacienda</t>
  </si>
  <si>
    <t>Direccion Distrital de Presupuesto</t>
  </si>
  <si>
    <t>mgarciab@shd.gov.co</t>
  </si>
  <si>
    <t>Julio Alejandro Abril</t>
  </si>
  <si>
    <t>Jefe Oficina Asesora de Planeación</t>
  </si>
  <si>
    <t>FICHA TÉCNICA INDICADOR DE PRODUCTO 1.1.3</t>
  </si>
  <si>
    <t xml:space="preserve">Secretaría Distrital de la Mujer				</t>
  </si>
  <si>
    <t>El indicador mide la proporción entre las estrategias y actividades que son ejecutadas en el ámbito de intervención del programa Casa Libertad, frente a las estrategias y actividades que han sido programadas para su ejecución. Se espera que este indicador tenga un comportamiento constante hasta el final de su implementación</t>
  </si>
  <si>
    <t>El programa Casa Libertad brinda atención a personas que han estado privadas de su libertad para reestablecer vínculos con su familia y la sociedad. Este producto busca diseñar e implementar estrategias de atención integral a mujeres que han sido internas de la cárcel Distrital y que son beneficiarias del programa, las cuales incorporen el enfoque de género para garantizar el goce efectivo de sus derechos</t>
  </si>
  <si>
    <t>género, de derecho de las mujeres y diferencial</t>
  </si>
  <si>
    <t>(Número de estrategias implementadas con enfoque de género en el programa de casa libertad / Número de estrategias proyectadas con enfoque de género en el programa de casa libertad) *100</t>
  </si>
  <si>
    <t>La Dirección de la Cárcel Distrital de la subsecretaría de Acceso a la Justicia - Programa Casa Libertad será la encargada de recolectar y procesar la información para el reporte del seguimiento de este producto</t>
  </si>
  <si>
    <t>Informes de gestión de la Dirección de la Cárcel Distrital</t>
  </si>
  <si>
    <t>Coordinadora Casa Libertad</t>
  </si>
  <si>
    <t>Andrés Felipe Preciado</t>
  </si>
  <si>
    <t>Director Oficina de Planeación</t>
  </si>
  <si>
    <t>Secretería Distrital de Convivencia y Justicia</t>
  </si>
  <si>
    <t>FICHA TÉCNICA INDICADOR DE PRODUCTO 1.1.4</t>
  </si>
  <si>
    <t>Porcentaje de avance del Plan acción de respuesta con enfoque de género a mujeres atendidas en el proyecto de discapacidad.</t>
  </si>
  <si>
    <t>IntegraciónSocial</t>
  </si>
  <si>
    <t xml:space="preserve">El indicador mide el porcentaje de avance en la implementación del  Plan acción de respuesta con enfoque de género a mujeres atendidas en el proyecto de discapacidad, el cual  está diseñado para ejecutarse en 11 años.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2030 se logre el 100% de la implementación
</t>
  </si>
  <si>
    <t xml:space="preserve">La respuesta institucional con enfoque de género a mujeres atendidas en el proyecto de discapacidad busca identificar las necesidades de las mujeres con discapacidad atendidas en los servicios sociales y ejecutar acciones de respuesta con enfoque de género, para lo cual se diseñará un Plan de acción  que establece tiempos de ejecución, responsables y productos que corresponden a los bienes o servicios que se generarán para cumplir con la atención a las mujeres dentro del Proyecto de Discapacidad con Enfoque de Género
</t>
  </si>
  <si>
    <t>derechos, de género y diferencial</t>
  </si>
  <si>
    <t>Se tomará la información de los reportes de la atención con enfoque de género que se preste en los centros de atención del Proyecto de Discapacidad y se relacionarán con los productos programados en el Plan de Acción de respuesta, luego de hacer la relación entre los productos que fueron ejecutados y programados, se procede a multiplicar por la ponderación de la vigencia que sea objeto de medición.</t>
  </si>
  <si>
    <t>Informes de gestión Proyecto de Discapacidad</t>
  </si>
  <si>
    <t>Nathalie Ariza Castellanos</t>
  </si>
  <si>
    <t>Asesora de Despacho - Proyecto de Discapacidad</t>
  </si>
  <si>
    <t>Dirección Poblacional - Proyecto de Discapacidad</t>
  </si>
  <si>
    <t>jarizac@sdis.gov.co</t>
  </si>
  <si>
    <t>3808330 ext 60100</t>
  </si>
  <si>
    <t>Ivette Catalina Martínez</t>
  </si>
  <si>
    <t>Directora Dirección de Análisis y Diseño Estratégico</t>
  </si>
  <si>
    <t>FICHA TÉCNICA INDICADOR DE PRODUCTO 1.1.5</t>
  </si>
  <si>
    <t>Este indicador mide el número de actividades con enfoques de género, derechos de las mujeres y diferenical que se realizan en el marco del Plan de Bienestar de la Secretaría de Salud, se realizará la sumatoria de estas actividades con una anualización tipo suma,  con el fin de alcanzar la meta establecida para el final de la ejecución del producto</t>
  </si>
  <si>
    <t xml:space="preserve">El producto consiste en la incorporación del enfoque de género en el plan de bienestar, en atención los contenidos de la Resolución 1095 de 2013, mediante la cual se adopta el Plan de Transversalización de Igualdad de Género en el Sector Salud del Distrito Capital. También como reconocimiento de la alta feminización del sector salud y la necesidad de involucrar a todos los agentes de la entidad en propósitos relacionados con la equidad de género dentro del quehacer institucional. Por ello, dentro de los ejes de trabajo del plan se incluirán temas relacionados con el reconocimiento de los derechos de las mujeres, su empoderamiento dentro del sector y la comprensión y apropiación del enfoque de género en todas las intervenciones realizadas por la Entidad.    </t>
  </si>
  <si>
    <t xml:space="preserve"> de género</t>
  </si>
  <si>
    <t>Actividades</t>
  </si>
  <si>
    <t>Se toma la información de los reportes de actividades del Plan de Bienestar y se verifica cuáles actividades incorporación de los enfoques  de género, derechos de las mujeres y diferencial, para posteriormente realizar la sumatoria de estas.</t>
  </si>
  <si>
    <t>Informes de gestión de la Dirección de Talento Humano</t>
  </si>
  <si>
    <t xml:space="preserve">Director de Gestión del Talento Humano </t>
  </si>
  <si>
    <t>Secretarìa Dsitrital de Salud</t>
  </si>
  <si>
    <t xml:space="preserve">Dirección del Talento Humano </t>
  </si>
  <si>
    <t>GAgonzalez@saludcapital.gov.co</t>
  </si>
  <si>
    <t>3169090 Ext 9604</t>
  </si>
  <si>
    <t xml:space="preserve">Gabriel Lozano </t>
  </si>
  <si>
    <t>Directora de Planeación Sectorial</t>
  </si>
  <si>
    <t xml:space="preserve">Sector Salud </t>
  </si>
  <si>
    <t>FICHA TÉCNICA INDICADOR DE PRODUCTO 1.1.6</t>
  </si>
  <si>
    <t>GestiónJurídica</t>
  </si>
  <si>
    <t>Este indicador mide la proporción entre el número de Normas, documentos y jurisprudencia relacionadas con el derecho de las mujeres y la equidad de Género incorporadas en el Sistema de Información jurídico de Bogotá, y el número de Normas, documentos y jurisprudencia relacionadas con el derecho de las mujeres y la equidad de Género que se expiden en el país. Se espera que este indicador tenga un comportamiento constante en una meta del 100%, en tanto esto significa que el total de la normatividad y jurisprudencia expedida en temas de drechos de las mujeres y equidad de género estará disponible para consulta en el Sistema de Información Jurídico de Bogotá</t>
  </si>
  <si>
    <t xml:space="preserve">El Sistema de Información del Régimen Legal es una herramienta informática de libre acceso y gratuita para la ciudadanía, para organismos, órganos y entidades públicas, en donde se encuentra compilada información documental, normativa nacional y distrital, doctrinaria y jurisprudencial de impacto e interés para el Distrito Capital. Actualmente es administrado por la Secretaría Jurídica Distrital de Bogotá y hace parte de uno de los sistemas de información jurídica del Distrito Capital. De igual manera, la Secretaría Jurídica Distrital cuenta con el Boletín "Bogotá Jurídica" que se constituye en una publicación virtual semanal en la página http://www.secretariajuridica.gov.co, y vía correo electrónico, en el cual se consolidarán los artículos y novedades normativas, jurisprudenciales y doctrinarias de impacto y relevancia para el Distrito Capital. 
A la fecha la Política Pública de Mujeres y Equidad de Género ha sido documentada a través del Sistema y se cuenta con el Documento de Relatoría No. 9 de 2018 en el que se compila la normatividad sobre derechos de las mujeres. En tal sentido, el producto propone darle continuidad a este tipo de actividades, ya que es fundamental contar un sistema que se constituya en un espacio de actualización permanente, frente a las novedades y actualizaciones jurídicas que se den en las diferentes temáticas abordadas en la política, lo cual contribuirá de manera significativa a mantener un reservorio de información jurídica para las entidades, a la vez que a mejorar el tratamiento y el conocimiento que tienen servidoras y servidores públicos, contratistas y en general la ciudadanía sobre la política pública.
</t>
  </si>
  <si>
    <t xml:space="preserve">Género, diferencial, derechos  humanos, Territorial </t>
  </si>
  <si>
    <t>porcentaje</t>
  </si>
  <si>
    <t xml:space="preserve">Teniendo en cuenta las solicitudes que sean recibidas por parte de las Entidades y Organismos Distritales, así como la consulta que se realice en los diferentes fuentes que proporcionan información jurídica. La Secretaría Jurídica Distrital adelantará las actividades correspondientes para incorporar la norma, documento y/o sentencia relacionada con lpolítica pública de mujer y equidad de género en el Sistema de Información Jurídico de Bogotá y la cual podrá ser difundida a través del Boletín "Bogotá Jurídica" y en la actualización del documento de relatoría específico, así como el análisis jurisprudencial de las sentencias. </t>
  </si>
  <si>
    <t>Congreso de la República  Presidencia de la República Concejo de Bogotá  Secretaría General de la Alcaldía Mayor Secretaría de la Mujer  Registro Distrital  Diario Oficial  Todas las entidades distritales.  Sistema de Gestión Documental de la Alcaldía Mayor de Bogotá</t>
  </si>
  <si>
    <t>Director Técnico</t>
  </si>
  <si>
    <t xml:space="preserve">Secretaría Jurídica Distrital </t>
  </si>
  <si>
    <t>Camilo Andrés Peña Carbonel</t>
  </si>
  <si>
    <t xml:space="preserve">Jefe de Oficina Asesora de Planeación </t>
  </si>
  <si>
    <t xml:space="preserve">La publicación en el Sistema de Información de Régimen Legal incluye la difusión de las normas o documentos en el Boletín "Bogotá Jurídica" y la elaboración y actualización del documento de relatoría específico, así como el análisis jurisprudencial de las sentencias. </t>
  </si>
  <si>
    <t>FICHA TÉCNICA INDICADOR DE PRODUCTO 1.1.7</t>
  </si>
  <si>
    <t>Este indicador se mide a través de  la suma de cada uno de los líneamientos con enfoque de género y diferencial que fueron elaborados y publicados por la Secretaría Jurídica Distrital. Se realizará la sumatoria de estos lineamientos con una anualización tipo suma,  con el fin de alcanzar la meta establecida para el final de la ejecución del producto</t>
  </si>
  <si>
    <t xml:space="preserve">El producto consiste en la elaboración y publicación de lineamientos jurídicos con los enfoques de la Política Pública de Mujeres y Equidad de Género en el marco de las funciones de la Secretaría Jurídica Distrital relacionadas con la elaboración de análisis jurisprudenciales y doctrinales, e investigaciones jurídicas en temáticas de interés para el Distrito Capital.  Tales análisis sobre temas de importancia para la Administración son herramientas que permite la unificación de criterios y la adopción de estrategias en relación con los aspectos de mayor complejidad, que benefician y soportan la gestión jurídica de las diferentes entidades y organismos distritales y atienden a la responsabilidad pública a cargo de las mismas. De igual manera, permiten la actualización y fortalecimiento permanente de las competencias jurídicas del cuerpo de abogadas y abogados del Distrito Capital en la defensa de los intereses de Bogotá y en desarrollo de las funciones que se adelanten en cada una de las dependencias. 
En similar sentido, los lineamientos jurídicos permiten a la Administración y a la ciudadanía en general, conocer el alcance de las decisiones adoptadas en materia jurídica, contribuyendo a una adecuada estructuración de los argumentos de defensa de las entidades distritales, el diseño, desarrollo e implementación de políticas y estrategias en materia de defensa judicial, y finalmente, la garantía de los derechos de ciudadanas y ciudadanos.
</t>
  </si>
  <si>
    <t>Lineamiento</t>
  </si>
  <si>
    <t>Sistema de Información Régimen Legal de Bogotá</t>
  </si>
  <si>
    <t>Se realizará la sumatoria de los documentos con los lineamientos con enfoque de género y diferencial que han sido elaborados y publicados por la Secretaría Jurídica Distrital</t>
  </si>
  <si>
    <t>Informes de Gestión Dirección Distrital de Política Jurídica</t>
  </si>
  <si>
    <t xml:space="preserve">Una vez se expida el lineamiento se realiza la publicación y difusión en los sistemas de información jurídica. </t>
  </si>
  <si>
    <t>FICHA TÉCNICA INDICADOR DE PRODUCTO 1.1.8</t>
  </si>
  <si>
    <t>Este indicador se mide a través de  la suma de los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 Se realizará la sumatoria de estos módulos con una anualización tipo suma,  con el fin de alcanzar la meta establecida para el final de la ejecución del producto</t>
  </si>
  <si>
    <t>El producto consiste en la implementación de módulos para la identificación de solicitudes con enfoques de género y diferencial en la Red CADE de la ciudad, con énfasis en la identificación de casos y la difusión de rutas para la garantía del derecho de las mujeres a una vida libre de violencias. Con su implementación se aporta al avance en la incorporación del enfoque de género en los protocolos de atención a la ciudadanía, particularmente en lo concerniente a la entrega de información de utilidad para las mujeres que la requieran.</t>
  </si>
  <si>
    <t xml:space="preserve">Género,  diferencial, derechos  humanos </t>
  </si>
  <si>
    <t>Módulos</t>
  </si>
  <si>
    <t>2028</t>
  </si>
  <si>
    <t>La Dirección del Sistema Distrital de Servicio a la Ciudadanía recopila los datos relativos al avance en la implementación de los módulos, con el fin de realizar la sumatoria de los múdulos de información y orientación que ya se encuentran en funcionamiento.</t>
  </si>
  <si>
    <t>Informes de gestión de la Dirección del Sistema de Servicio a la Ciudadanía</t>
  </si>
  <si>
    <t>Directora del sistema distrital de servicio a la ciudadanía</t>
  </si>
  <si>
    <t>Alexandra Rivera Pardo</t>
  </si>
  <si>
    <t>Jefe de la Oficina Asesora de Planeación</t>
  </si>
  <si>
    <t>FICHA TÉCNICA INDICADOR DE PRODUCTO 1.1.9</t>
  </si>
  <si>
    <t>Instituto para la Protección de la Niñez y la Juventud IDIPRON</t>
  </si>
  <si>
    <t xml:space="preserve">El producto consiste en la incorporación de los derechos humanos de las mujeres, de género y diferencial en el proceso de actualización del modelo pedagógico desarrollado por el IDIPRON en cumplimiento de su misionalidad con niños, niñas y adolescentes que habitan en calle o se encuentran en riesgo de habitarla, para que desarrollen sus capacidades y posibilidades de alcanzar una vida digna. Cabe destacar que el modelo está constituido por cinco etapas:
Etapas 1: Operación amistad. En la que se lleva a cabo identificación de NNA y sus condiciones particulares de vulnerabilidad social, de manera que se consiga restablecer vínculo familiar o vincularles a las siguientes etapas del modelo e incluso a otras instituciones que den respuesta a sus necesidades. Una vez vinculados al IDIPRON se busca crear vínculos de amistad con NNAJ, avanzar en el conocimiento de su situación, darles a conocer la oferta educativa de la institución y orientarles hacia la superación de sus necesidades. 
Etapa 2: Acogida. En los internados, externados, como en los territorios se pretende que los educadores establezcan una relación cada vez más profunda con los NNAJ. Para ello, en la etapa se realiza observación atenta por parte de las y los educadores de las relaciones entre quienes se vinculan al Instituto, a la vez que se fomenta el cariño y respeto mutuo. Además, se da inicio a la presentación de la oferta del IDIPRON y motivación para ingresar a la siguiente etapa.
Etapa 3. Personalización. Tiene énfasis en la configuración de la subjetividad, el reconocimiento de sus luchas personales, enmarcadas en sus historias personales, con el objetivo de transformar radicalmente el atractivo de la calle y modificarlo por el atractivo del cuidado de sí mismos. Para ello se propicia el cuidado de la naturaleza, del propio cuerpo y la práctica deportiva, artística y cultural.
Etapa 4. Socialización. Tiene como propósito acrecentar los niveles de confianza entre quienes participan en cada lugar donde hace presencia el IDIPRON. También se trabaja en torno a la necesidad de acompañar y tramitar de manera no violenta los conflictos propios de la convivencia, con el fin de acrecentar los niveles de confianza de los NNAJ en sí mismos, en sus maestros e idealmente con algunos miembros de su familia.
Etapa 5. Autonomía y autogobierno. En la que se desencadena un proceso creciente de participación de los NNAJ en una experiencia real de gobierno autónomo y de ciudadanía participativa. Así como también el proceso de generación de ingresos dado desde tres posibles intervenciones pedagógicas: formación ya sea técnica o informal que se realizará en las unidades, pero principalmente en aquellas que se definan para la formación técnica, inclusión de jóvenes a actividades de corresponsabilidad que se hallan bajo el modelo del IDIPRON, y, apoyo en la organización de las y los egresados.
</t>
  </si>
  <si>
    <t>Genero, Diferencial, Derechos Humanos</t>
  </si>
  <si>
    <t>Porcenaje</t>
  </si>
  <si>
    <t>Cada una de las dependencias que conforman el IDIPRON aportaran en la construcción y actualización del modelo de tal manera que sea una, actualización que de cuenta del trabajo que se realiza incorporando enfoques y acciones que avancen en la dignificación de las personas a las cuales se brinda el servicio. Todas las dependencias reportan las acciones realizadas en el marco de la actualización del modelo pedagógico a la Subirección de Métodos, la cual se encargará de recopilar la información y dar cuenta de los niveles de actualización que fueron logrados</t>
  </si>
  <si>
    <t>Informe de gestión de la subdirección de métodos</t>
  </si>
  <si>
    <t>Carolina Molano /Dora Cecilia Rodríguez Avendaño</t>
  </si>
  <si>
    <t>Profesional / Contratista OAP</t>
  </si>
  <si>
    <t>IDIPRON</t>
  </si>
  <si>
    <t>Fabián Andrés Correa Álvarez</t>
  </si>
  <si>
    <t>FICHA TÉCNICA INDICADOR DE PRODUCTO 1.1.10</t>
  </si>
  <si>
    <t>El producto consiste en la elaboración de un diagnóstico que permita evidencias las diferentes situaciones que viven niños, niñas y adolescentes a lo largo de su vida en calle, así como dentro de los espacios para su atención ofrecidos por el IDIPRON. A través de su desarrollo se puede identificar como el hecho de ser hombre o mujer marca de manera diferencial las experiencias y problemáticas que confluyen en el hecho de habitar en calle, así como a lo largo del proceso de adquisición de capacidades y aprendizajes para superar esta situación. En general, los resultados de su realización suministrarán insumos para el avance en la incorporación del enfoque de género en las intervenciones del IDIPRON, desde el reconocimiento de las necesidades diferenciales de NNA.</t>
  </si>
  <si>
    <t>La Oficina Asesora de Planeación a través del grupo de investigaciones verifica los niveles de avance del documento de diagnóstico logrados, los cuales corresponden a las actividades y productos realizados para la realización del documento, y se procede a sacar la proporción con los niveles de avance programados en la etapa de diseño del documento.</t>
  </si>
  <si>
    <t>Informes de gestión Oficina Asesora de Planeación</t>
  </si>
  <si>
    <t>Sandra Constanza Murillo Martínez /Dora Cecilia Rodríguez Avendaño</t>
  </si>
  <si>
    <t>coordinadora equipo investigaciones / Contratista OAP</t>
  </si>
  <si>
    <t>Oficina asesora de planeación</t>
  </si>
  <si>
    <t>FICHA TÉCNICA INDICADOR DE PRODUCTO 1.1.11</t>
  </si>
  <si>
    <t xml:space="preserve">Porcentaje de estrategias  implementadas  para promover los mecanismos de adelanto para las mujeres en las localidades del Distrito.  </t>
  </si>
  <si>
    <t>Secretaría de Gobierno</t>
  </si>
  <si>
    <t xml:space="preserve">Este indicador mide la proporción entre el número de estrategias de que se implementan en el marco de los Mecanismo de Adelanto para las Mujeres-MAM  en las localidades de Bogotá, y el número de estrategias que se diseñan en el marco de los MAM. Se espera que este indicador tenga un comportamiento constante con un cumplimiento del 100% en tanto esto significa que el total de las estrategias del MAM  que se diseñan en las localidades del Distrito, fueron implementadas </t>
  </si>
  <si>
    <t>Los Mecanismos de adelanto para las mujeres está conformados por el conjunto de acciones e instancias organizadas y armonizadas entre sí para contribuir al avance de la Política Pública de Mujeres y Equidad de Género a nivel territorial local. Las actividades realizadas para llevar a cabo este producto tenderán, entre otros aspectos, a la incorporación de los enfoques de la política y el principio de igualdad de género en planes y programas locales, la promoción de la participación de las mujeres y del ejercicio pleno de sus derechos.</t>
  </si>
  <si>
    <t>La Subsecretaría para la Gobernabilidad y Garantía de Derechos solicitará a las 20 Alcaldías un documento que visibilice la implementación  de las acciones o actividades realizadas que den cuenta de la implementación  las estrategias de los MAM dentro del territorio, para luego establecer la proporción frente a las estrategias de los MAM que fueron diseñadas en las localidades</t>
  </si>
  <si>
    <t>Reportes Alcaldías locales</t>
  </si>
  <si>
    <t>Laura Catalina Roa Sayago</t>
  </si>
  <si>
    <t xml:space="preserve">Profesional Contratista </t>
  </si>
  <si>
    <t>Secretaría Distrital de Gobierno</t>
  </si>
  <si>
    <t>Subsecretaría para la Gobernabilidad y Garantía de Derechos Humanos</t>
  </si>
  <si>
    <t xml:space="preserve">Miguel Ángel Cardozo </t>
  </si>
  <si>
    <t>(Número  de actividades de la estrategia de divulgación de la Ruta única de atención a mujeres víctimas de violencias y en riesgo de feminicidio desarrolladas/ Número de actividades de la estrategia de divulgación de la Ruta única de atención a mujeres víctimas de violencias y en riesgo de feminicidio proyectadas) * 100</t>
  </si>
  <si>
    <t>FICHA TÉCNICA INDICADOR DE PRODUCTO 1.1.12</t>
  </si>
  <si>
    <t>SeguridadConvivenciayJusticia</t>
  </si>
  <si>
    <t>UAE Cuerpo Oficial de Bomberos de Bogotá</t>
  </si>
  <si>
    <t>El producto consiste en la formulación e implementación de acciones con enfoque de género y diferencial en la Unidad Administrativa Especial Cuerpo Oficial de Bomberos de Bogotá, de manera que se contribuya al reconocimiento de la presencia de mujeres en la entidad, así como a la valoración social de su labor cotidiana. Para ello, desde el área de talento humano, se llevarán acciones tendientes al diagnóstico y la mejora del bienestar de las mujeres vinculadas, desde la inclusión de sus necesidades e intereses específicas para el logro de la equidad de género en el ambiente laboral de la entidad.</t>
  </si>
  <si>
    <t>Se realiza la sumatoria del reporte  actividades con enfoques de género y diferencial en la Unidad Administrativa Especial Cuerpo Oficial de Bomberos de Bogotá (UAE) realizadas, para posteriormente establecer la proporción frente a las acciones para la implementación de esta estrategia que fueron programadas en la etapa de diseño</t>
  </si>
  <si>
    <t>Reportes Dirección de Gestión Humana Unidad Administrativa Cuerpo Ofiicial Bomberos Bogotá</t>
  </si>
  <si>
    <t>Ana Maria Mejia Mejia</t>
  </si>
  <si>
    <t>Subdirectora de Gestión Humana</t>
  </si>
  <si>
    <t>Unidad Administrativa Cuerpo Ofiicial Bomberos Bogotá</t>
  </si>
  <si>
    <t>Gestión Humana</t>
  </si>
  <si>
    <t>amejia@bomberosbogota.gov.co</t>
  </si>
  <si>
    <t>Andrés Preciado Restrepo</t>
  </si>
  <si>
    <t>FICHA TÉCNICA INDICADOR DE PRODUCTO 1.1.13</t>
  </si>
  <si>
    <t>Secretaría de Seguridad, Convivencia y Justicia</t>
  </si>
  <si>
    <t>Secretaría de Educación Distrital</t>
  </si>
  <si>
    <t>Secretaría de Desarrollo Económico</t>
  </si>
  <si>
    <t>Este indicador mide la proporción entre el número de mujeres vinculadas en procesos de atención durante su estadía en la Cárcel Distrital, y el número total de Mujeres privadas de la libertad recluidas en dicha Cárcel. Se espera que este indicador tenga un comportamiento constante con el fin que se logre la meta de vincular el 45% de mujeres privadas de la libertad en los procesos de atención en la cárcel Distrital, durante cada vigencia de ejecución del producto.</t>
  </si>
  <si>
    <t xml:space="preserve">El producto incluye las acciones en las cuales se vincularán las mujeres privadas de la libertad para su atención integral a nivel psicosocial y educativo, de manera que se mejore su calidad de vida durante su permanencia en cárcel a la vez que se generan capacidades para desarrollar sus proyectos de vida una vez se encuentren fuera de la institución. </t>
  </si>
  <si>
    <t>Genero, Poblacional</t>
  </si>
  <si>
    <t>(Número de mujeres vinculadas en procesos de atención durante su estadía en la Cárcel Distrital  / Número total de Mujeres privadas de la libertad recluidas en la Cárcel Distrital) * 100</t>
  </si>
  <si>
    <t>Se realiza la sumatoria del reporte mujeres vinculadas en procesos de atención integral durante su estadía en la Cárcel Distrital , para posteriormente establecer la proporción frente al total de Mujeres privadas de la libertad recluidas en la Cárcel Distrital</t>
  </si>
  <si>
    <t>Reportes Cárcel Distrital - Listados de Participación</t>
  </si>
  <si>
    <t>Manuel Castillo</t>
  </si>
  <si>
    <t>Director Cárcel Distrital de Varones y Anexo de Mujeres</t>
  </si>
  <si>
    <t>Cárcel Distrital de Varones y Anexo de Mujeres</t>
  </si>
  <si>
    <t>manuel.castillo@scj.gov.co</t>
  </si>
  <si>
    <t>3779595 extensión 2000</t>
  </si>
  <si>
    <t>FICHA TÉCNICA INDICADOR DE PRODUCTO 1.1.14</t>
  </si>
  <si>
    <t>Todas las demás entidades la Administración Distrital, de los sectores de Gestión Pública - Gobierno - Seguridad, convivencia y justicia - Hacienda - Planeación - Desarrollo Económico, industria y turismo - Educación - Salud - Integración social - Cultura, recreación y deporte - Ambiente - Movilidad - Hábitat - Gestión Jurídica.</t>
  </si>
  <si>
    <t xml:space="preserve">La Dirección de Eliminación de Violencias Contra las Mujeres de la Secretaría Distrital de la Mujer adelanta estrategias de sensibilización y formación a servidores y servidoras de las diferentes entidades del Distrito, independientemente de la modalidad de vinculación, sobre el Derecho de las Mujeres a una Vida Libre de Violencias en el marco de la Política Pública de Mujeres y Equidad de Género y sus enfoques. Este producto se implementa con base en el instrumento guía: “El Derecho de las Mujeres a una Vida Libre de Violencias: Herramientas Prácticas para su Reconocimiento y Garantía".  No obstante, es importante señalar que a lo largo de la vigencia del producto este documento puede ser revisado y actualizado por la Secretaría Distrital de la Mujer en el marco de las necesidades establecidas para la ciudad en términos del avance del derecho a una vida libre de violencias para las mujeres y la normatividad vigente en la materia. Para el desarrollo del producto se contempla la utilización de metodologías flexibles que incluyen la virtualidad, de manera que sea posible la realización de los ejercicios de sensibilización formación pese a posibles factores intervinientes como la situación de salud pública de la ciudad u otros fenómenos o problemáticas que impidan la participación presencial de servidoras y servidores del Distrito. </t>
  </si>
  <si>
    <t>Género, diferencial, derechos  humanos.</t>
  </si>
  <si>
    <t xml:space="preserve">Este indicador se va a medir a través de los reportes (listados de asisitencia) suministrados por el equipo SOFIA, sobre el número de servidores (as) sensibilizados y formados en el derecho de las mujeres a una vida libre de violencias en el marco de la PPMYEG y sus enfoques, estos informes sobre el numero de servidores seran registrados tanto en el Plan de acción como en el SIMISIONAL de la Entidad. </t>
  </si>
  <si>
    <t>Instrumento de seguimiento al Plan de Accción - Secretaría Distrital de la Mujer</t>
  </si>
  <si>
    <t>90 días</t>
  </si>
  <si>
    <t>Alexandra Quintero Benavides</t>
  </si>
  <si>
    <t>Directora de Eliminación de Violencias contra las Mujeres y Acceso a la Justicia</t>
  </si>
  <si>
    <t>Dirección de Eliminación de Violencias contra las Mujeres y Acceso a la Justicia</t>
  </si>
  <si>
    <t>Adriana Estupiñan Jaramillo</t>
  </si>
  <si>
    <t>Jefa Oficina Asesora de Planeación</t>
  </si>
  <si>
    <t>FICHA TÉCNICA INDICADOR DE PRODUCTO 1.1.15</t>
  </si>
  <si>
    <t>Instituto Nacional de Medicina Legal</t>
  </si>
  <si>
    <t xml:space="preserve">El indicador permite identificar el número de estudios produccidos con información sobre la situación de derechos de las mujeres con enfoque de género y diferencial, con datos propios y de otras fuentes, para favorecer la toma de decisiones. </t>
  </si>
  <si>
    <t xml:space="preserve"> El producto está compuesto por los estudios producidos por el OMEG, con fuentes externas y propias, que amplían la información disponible para la toma de desiciones en materia de política pública sobre la situación de derechos de las mujeres en Bogotá con enfoque de género y diferencial.
El producto reconoce la importancia de realizar un diagnóstico inicial que permita la identificación de las necesidades de información. Es decir, que establezca aquellos datos que son fundamentales para la toma de desiciones pero que no cuentan con una desagregación por la variable sexo y otras que permitan el análisis de los datos con enfoque de derechos, de género y diferencial. Asimismo, es relevante identificar las fuentes generadoras del dato y si ameritan el levantamiento de información por parte del sector mujeres. En concreto, el ejercicio de levantamiento de esta información, tanto para el diagnóstico inicial como para los demás estudios del OMEG asociados a este producto, se enfoca en la situación de derechos de las mujeres en Bogotá, con enfoque de género y diferencial. 
De esta manera, los estudios producidos por el OMEG implican la gestión, análisis, producción y divulgación de información. De igual manera, suponen la revisión de fuentes robustas de información de ciudad tales como encuestas, censos y registros administrativos. Dichas fuentes se analizan a partir de los enfoques de derechos de las mujeres, diferencial y de género con el propósito de ofrecer conocimientos útiles para la toma de decisiones de política pública. Además, este producto contempla la generación de información propia. 
Los estudios se traducen en un documento de fácil acceso, con lenguaje claros y apropiado, que resulte útil para servidoras, servidores, organizaciones público - privadas, mecanismos de género locales, nacionales e internacionales, academia y ciudadanía en general. "</t>
  </si>
  <si>
    <t>Estudios</t>
  </si>
  <si>
    <t xml:space="preserve">1. La medición del producto estará a cargo del equipo del Observatorio de Mujeres y Equidad de Género OMEG, de la Dirección de Gestión del Conocimiento, a partir de la priorización de temáticas de información en el marco de los ocho (8) derechos de la mujer en cumplimiento de la Política de Mujeres y Equidad de Género de la Secretaría Distrital de la Mujer. 
2. La información estará articulada con la normativa de datos abiertos, seguridad de la información y será públicada en la página web del Observatorio de Mujeres y Equidad de Género.
3. Se analizaran las fuentes internas y externas que puedan cubrir la necesidad de información identificada y priorizadas para dar cuenta de la situación de derechos de las mujeres en Bogotá con enfoque de genero y diferecial. 
4. La información pasará por un proceso de gestión, analisis y producción de información con altos estandares de calidad.
5. De requerirse el levantamiento de la información, esta contara con un diseño metodológico validado. 
6. Los estudios seran presentados en lenguajes claros, sencillos y visualmente diagramados para facilitar el acceso de la información.
</t>
  </si>
  <si>
    <t xml:space="preserve">Información estadistica producida  y disponible en el OMEG,  teniendo como fuente diferentes entidades del distrito, la nación e información propia. 
</t>
  </si>
  <si>
    <t>FICHA TÉCNICA INDICADOR DE PRODUCTO 1.1.16</t>
  </si>
  <si>
    <t xml:space="preserve">El producto consiste en ofrecer a la ciudadanía una infraestructura tecnológica del OMEG eficaz, articulada y pertinente para la toma de decisiones sobre los derechos de las mujeres. Se espera que esta infraestructura tecnológica provea datos provenientes de diferentes fuentes, externas e internas, y facilite su actualización permanente, así como el análisis para la toma de desiciones. 
El producto supone un rediseño del repositorio de información actual que, a su vez, implica su transformación hacia un sistema de información. Es decir, se requiere una adecuación que permita alojar la información recolectada, facilitar el cruce de variables y la obtención de reportes confiables, seguros y oportunos. Este fortalecimiento en la infraestructura tecnologíca consolida al OMEG como instrumento para la garantía de los derechos de las muejres en Bogotá. 
Asimismo, el producto incorpora el diseño de una metodología de analítica de datos e indicadores para conocer la situación en materia de derechos de las mujeres y orientar tanto la toma de decisiones como el seguimiento de la Política Pública de Mujeres y Equidad de Género. </t>
  </si>
  <si>
    <t>1. La medición del producto está a cargo del equipo del OMEG de la Dirección de Gestión del Conocimiento. Se espera que, el fortalecimiento de la infraestructura tecnológica del OMEG permita la articulación con los sectores distritales pertinentes. 
2. El OMEG dispondrá de información publicada y articulada con la normativa de datos abiertos y seguridad de la información. 
3. El OMEG contará con acceso a fuentes internas y externas que puedan cubrir la necesidad de información identificada y priorizadas para dar cuenta de la situación de derechos de las mujeres en Bogotá con enfoque de género y diferecial. 
4. El OMEG se beneficiará del rediseño del repositorio de información actual, el cual se transformará en un sistema  de información con el soporte tecnológico actualizado y fortalecido para el registro y reporte de datos de la Secretaría Distrital de la Mujer.
5. EL OMEG tendrá una plataforma tecnológica que facilitará el analisis de datos e indicadores que permitan conocer la situación de derechos de las mujeres en la ciudad de Bogotá.</t>
  </si>
  <si>
    <t xml:space="preserve">Información estadistica producida  y disponible en el OMEG,  teniendo como fuente diferentes entidades del distrito, la nación e información propia. </t>
  </si>
  <si>
    <t>FICHA TÉCNICA INDICADOR DE PRODUCTO 1.1.17</t>
  </si>
  <si>
    <t>El indicador permite identificar el número de niveles de información geográfica y alfanúmerica nuevos o actualizados con enfoques de género, diferencial y de derechos de las mujeres en el territorio urbano y rural a nivel de localidad, UPZ o por coordenadas especificas dependiendo del nivel de detalle al cual permita la información llegar. Este Indicador puede visualizarse en el sector Mujer del portal de Mapas de Bogotá y Datos Abiertos Bogotá.</t>
  </si>
  <si>
    <t>El producto esta compuesto por conjuntos de datos que conformarían niveles de información cartográfica y espacial con enfoques de género, diferencial y de derechos de las mujeres en el territorio urbano y rural a nivel de localidad, UPZ o por coordenadas especificas.
Para la construcción del producto, se utilizan fuentes de información que dan cuenta de los ocho (8) derechos de la mujer en cumplimiento de la Política de Mujeres y Equidad de Género.
Se programa realizar anualmente la actualización o generación de nuevos niveles de información geográfica a nivel de localidad, UPZ o por coordenadas específicas dependiendo del nivel de detalle al cual permita la información llegar.
En el proceso de georreferenciación hasta la públicación por nivel geográfico en el portal de mapas Bogotá y Datos Abiertos Bogotá, se utiliza un promedio de tiempo de 4 meses, en las siguientes etapas: Etapa 1. Geocodificación y/o estructuración de información geográfica, Etapa 2. Registro de ítems geográficos, Etapa 3. Diccionario de datos y Catálogo de objetos geográficos, Etapa 4. Calidad de información geográfica, Etapa 5. Condiciones de uso y/o licencia, Etapa 6. Servicios web geográficos y Etapa 7. Publicar en Plataforma de Datos Abiertos Bogotá y Mapas Bogotá.
Para la estructuración y estandarización de la información es utilizada una licencia de ArcGIS Desktop, la cual es aplicada al cumplimiento del indicador y demás solicitudes que requiera la entidad en información geográfica y cartográfica.</t>
  </si>
  <si>
    <t>Niveles de información</t>
  </si>
  <si>
    <t>1. La medición del producto estará a cargo del equipo del Observatorio de Mujeres y Equidad de Género OMEG, de la Dirección de Gestión del Conocimiento, a partir de la georreferenciación de información que da reporte de los ocho (8) derechos de la mujer en cumplimiento de la Política de Mujeres y Equidad de Género de la Secretaría Distrital de la Mujer. 
2. La información estará articulada con la normativa IDECA y será publicada en el portal de mapas de Bogotá y Datos Abiertos Bogotá.
3. La información pasará por un proceso de Geocodificación y/o estructuración de información geográfica.
4. Todo tipo de nivel de información que se publicará tendrá el registro en el sistema de items geográficos.
5.La información estructurada y publicada debera estar reportada en el diccionario de datos y catálogo de objetos geográficos de la entidad.
6. La verificación de la información publicada anualmente se podrá visualizar a traves del portal de mapas de Bogotá y Datos Abiertos Bogotá.</t>
  </si>
  <si>
    <t>Información geográfica y espacial producida desde el Observatorio de Mujeres y Equidad de Género OMEG  que integra la información que da cuenta de los ocho (8) derechos de la mujer en cumplimiento de la Política de Mujeres y Equidad de Género de la Secretaría Distrital de la Mujer.</t>
  </si>
  <si>
    <t>FICHA TÉCNICA INDICADOR DE PRODUCTO 1.1.18</t>
  </si>
  <si>
    <t>Alta Consejeria TIC</t>
  </si>
  <si>
    <t xml:space="preserve">Otras entidades </t>
  </si>
  <si>
    <t>Laboratorios Digital</t>
  </si>
  <si>
    <t xml:space="preserve">El indicador permite identificar el número de mujeres que fueron formadas en sus derechos para el desarrollo de capacidades a partir de los instrumentos de seguimiento y monitoreo del avance en las metas de aprendizaje. </t>
  </si>
  <si>
    <t xml:space="preserve">El producto está compuesto por la estructuración del diseño de un modelo metodológico y pedagógico de los contenidos que son ofertados a las mujeres. Con esta estructuración se pretende identificar previamente las necesidades de formación, las capacidades a desarrollar y los elementos que aseguren un abordaje que incorpore los enfoques de derecho, de género y diferencial. 
Por otra parte, se establece una plataforma tecnológica que permite la interlocución con las mujeres, el seguimiento oportuno y la accesibilidad por parte de las participantes. 
Cada oferta de formación, requiere el diseño y elaboración de guías pedagógicas para ambientes de aprendizaje virtuales  que sean adecuadas y acordes a las demandas actuales en términos de innovación y uso de TIC. 
La formación se entenderá lograda a partir del cumplimiento de las metas de aprendizaje, conforme a los instrumentos de seguimiento y monitoreo dispuestos para tal fin. De manera que no sólo se tendrá en cuenta el registro en la oferta de formación sino la aprobación de los instrumetnos de de seguimiento  y monitoreo diseñados e implementados para identificar el avance cuantitativo y los logros en materia de metas de aprendizaje por parte de las mujeres. </t>
  </si>
  <si>
    <t>OMEG</t>
  </si>
  <si>
    <t xml:space="preserve">1. La medición del producto estará a cargo del equipo de formación del Observatorio de Mujeres y Equidad de Género OMEG, de la Dirección de Gestión del Conocimiento, a partir del seguimiento de las mujeres inscritas en los procesos de formación. 
2. La información estará articulada con la normativa de datos abiertos, seguridad de la información y seguimiento en el sistema de la información de la entidad. 
3. El diseño del modelo metodoloógico y pedagógico contara con un procesos de validación.  
4. El diseño de contenidos pedagógicos, guias de formación e instrumentos de seguimiento serán validados. 
5. Se elaboraran reportes de seguimiento de los avances cuantitativos. 
6. Se elaboraran reportes de seguimiento a los aprendizajes alcanzados por las mujeres. </t>
  </si>
  <si>
    <t xml:space="preserve">Información integrada al Observatorio de Mujeres y Equidad de Género, que de cuenta de las mujeres formadas y las capacidades desarrolladas a través de la oferta formativa de la Dirección de Gestión del Conocimiento. </t>
  </si>
  <si>
    <t>Este indicador se mide a través de  la suma de cada uno de los sectores de la Administración Distrital que implementan la estrategia de  transversalización para la equidad de género. Se realizará la sumatoria de dichos sectores con una anualización tipo constante</t>
  </si>
  <si>
    <t>La estrategia de transversalización del enfoque de género en el marco de la Política Pública de Mujeres y Equidad de Género es un conjunto de acciones de la Administración Distrital, orientadas a la inclusión de la igualdad y la equidad de género en políticas públicas, planes, programas y proyectos, al igual que en la gestión administrativa. En ese sentido, la estrategia contempla dos dimensiones: transversalización de la equidad de género dentro de los sectores y transversalización de la equidad de género en la misión de los sectores para el avance en la garantía de derechos de las mujeres.</t>
  </si>
  <si>
    <t>Genero, diferencial, derechos humanos</t>
  </si>
  <si>
    <t>Sectores administrativos</t>
  </si>
  <si>
    <t>Se realiza la sumatoria del reporte  actividades realizadas para la implementación de la la estrategia de  transversalización para la equidad de género, el cual realiza cada sector administrativo a través de los instrumentos de reporte</t>
  </si>
  <si>
    <t>Informes de gesión Dirección de Derechos y Diseño de Política</t>
  </si>
  <si>
    <t>20 días</t>
  </si>
  <si>
    <t>Directora</t>
  </si>
  <si>
    <t>SECRETARÍA DISTRITAL DE LA MUJER</t>
  </si>
  <si>
    <t>Dirección de Derechos y Diseño de Política</t>
  </si>
  <si>
    <t>Adriana Estupiñán</t>
  </si>
  <si>
    <t>Secretaría Distrital de la Mujer.</t>
  </si>
  <si>
    <t>Reportes cualitativos y cuantitativos del equipo de transversalización de la Dirección de Derechos y Diseño de Política de la Secretaría Distrital de la Mujer</t>
  </si>
  <si>
    <t xml:space="preserve">El Plan Educativo de Transversalización de la Igualdad de Género - PETIG, 2014-2024, fue adoptado por la Secretaría de Educación del Distrito –SED– mediante la Resolución No. 800 del 14 de mayo de 2015. Para el desarrollo del producto, la Secretaría de Educación asume que la transversalización de género tiene como fin lograr la igualdad de género en el proceso educativo, en particular en el desarrollo de capacidades tanto académicas como ciudadanas de niñas, niños y jóvenes. Esto supone incorporar el enfoque de género en las políticas, programas y proyectos de los niveles central, local e institucional (colegios distritales) y en la gestión administrativa de la Entidad. Así mismo, implica generar una masa crítica de hombres y mujeres a favor de la igualdad de género, en todos los niveles de actuación de la Secretaría de Educación a partir de un ejercicio constante de construcción de acuerdos para propiciar cambios que se conviertan en aprendizajes colectivos. (SED, 2015, pág 19). A partir de lo señalado, en el plan señalado se comprende la transversalización en una doble dimensión: 
Dimensión organizacional: se refiere a la vida institucional de la Entidad, en cuanto a las transformaciones en las prácticas y rutinas que inciden en la cultura organizacional, para que se transformen las desigualdades y se tenga en cuenta la dimensión de género en la vida institucional. Esto supone incidir en los Planes Estratégicos, la Gestión del Recurso Humano, los Planes de Bienestar, al considerar las necesidades diferenciales de hombres y mujeres, conciliar la vida personal y familiar con la vida laboral; y fomentar procesos de sensibilización y capacitación que mejoren el clima laboral con igualdad de género (SED, 2015, pág 20). 
Dimensión misional o educativa: contempla tanto los contenidos educativos, las prácticas pedagógicas y los entornos escolares. Supone, permear el Sector Educativo oficial y lograr transformaciones en las prácticas pedagógicas de los colegios, hacia una mayor equidad de género. Busca disminuir las violencias simbólica y directa contra las niñas, como condición para el ejercicio de una educación con calidad y una transformación de los contenidos curriculares de todas las áreas del conocimiento, para hacer visibles los aportes de las mujeres a las diferentes disciplinas y se valore lo femenino en la vida cotidiana escolar (SED, 2015, pág 21). 
</t>
  </si>
  <si>
    <t>Componentes</t>
  </si>
  <si>
    <t>Secretaría de Educación</t>
  </si>
  <si>
    <t>Reporte de los componentes del Plan Educaticativo de Transversalización del Enfoque de Género (PETIG) implementados desde la Secretaría de Educación</t>
  </si>
  <si>
    <t>Plan Educaticativo de Transversalización del Enfoque de Género</t>
  </si>
  <si>
    <t>Directora de Inclusión e Integración de Poblaciones</t>
  </si>
  <si>
    <t>Secretaría de Educación del Distrito</t>
  </si>
  <si>
    <t>Juan Sebastián Contreras Bello</t>
  </si>
  <si>
    <t>FICHA TÉCNICA INDICADOR DE PRODUCTO 1.2.1</t>
  </si>
  <si>
    <t xml:space="preserve"> Este indicador mide la proporción entre el número de acciones implementadas con enfoque de género dentro del programa Goles Sin barrera , y el número deacciones diseñadas con enfoque de género dentro del programa Goles Sin barrera. Se espera que este indicador tenga un comportamiento constante con un cumplimiento del 100%, en tanto esto significa que el total de las acciones diseñadas con enfoque de género dentro del programa Goles Sin barrera, fueron implementadas</t>
  </si>
  <si>
    <t>El producto consiste en la incorporación del enfoque de género en el programa de barrismo social implementado por la Secretaría Distrital de Gobierno. Esto se realizará mediante acciones a favor de la inclusión y pluralidad con énfasis en la generación de oportunidades laborales, educativas y sociales para las mujeres barristas, así mismo, con el apoyo a emprendimientos femeninos y economía del cuidado. Sumado a ello, se fortalecerá las organizaciones sociales, grupos, redes y colectivos de mujeres que pertenecen a las barras.</t>
  </si>
  <si>
    <t>2024</t>
  </si>
  <si>
    <t xml:space="preserve">Cada seis meses  la Subsecretaría para la Gobernabilidad y Garantía de Derechos realizará el seguimiento a través de los reportes de las acciones con enfoque de género  desarrolladas  en el programa Barrismo Social. </t>
  </si>
  <si>
    <t>Documento: Programa Barrismo Social con enfoque de género, y Documento: Acciones con enfoque de género implementadas en el programa Barrismo Social</t>
  </si>
  <si>
    <t>FICHA TÉCNICA INDICADOR DE PRODUCTO 1.2.2</t>
  </si>
  <si>
    <t xml:space="preserve"> Este indicador mide la proporción entre el número niñas, adolescentes y mujeres jóvenes (NAJ) atendidas en los programas misionales de IDIPRON, y el número de solicitudes recibidas por parte de  niñas, adolescentes y mujeres jóvenes en los programas misionales de esta Entidad. Se espera que este indicador tenga un comportamiento constante con un cumplimiento del 100% en tanto esto significa que el total de las niñas, adolescentes y mujeres jóvenes que solicitaron ser atendidas en los servicios del IDIPRON, fueron atendidas</t>
  </si>
  <si>
    <t>El producto consiste en suministrar atención prioritaria y diferencial a niñas y mujeres jóvenes que se encuentran en habitabilidad en calle o en riesgo de ella, en reconocimiento que a pesar que constituyen un grupo minoritario dentro del público objetivo del IDIPRON cuentan con problemáticas asociadas a su género que deben ser reconocidas en el marco de las intervenciones adelantadas para fortalecer la capacidad de decisión y el desarrollo libre de sus proyectos de vida.</t>
  </si>
  <si>
    <t xml:space="preserve">cada una de las unidades  que prestan los servicios misionales del IDIPRON realizan los reportes mensuales, de acuerdo a las atenciones realizadas, con este reporte se identifica el número de niñas, adolescentes, mujeres que fueron atendidas para calcular la proporción </t>
  </si>
  <si>
    <t>Sistema de Información misional del IDIPRON</t>
  </si>
  <si>
    <t>profesional / Contratista OAP</t>
  </si>
  <si>
    <t>FICHA TÉCNICA INDICADOR DE PRODUCTO 1.2.3</t>
  </si>
  <si>
    <t>GestiónPública</t>
  </si>
  <si>
    <t>Dpto. Admitivo. del Servicio Civil Distrital DASCD</t>
  </si>
  <si>
    <t>Secretaría Distrital de la Mujer (Dir. Drechos)</t>
  </si>
  <si>
    <t xml:space="preserve">Desde el Departamento Administrativo del Servicio Civil Distrital DASCD se establecerán los lineamientos para todas las entidades y órganos distritales en el cual se definirán los criterios para que dentro de sus planes, proyectos, circulares y comunicaciones se incorporen los enfoques de género y diferencial, como aporte a la promoción de espacios libres de discriminación contra las mujeres en sus diversidades.
Además, se brindará una serie de herramientas que les permitirán a las entidades y organismos distritales promover los ambientes laborales diversos, amorosos y seguros, a través de actividades de sensibilización y formación, creación de rutas de prevención y la conformación de un banco de buenas prácticas.
Para la implementación de este producto es necesario contar con el apoyo técnico de la Secretaría Distrital de la Mujer.
</t>
  </si>
  <si>
    <t>(ponderación de la vigencia* (Número de acciones afirmativas para la   implementación de los lineamientos con enfoque de género, ejecutadas./ de acciones afirmativas para la   implementación de los lineamientos con enfoque de género,programados))*100</t>
  </si>
  <si>
    <t>La medición la llevará a cabo el DASCD, para ello las entidades y organismos distritales deberán reportar en los primeros tres meses de cada vigencia la forma cómo están implementando estas acciones afirmativas y el resporte de las implementadas en la vigencia pasada.</t>
  </si>
  <si>
    <t>Planes de bienestar anual</t>
  </si>
  <si>
    <t>José Agustín Hortúa Mora</t>
  </si>
  <si>
    <t>Subdirector de Gestión Distrital de Bienestar, Desarrollo y Desempeño</t>
  </si>
  <si>
    <t>Subdirección de Gestión Distrital de Bienestar, Desarrollo y Desempeño</t>
  </si>
  <si>
    <t xml:space="preserve">jhortua@serviciocivil.gov.co </t>
  </si>
  <si>
    <t>3680038 ext 1401</t>
  </si>
  <si>
    <t>María Constanza Romero Oñate</t>
  </si>
  <si>
    <t>Jefe Oficina Asesora de Planeación (E)</t>
  </si>
  <si>
    <t>FICHA TÉCNICA INDICADOR DE PRODUCTO 1.2.4</t>
  </si>
  <si>
    <t>Número de Documentos Informativos sobre la Participación de las mujeres en la Administración pública distrital producidos</t>
  </si>
  <si>
    <t>Todas las Entidades y Organismos Distritales, con los registros actualizados permanentemente en el SIDEAP, a través de las Unidades de Talento Humano.</t>
  </si>
  <si>
    <t>Corresponde a la suma de los documentos sobre la Participación de las mujeres en la Administración pública distrital producidos por vigencia, que reflejen por sector, entidad, dependencia, nivel, y cargo, los datos relacionados con la temática mencionada anteriormente. Se realizará la sumatoria de estos documentos con una anualización tipo suma,  con el fin de alcanzar la meta establecida para el final de la ejecución del producto</t>
  </si>
  <si>
    <t xml:space="preserve">El producto consiste en la elaboración de documentos informativos sobre la composición del talento humano de las entidades distritales con información desagregada por sexo que permita conocer la participación de las mujeres en diferentes niveles de la administración, así como verificar el cumplimiento de la Ley 581 del 2000 "Por la cual se reglamenta la adecuada y efectiva participación de la mujer en los niveles decisorios de las diferentes ramas y órganos del poder público, de conformidad con los artículos 13, 40 y 43 de la Constitución Nacional y se dictan otras disposiciones".
Para la implementación del producto se contará con información proveniente del SIDEAP, plataforma con información e indicadores actualizados sobre el talento humano distrital. Asimismo, con información sobre participación de las mujeres en programas de bienestar, capacitación, seguridad y salud ofertados por el DASCD.
Las líneas temáticas priorizadas para expedir informes son: 1. Cantidad de Mujeres por tipo de vinculación, por sector - dependencia - nivel - cargo, y rangos de salarios en que se encuentran. 2. Cumplimiento de la Ley 581 del 2000: Participación Mujeres en cargos de máximo nivel decisorio y otros niveles decisorios. 3. Cantidad de mujeres en el Banco de Hojas de Vida para prestación de servicios. 4. Participación de mujeres en las capacitaciones. 5. Participación de mujeres en actividades para el bienestar.
</t>
  </si>
  <si>
    <t>Sumatoria de documentos informativos sobre la Participación de las mujeres en la Administración pública distrital producidos</t>
  </si>
  <si>
    <t xml:space="preserve">Se calcula con base en la cantidad de registros reportados por las Entidades y Organismos Distritales en SIDEAP y en los modulos o funcionalidades respectivas, según la priorización de temas para el informe requerido. 
Semestralmente la OAP del DASCD, en su calidad de usuario funcional de una parte del SIDEAP realizará 1 informe sobre las Mujeres vinculadas a través de las diferentes modalidades, de acuerdo con lo que evidencie que se encuentra en el sistema, y la Subdirección Distrital de Bienestar - Desarrollo y Desempeño en lo que tiene que ver con la información relacionada con capacitación - bienestar </t>
  </si>
  <si>
    <t>DASCD</t>
  </si>
  <si>
    <t>Ruby H. Valenzuela Q. - Luis A. Velandia</t>
  </si>
  <si>
    <t>Jefe Oficina Asesora de Planeación - Profesional Lider Funcional</t>
  </si>
  <si>
    <t>rvalenzuela@serviciocivil.gov.co  
lvelandia@serviciocivil.gov.co</t>
  </si>
  <si>
    <t xml:space="preserve">Ruby H. Valenzuela Q. </t>
  </si>
  <si>
    <t>Jefe ( e )Oficina Planeación</t>
  </si>
  <si>
    <t>Despues de desarrolllarsen nuevas funcionalidades del SIDEAP el informe y la tipologia de temas podrá ampliarse</t>
  </si>
  <si>
    <t>FICHA TÉCNICA INDICADOR DE PRODUCTO 1.2.5</t>
  </si>
  <si>
    <t>Secretaría Distrital de la Mujer (Dir. Derechos)</t>
  </si>
  <si>
    <t>Corresponde a la suma de las entidades del Distrito Capital  que participan en la estrategia de información, de la PPM&amp;EG, a través del curso de inducción distrital ofertado por el DASCD. Se realizará la sumatoria de estos documentos con una anualización tipo creciente</t>
  </si>
  <si>
    <t xml:space="preserve">El producto consiste en la incorporación de un módulo sobre la Política Pública de Mujeres y Equidad de Género en el curso de inducción y reinducción distrital denominado "Ingreso al Servicio Público". Esto con el fin que las personas que se vinculan a la planta de las entidades cuenten con conocimientos acerca de la política, sus objetivos, resultados esperados y enfoques, de manera que se avance en la comprensión de su relevancia y compromisos de las entidades con su implementación dentro del quehacer institucional y misional.
Cabe señalar que el Departamento Administrativo del Servicio Civil Distrital implementa el producto en el marco de las funciones establecidas en el Decreto 580 de 2017 artículo 9° literal C, en donde se establece: "Diseñar, proponer e implementar y/o ejecutar lineamientos, planes y programas distritales en materia de gestión del desarrollo de los empleados públicos,”. Asimismo, en el marco del desarrollo de la Política Pública Distrital de Gestión Integral del Talento Humano - PPGITH 2020 – 2030, aprobada mediante el Documento CONPES 07 de 2019. 
</t>
  </si>
  <si>
    <t xml:space="preserve">Género, diferencial, derechos  humanos </t>
  </si>
  <si>
    <t>Entidades</t>
  </si>
  <si>
    <t>La medición del indicador se realizará con base en los reportes por entidad de las personas que culminan y se certifican a través de la Plataforma de Aprendizaje Organizacional -PAO-. el curso de "Ingreso al Servicio Público". El responsable de consolidar, procesar y reportar la informaciópn es el DASCD - SGDBDD - Profesional Especializado 222-21 Lider de Capacitación a nivel Distrital. La fuente de información es la plataforma de Moodle del DASCD, que se encuentra dentro de la Plataforma de Aprendizaje Organizacional -PAO, porque es allí donde se realiza el proceso de matricula de estudiantes y se determina quien cumplió los requisitos para aprobar el curso. Se considera aprobado el curso con la superación de mínimo  70 puntos de 100 que corresponden al total de la evaluación.</t>
  </si>
  <si>
    <t>DASCD - Plataforma de Aprendizaje Organizacional -PAO</t>
  </si>
  <si>
    <t>3680038 ext 1403</t>
  </si>
  <si>
    <t>FICHA TÉCNICA INDICADOR DE PRODUCTO 1.2.6</t>
  </si>
  <si>
    <t>Unidad Administrativa Especial de Rehabilitación y Mantenimiento Vial UAERMV</t>
  </si>
  <si>
    <t xml:space="preserve">El indicador mide el porcentaje de avance del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 el cual  está diseñado para ejecutarse en 11 años. Este programa determina un número de  jornadas de sensibilización que se deben generar para lograr su implementación cada vigencia, por tal motivo, se debe establecer la proporción entre el número de jornadas de sensibilización que se ejecutaron y el número de  jornadas de sensibilización que fueron programadas, para posteriormente ser multiplicados por la ponderación que tenga cada vigencia con relación a su importancia relativa en la implementación de la estrategia:
2020: 0.09                  
2021: 0.18
2022: 0.27
2023: 0.36
2024: 0.45
2025: 0.54
2026: 0.72
2027: 0.81
2028: 0.90
2029: 1
2030: 1
Se espera que este indicador tenga un comportamiento creciente </t>
  </si>
  <si>
    <t>El producto consiste en el desarrollo de programas para la formación a diferentes niveles con servidoras, servidores y contratistas de la Unidad Administrativa Especial de Rehabilitación y Mantenimiento Vial -UAERMV-.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</si>
  <si>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local</t>
  </si>
  <si>
    <t>Se tomará la información de los reportes de las jornadas de sensibilización  ejecutadas  del programa  de sensibilización, formación y capacitación dirigidos a colaboradores (servidoras, servidores y contratistas) de las entidades adscritas o vinculadas a la UARMV en el marco de la cultura libre de sexismo, discriminaciones contra las mujeres y estereotipos de género en el transporte público y se relacionarán con las  jornadas de sensibilización programadas en el programa, luego de hacer la relación entre las jornadas de sensibilización que fueron ejecutados y programados, se procede a multiplicar por la ponderación de la vigencia que sea objeto de medición.</t>
  </si>
  <si>
    <t>Informes de Gestión Oficina Asesora de Planeación DASC</t>
  </si>
  <si>
    <t>Andrea del Pilar Zambrano</t>
  </si>
  <si>
    <t>Contratista</t>
  </si>
  <si>
    <t>Unidad Administrativa de Rehabilitación y Mantenimiento</t>
  </si>
  <si>
    <t>andrea.zambrano@umv.gov.co</t>
  </si>
  <si>
    <t>Marcela del Pilar Reyes Toledo</t>
  </si>
  <si>
    <t>FICHA TÉCNICA INDICADOR DE PRODUCTO 1.2.7</t>
  </si>
  <si>
    <t>Instituto de Desarrollo Urbano 
IDU</t>
  </si>
  <si>
    <t>Este indicador se mide a través de  la suma de los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que realizados. Se lleva a cabo la sumatoria de estos programas con una anualización tipo suma,  con el fin de alcanzar la meta establecida para el final de la ejecución del producto</t>
  </si>
  <si>
    <t>El producto consiste en el desarrollo de programas para la formación a diferentes niveles con servidoras, servidores y contratistas del Instituto de Desarrollo Urbano -IDU-.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</si>
  <si>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 xml:space="preserve">Se tomará la información de los reportes de las jornadas de sensibilización  ejecutadas  del programa  de sensibilización, formación y capacitación dirigidos a colaboradores (servidoras, servidores y contratistas) de las entidades adscritas o vinculadas del IDU en el marco de la cultura libre de sexismo, discriminaciones contra las mujeres y estereotipos de género en el transporte público </t>
  </si>
  <si>
    <t>Informes de Gestión Oficiina de Atención al ciudadano del IDU</t>
  </si>
  <si>
    <t>Oficina de atención al ciudadano</t>
  </si>
  <si>
    <t>SANDRA MILENA DEL PILAR RUEDA OCHOA</t>
  </si>
  <si>
    <t>FICHA TÉCNICA INDICADOR DE PRODUCTO 1.2.8</t>
  </si>
  <si>
    <t>Empresa de Transporte del Tercer Milenio -Transmilenio S.A.</t>
  </si>
  <si>
    <t>Este indicador se mide a través de  la suma de las lestrategias  de divulgación y sensibilización dirigidos a funcionarios o colaboradores o agentes del sistema o usuarios  realizadas en el marco de la cultura libre de sexismo, discriminaciones contra las mujeres y estereotipos de género en el transporte público. Se lleva a cabo la sumatoria de estas estrategias con una anualización tipo suma,  con el fin de alcanzar la meta establecida para el final de la ejecución del producto</t>
  </si>
  <si>
    <t>El producto consiste en el desarrollo estrategias de divulgación y sensibilización dirigidos servidoras y servidores, colaboradores o agentes del sistema, así como a ciudadanía usuaria del sistema Transmilenio. En sus contenidos se trabajarán los enfoques de la Política Pública de Mujeres y Equidad de Género, los derechos de las mujeres, la comunicación libre de sexismo y la prevención de las discriminaciones contra las mujeres en el transporte público.</t>
  </si>
  <si>
    <t>Se tomará la información de los reportes de las estrategias  de divulgación y sensibilización dirigidos a funcionarios o colaboradores o agentes del sistema o usuarios  realizadas en el marco de la cultura libre de sexismo, discriminaciones contra las mujeres y estereotipos de género en el transporte público.</t>
  </si>
  <si>
    <t>Informes de Gestión Oficiina de la  SUBGERENCIA DE ATENCIÓN AL USUARIO Y COMUNICACIONES - DIRECCIÓN TECNICA DE SEGURIDAD</t>
  </si>
  <si>
    <t xml:space="preserve">JEISSON LUCUMI </t>
  </si>
  <si>
    <t>jeisson.lucumi@transmilenio.gov.co</t>
  </si>
  <si>
    <t>Sofía Zarama Valenzuela</t>
  </si>
  <si>
    <t>FICHA TÉCNICA INDICADOR DE PRODUCTO 1.2.9</t>
  </si>
  <si>
    <t>Este indicador se mide a través de  la suma de agentes de cambio, servidores públicos y contratistas sensibilizados e informados en derechos sexuales y derechos reproductivos con enfoque de género. Se lleva a cabo la sumatoria de dichas personas sensibilizadas con una anualización tipo suma,  con el fin de alcanzar la meta establecida para el final de la ejecución del producto</t>
  </si>
  <si>
    <t>El producto consiste en la realización de ejercicios de sensibilización con servidores, servidoras y contratistas de la Secretaría Distrital de Integración Social en temas de derechos de las mujeres, enfoque de género y diferencial aplicados a los derechos sexuales y reproductivos, como campo estratégico para la prevención de la maternidad o paternidad temprana en la ciudad.</t>
  </si>
  <si>
    <t xml:space="preserve">Género, derechos  humanos </t>
  </si>
  <si>
    <t>Proyecto prevención de maternidad y paternidad temrpana</t>
  </si>
  <si>
    <t>La sumatoria se realizará tomando los datos del Reporte SIRBE</t>
  </si>
  <si>
    <t>SIRBE - Proyecto 7753 de Prevención de maternidad y paternidad temprana</t>
  </si>
  <si>
    <t>Sergio Fernández</t>
  </si>
  <si>
    <t>Subdirector para la juventud</t>
  </si>
  <si>
    <t>Subdirección para la juventud</t>
  </si>
  <si>
    <t>FICHA TÉCNICA INDICADOR DE PRODUCTO 2.1.1</t>
  </si>
  <si>
    <t>Gestión pública</t>
  </si>
  <si>
    <t xml:space="preserve">El indicador mide el porcentaje de avance en el diseño e implementación de la ruta de prevención urgente, frente a riesgos asociados a mujeres víctimas del conflicto armado, con roles de liderazgo o defensa de derechos humanos, en Bogotá. Esta ruta programa unas Fases o etapas que se deben generar para lograr su implementación cada vigencia, por tal motivo, se debe establecer la proporción entre el número de Fases o etapas que se ejecutaron y el número de Fases o etapas que fueron programadas, para posteriormente ser multiplicados por la ponderación que tenga cada vigencia con relación a su importancia relativa en la implementación de la estrategia:
2020: 0.20                  
2021: 0.50
2022: 0.80
2023: 1
Se espera que este indicador tenga un comportamiento creciente para que en la vigencia 2023 se logre el 100% de la implementación
</t>
  </si>
  <si>
    <t xml:space="preserve">El producto de la Alta Consejería para los Derechos de las Víctimas, la Paz y la Reconciliación consiste en la formulación e implementación de una ruta de atención y prevención urgente frente a riesgos en el ejercicio de los derechos a la vida, la libertad, la seguridad y la integridad personal de mujeres víctimas del conflicto armado con roles de liderazgo y/o defensa de derechos humanos. Tal ruta está orientada a propiciar condiciones de seguridad para el desarrollo de sus roles de liderazgo y de defensa de los Derechos Humanos, bajo el entendido de que enfrentan riesgos diferenciados en el ejercicio de su labor. 
El producto incluye el desarrollo de cinco etapas: la primera, la identificación de los riesgos específicos de mujeres víctimas del conflicto armado con roles de liderazgo; la segunda, la articulación de la ruta institucional que se oriente a prevenir y a atender estos riesgos; la tercera, la articulación de rutas locales que incorporen acciones para el abordaje de estos riesgos desde un enfoque territorial; la cuarta, un momento de monitoreo y evaluación participativa de las rutas; la quinta, un momento de ajustes y actualización de las rutas.
</t>
  </si>
  <si>
    <t>2023</t>
  </si>
  <si>
    <t xml:space="preserve">Para el reporte de información sobre la ejecución de este producto se realizará el siguiente proceso: 
1. Se solicitará al equipo responsable de la ejecución de la meta 2.3. del Proyecto de Inversión 7871 la ejecución trimestral de la fase programada para la vigencia. 
2. El equipo responsable de la ejecución de la meta 2.3.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
</t>
  </si>
  <si>
    <t>Plan de Contingencia, Actas de Mesa de Participación Efectiva de Mujeres Víctimas, Actas de espacios interinstitucionales, Actas del Subcomité de PPGNR, Actas del CDJT, Actas de Mesas Técnicas.</t>
  </si>
  <si>
    <t>Contratista de la Alta Consejería para los Derechos de las Víctimas, la Paz y la Reconciliación</t>
  </si>
  <si>
    <t>FICHA TÉCNICA INDICADOR DE PRODUCTO 2.1.2</t>
  </si>
  <si>
    <t>El producto consiste en la realización de ajustes a los sistemas de información, herramientas e instrumentos de seguimiento y gestión del conocimiento de la Alta  Consejería para los Derechos de las Víctimas, la Paz y la Reconciliación, en atención a los artículos 6 y 66 del Acuerdo 761 de 2020 en los que se propone la incorporación de variables que permitan reconocer las interseccionalidades y los enfoques de género y diferenciales en los sistemas de información y herramientas de seguimiento al Plan de Acción Distrital -PAD- de la Política Pública de Víctimas. Con su desarrollo se podrán visibilizar las afectaciones diferenciadas del conflicto en las víctimas en atención a características como el sexo de las personas, su ciclo vital, pertenencia étnica, orientaciones sexuales e identidades de género no heteronormativas, así como con ocasión de capacidades diversas. Asimismo, identificar los avances en la implementación de la Política Pública de Víctimas a partir de enfoques diferenciales y la posterior formulación de acciones orientadas a eliminar la discriminación y/o a compensar las desventajas derivadas de actitudes, comportamientos y estructuras discriminatorias existentes. Para finalizar, se debe señalar que el aislamiento decretado por el gobierno nacional y distrital para evitar la propagación del SARS COVID 19 puede afectar el desarrollo del producto.</t>
  </si>
  <si>
    <t xml:space="preserve">Para el reporte de información sobre la ejecución de este producto se realizará el siguiente proceso: 
1. Se solicitará al equipo responsable de la ejecución de la meta 2.4. del Proyecto de Inversión 7871 la ejecución trimestral de la fase programada para la vigencia. 
2. El equipo responsable de la ejecución de la meta 2.4.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
</t>
  </si>
  <si>
    <t xml:space="preserve">Reporte elaborado por la ACDVPR para el Plan Estratégico de Tecnologías de la Iinformación - PETI de la Secretaría General </t>
  </si>
  <si>
    <t>FICHA TÉCNICA INDICADOR DE PRODUCTO 2.1.3</t>
  </si>
  <si>
    <t xml:space="preserve">El indicador mide el 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0.55
2022: 0.85
2023: 1
Se espera que este indicador tenga un comportamiento creciente para que en la vigencia 2023 se logre el 100% de la implementación
</t>
  </si>
  <si>
    <t xml:space="preserve">El producto consiste en la implementación de un conjunto de acciones para la cualificación permanente de funcionarios y funcionarias de la Alta Consejería para los Derechos de las Víctimas, la Paz y la Reconciliación, así como de las entidades con presencia en los Centros de Encuentro para las Paz y la Integración Local de Víctimas del Conflicto Armado (CEPIL). Su desarrollo contribuirá en la comprensión y aplicación de los enfoques de género y diferencial en las rutas institucionales para la prevención y protección de las mujeres frente a diferentes tipos de violencias. Asimismo, en la cualificación de la atención cotidiana de las víctimas del conflicto armado, mediante la promoción del lenguaje incluyente y no sexista, la prevención de diferentes tipos de violencia y discriminación por razones de género, posición socioeconómica, pertenencia étnica, capacidades diferenciales y orientación sexual de las personas. La importancia de lo señalado estriba en la necesidad de visibilizar que el conflicto armado acentúa las diferencias y las inequidades de género, por lo cual las y los profesionales de las diferentes áreas involucradas en el proceso de atención a víctimas deben entender  que las violaciones a los derechos humanos en el marco del conflicto armado interno se profundizan con el sexismo, el clasismo, el racismo y la homofobia, los que a su vez son factores que influyen en las posibilidades de restablecimiento de los derechos vulnerados a las víctimas. 
Cabe señalar que el producto señalado responde a las apuestas del Plan de Desarrollo “Un Nuevo Contrato Social y Ambiental para la Bogotá del Siglo XXI". Su implementación aporta al cumplimiento de las Metas de Objetivos de Desarrollo Sostenible, en particular del Objetivo 5 y la aplicación de los dispuesto en los Decretos Ley 4633, 4634 y 4635 de 2011, en los Autos de Seguimiento a la Sentencia T-025 de 2004. En cuanto a posibles limitaciones en su desarrollo, se pueden encontrar resistencias en las y los servidores para la para incorporación de enfoques diferenciales en el ejercicio cotidiano de sus funciones. Las mismas deben ser identificadas, analizadas en sus causas y consecuencias dentro de la estrategia de cualificación propuesta.
</t>
  </si>
  <si>
    <t>Para el reporte de información sobre la ejecución de este producto se realizará el siguiente proceso: 
1. Se solicitará al equipo responsable de la ejecución de la meta 2.3. del Proyecto de Inversión 7871 la ejecución trimestral de la fase programada para la vigencia. 
2. El equipo responsable de la ejecución de la meta 2.3.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t>
  </si>
  <si>
    <t>Informe de gestión proyecto de inversión  7871</t>
  </si>
  <si>
    <t>FICHA TÉCNICA INDICADOR DE PRODUCTO 2.1.4</t>
  </si>
  <si>
    <t xml:space="preserve">El indicador mide el porcentaje de avance en el diseño e implementación de la estrategia para fortalecer la participación y las capacidades de incidencia de las mujeres víctimas del conflicto armado o en riesgo de serlo.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2021: 0.20
2022: 0.40
2023: 0.70
2024: 1
Se espera que este indicador tenga un comportamiento creciente para que en la vigencia 2024 se logre el 100% de la implementación
</t>
  </si>
  <si>
    <t xml:space="preserve">El producto consiste en el desarrollo de una estrategia para fortalecer la participación y capacidades de incidencia de las mujeres víctimas del conflicto armado y en riesgo de serlo, en la implementación del acuerdo de paz en Bogotá. Para ello, se trabajará en 5 ámbitos de incidencia que se señalan a continuación: 
I)  Estrategia de reconciliación, dignificación y reconocimiento. 
II) Programas de Desarrollo con Enfoque Territorial PDET, en Bogotá D.C. 
III) Procesos de reconstrucción y apropiación de la memoria.
IV) Espacios de participación efectiva de víctimas y en espacios locales y distritales. 
V) Sistema integral de verdad, justicia, reparación y no repetición.
Los mismos fueron definidos por ser ámbitos de participación e incidencia previstos por la Alta Consejería como escenarios en los que potencialmente pueden participar las mujeres víctimas del conflicto armado. En la implementación del producto se recoge el enfoque diferencial de género y el interseccional, haciendo eco del Acuerdo Final, así como del Plan Marco de Implementación -en adelante PMI-, en los que se reconocen “las afectaciones diferenciadas que han enfrentado las mujeres [en toda su diversidad, las personas LGBTI] y los pueblos y comunidades étnicas en el contexto y debido al conflicto armado en Colombia, además de las barreras  estructurales que impiden, limitan obstaculizan , obstruyen y frenan el que las mujeres víctimas del conflicto armado o en riesgo de serlo puedan participar de manera plena y efectiva y acceder a la oferta social“ (PMI, sf. pág 13). 
</t>
  </si>
  <si>
    <t>se procederá a identificar las fases o etapas asociadas al procedimiento y en cada uno de los ámbitos contemplados donde para  cada una vamos a identificar un paquete de actividades que nos permitirán dar cumplimiento a cada una de ellas. La Alta Consejería para los Derechos de las víctimas, la paz y la reconciliación compila esta información y realiza la ponderación según la importancia relativa de la vigencia a reportar</t>
  </si>
  <si>
    <t>Informes de ejecución de cada uno de los equipos que lideran las estrategias por ámbitos</t>
  </si>
  <si>
    <t>FICHA TÉCNICA INDICADOR DE PRODUCTO 2.1.5</t>
  </si>
  <si>
    <t>FICHA TÉCNICA INDICADOR DE PRODUCTO 2.1.6</t>
  </si>
  <si>
    <t>Este indicador se mide a través de  la suma de las iniciativas ciudadanas  de Derechos Humanos dirigidas a mujeres que reciben apoyo económico por parte de la Secretaría de Gobierno. Se realizará la sumatoria de estas iniciativas con una anualización tipo suma,  con el fin de alcanzar la meta establecida para el final de la ejecución del producto</t>
  </si>
  <si>
    <t>El producto consiste apoyar económicamente iniciativas o ideas ciudadanas para prevención de la vulneración y protección de los Derechos Humanos dirigidas a mujeres a nivel local. En concreto se entregarán apoyos a iniciativas que sean formuladas por organizaciones comunitarias o juveniles de mujeres, con un total de 10 iniciativas apoyadas por año. Para el año 2020 se apoyarán 5 iniciativas. El procedimiento utilizado para la selección de organizaciones beneficiarias incluye, de manera general, la inscripción, presentación de propuestas en los formatos establecidos por la Secretaría Distrital de Gobierno, incluida manifestación de compromiso por implementar la iniciativa, calificación de las mismas y publicación de resultados. Este ejercicio será liderado por la Subsecretaría para la Gobernabilidad y Garantía de Derechos, por medio de la Dirección de Convivencia y Diálogo Social. Con lo señalado, se aporta al fortalecimiento de la participación de las mujeres en torno al fomento de los derechos humanos en los territorios.</t>
  </si>
  <si>
    <t>Iniciativas</t>
  </si>
  <si>
    <t>Cada 6 meses  la Subsecretaría para la Gobernabilidad y Garantía de Derechos Humanos por medio de la Dirección de Convivencia y diálogo Social seleccionara 5 iniciativas locales formuladas por organizaciones comunitarias y juveniles de mujeres para darles el apoyo económico. Paso seguido, consolidará el reporte de las iniciativas apoyadas para realizar la sumatoria</t>
  </si>
  <si>
    <t xml:space="preserve">Documento: Términos de selección de iniciativas ciudadanas </t>
  </si>
  <si>
    <t xml:space="preserve">Documento: Selección de iniciativas ciudadanas </t>
  </si>
  <si>
    <t>Las Iniciativas ciudadanas para el primer semestre del año 2020 ya fueron seleccionadas y no se implemento el criterio de género para la selección.</t>
  </si>
  <si>
    <t>FICHA TÉCNICA INDICADOR DE PRODUCTO 3.1.1</t>
  </si>
  <si>
    <t>Numero de acciones de acompañamiento pedagógico y fortalecimiento a  las I.E.D. urbanas y rurales  para la incorporación de adecuaciones curriculares con equidad de género que aporten a la erradicación de las violencias contra las mujeres y las niñas realizadas</t>
  </si>
  <si>
    <t>Educación</t>
  </si>
  <si>
    <t>Este indicador se mide a través de  la suma de las acciones de acompañamiento pedagógico y fortalecimiento a  las I.E.D. urbanas y rurales  para la incorporación de adecuaciones curriculares con equidad de género que aporten a la erradicación de las violencias contra las mujeres y las niñas realizadas por la Secretaría de Educación Distrital. Se realizará la sumatoria de estas acciones con una anualización tipo suma,  con el fin de alcanzar la meta establecida para el final de la ejecución del producto</t>
  </si>
  <si>
    <t>El producto consiste en acciones de acompañamiento técnico a las Instituciones Educativas Distritales urbanas y rurales por parte de la Dirección de Inclusión e Integración de Poblaciones de la Secretaría Distrital de Educación, de manera que se posibilite la realización de adecuaciones curriculares para el aporte a la equidad de género en el sistema educativo, así como a la erradicación de violencias contra las mujeres a lo largo de su ciclo de vida.</t>
  </si>
  <si>
    <t>Sumatoria de acciones de acompañamiento pedagógico y fortalecimiento a  las I.E.D. urbanas y rurales  para la incorporación de adecuaciones curriculares con equidad de género que aporten a la erradicación de las violencias contra las mujeres y las niñas realizadas</t>
  </si>
  <si>
    <t>Acciones de acompañamiento pedagógico</t>
  </si>
  <si>
    <t>Se realiza la sumatoria del reporte de las  acciones de acompañamiento pedagógico y fortalecimiento a  las I.E.D. urbanas y rurales  para la incorporación de adecuaciones curriculares con equidad de género que aporten a la erradicación de las violencias contra las mujeres y las niñas realizadas, el cual es consolidado por la Dirección de Inclusión e Integración de Poblaciones</t>
  </si>
  <si>
    <t>Informe de gestión de la Dirección de Inclusión e Integración de Poblaciones</t>
  </si>
  <si>
    <t>FICHA TÉCNICA INDICADOR DE PRODUCTO 3.1.2</t>
  </si>
  <si>
    <t>Numero de capacitaciones al personal, operadores y empresas vinculadas al sector transporte en la garantía del derecho de las mujeres a una vida libre de violencias realizadas</t>
  </si>
  <si>
    <t>Este indicador se mide a través de  la suma de las capacitaciones al personal, operadores y empresas vinculadas al sector transporte en la garantía del derecho de las mujeres a una vida libre de violencias realizadas por la Secretaría de Distrital de Movilidad. Se realizará la sumatoria de estas capacitaciones con una anualización tipo suma,  con el fin de alcanzar la meta establecida para el final de la ejecución del producto</t>
  </si>
  <si>
    <t>El producto consiste en la realización de capacitaciones al personal, operadores y empresas vinculadas al sector transporte sobre temas relacionados con la garantía del derecho de las mujeres a una vida libre de violencias, con énfasis en la desnaturalización de las situaciones de vulneración a la integridad de las mujeres, acoso y discriminación que ocurren en el sistema de transporte público, así como en las rutas y mecanismos para la atención de tales problemáticas.</t>
  </si>
  <si>
    <t>Sumatoria de capacitaciones al personal, operadores y empresas vinculadas al sector transporte en la garantía del derecho de las mujeres a una vida libre de violencias realizadas</t>
  </si>
  <si>
    <t>Capacitaciones</t>
  </si>
  <si>
    <t>Se realiza la sumatoria del reporte  de las capacitaciones al personal, operadores y empresas vinculadas al sector transporte en la garantía del derecho de las mujeres a una vida libre de violencias realizadas realizadas, el cual lo consolida la Oficina Asesora de Comunicaciones y Cultura para la Movilidad</t>
  </si>
  <si>
    <t>Base de datos y/o registros de la Oficina Asesora de Comunicaciones y Cultura para la Movilidad</t>
  </si>
  <si>
    <t>Sergio Andrés Jiménez Malagón</t>
  </si>
  <si>
    <t>Profesional Universitario</t>
  </si>
  <si>
    <t>3649400 ext 8303</t>
  </si>
  <si>
    <t>Julieth Rojas Betancourt</t>
  </si>
  <si>
    <t>Jefe Oficina Asesora de Planeación Institucional</t>
  </si>
  <si>
    <t>FICHA TÉCNICA INDICADOR DE PRODUCTO 3.1.3</t>
  </si>
  <si>
    <t>El producto consiste en la realización de actividades de capacitación al personal, operadores y empresas vinculadas al Instituto sobre temas relacionados con el derecho de las mujeres a una vida libre de violencias, con énfasis en la normatividad vigente sobre el tema y las responsabilidades de las entidades distritales para su atención.</t>
  </si>
  <si>
    <t>Se realiza la sumatoria del reporte  de las capacitaciones al personal, operadores y empresas vinculadas al sector transporte en la garantía del derecho de las mujeres a una vida libre de violencias realizadas realizadas, el cual lo consolida la Oficina de Atención al Ciudadano del IDU</t>
  </si>
  <si>
    <t>Informes de Gestión Oficina de Atención al Ciudadano del IDU</t>
  </si>
  <si>
    <t>Lucy Molano</t>
  </si>
  <si>
    <t>Instituto de Desarrollo Urbano IDU</t>
  </si>
  <si>
    <t>Oficina de Atención al Ciudadano</t>
  </si>
  <si>
    <t>FICHA TÉCNICA INDICADOR DE PRODUCTO 3.1.4</t>
  </si>
  <si>
    <t>Este indicador se mide a través de  la suma de las jornadas de socialización o capacitación a colaboradores, funcionarios, operadores  y empresas vinculadas al sector transporte de Transmilenio en la garantía del derecho de las mujeres a una vida libre de violencias realizadas por Transmilenio. Se realizará la sumatoria de estas jornadas de socialización o capacitación con una anualización tipo suma,  con el fin de alcanzar la meta establecida para el final de la ejecución del producto</t>
  </si>
  <si>
    <t>El producto consiste en la realización de actividades de capacitación al personal, operadores y empresas vinculadas al Instituto sobre temas relacionados con la garantía del derecho de las mujeres a una vida libre de violencias, con énfasis en aspectos preventivos de su ocurrencia, la importancia del cambio cultural para convertir a las violencias como intolerable social, así como en las responsabilidades de las entidades distritales para su atención.</t>
  </si>
  <si>
    <t>Sumatoria de socialización o capacitaciones a colaboradores, funcionarios, operadores y empresas vinculadas al sector transporte en la garantía del derecho de las mujeres a una vida libre de violencias</t>
  </si>
  <si>
    <t>socializaciones</t>
  </si>
  <si>
    <t>Se realiza la sumatoria con los reportes cualitativos y cuantitativos de la SUBGERENCIA DE ATENCIÓN AL USUARIO Y COMUNICACIONES - DIRECCIÓN TECNICA DE SEGURIDAD de Transmilenio</t>
  </si>
  <si>
    <t>Informes de gesión SUBGERENCIA DE ATENCIÓN AL USUARIO Y COMUNICACIONES - DIRECCIÓN TECNICA DE SEGURIDAD</t>
  </si>
  <si>
    <t>FICHA TÉCNICA INDICADOR DE PRODUCTO 3.1.5</t>
  </si>
  <si>
    <t>Porcentaje de implementación de estrategia de entornos de confianza para la promoción de la prevención del feminicidio, acoso y todo tipo de violencias de género en contra de mujeres</t>
  </si>
  <si>
    <t>MEBOG</t>
  </si>
  <si>
    <t>SDCRD</t>
  </si>
  <si>
    <t>SDG</t>
  </si>
  <si>
    <t>SED</t>
  </si>
  <si>
    <t>Este indicador mide la proporción entre el número  de las actividades del plan de la estrategia entornos de confianza para la prevención de todo tipo de violencias de género contra las mujeres ejecutadas, y el número de actividades de dicho plan que se programan para darle cumplimiento a la implementación de la estrategia. Se espera que este indicador tenga un comportamiento constante con un cumplimiento del 100%</t>
  </si>
  <si>
    <t>La subsecretarìa de Seguridad y Convivencia cuenta con equipos territoriales que recogen la infromaciòn por Localidades y las reportan por mediante informes internos con el fin de que sea sistematizada  mediante el sistema PROGRESUS</t>
  </si>
  <si>
    <t>Informe de gestión Dirección de Prevención y Cultura Ciudadana</t>
  </si>
  <si>
    <t>15 días</t>
  </si>
  <si>
    <t>Isabel Cristina Ramirez Vanegas</t>
  </si>
  <si>
    <t>Directora encargada</t>
  </si>
  <si>
    <t xml:space="preserve">Andres Felipe Preciado </t>
  </si>
  <si>
    <t>Este producto consiste en implementar la estrategia de entornos de confianza para la promoción de la prevención del feminicidio, acoso y todo tipo de violencias de género en contra de mujeres</t>
  </si>
  <si>
    <t>FICHA TÉCNICA INDICADOR DE PRODUCTO 3.1.6</t>
  </si>
  <si>
    <t>Este indicador se mide a través de  la suma de las mujeres y hombres orientados y sensibilizados en prevención de violencia mediante la Estrategia Entornos protectores y territorios seguros, con enfoques diferencial y de género. Se realizará la sumatoria de estas personas con una anualización tipo suma,  con el fin de alcanzar la meta establecida para el final de la ejecución del producto</t>
  </si>
  <si>
    <t>El producto consiste en la realización de ejercicios de orientación a la ciudadanía y sensibilizaciones para la prevención de violencia intrafamiliar, desde los enfoques de género, derechos de las mujeres y diferencial.  En estos procesos se propiciará la deconstrucción de imaginarios que validan la violencia a la vez que se entregarán herramientas para el abordaje asertivo del conflicto, de manera que se resuelva pacíficamente. En general el producto aporta a la divulgación de las rutas y competencias institucionales, con lo cual correlativamente se fortalece la denuncia. También contribuye al fortalecimiento de las redes familiares, comunitarias e institucionales, lo cual impacta en la disminución de eventos de violencia contra la mujer en los ámbitos público y privado.</t>
  </si>
  <si>
    <t>Sumatoria de personas orientadas y sesiblizadas en prevención de la violencia intrafamiliar mediante la Estrategia de Entornos Protectores y Territorios Seguros</t>
  </si>
  <si>
    <t>SIRBE</t>
  </si>
  <si>
    <t>Se realiza la sumatoria de personas orientados y sensibilizados en prevención de violencia mediante la Estrategia Entornos protectores y territorios seguros, con enfoques diferencial y de género de la Secretaría Distrital de Integración Social con los reportes de información del SIRBE</t>
  </si>
  <si>
    <t>Omaira Orduz Rodriguez</t>
  </si>
  <si>
    <t>Subdirectora para la familia</t>
  </si>
  <si>
    <t>SDIS 3279797</t>
  </si>
  <si>
    <t>FICHA TÉCNICA INDICADOR DE PRODUCTO 3.1.7</t>
  </si>
  <si>
    <t>Secretaría Distrital de Integración Social, Secretaría Distrital de Salud, Secretaría Distrital de Gobierno, Secretaría Distrital de Seguridad, Convivencia y Justicia</t>
  </si>
  <si>
    <t>Este indicador mide la proporción entre el número de  personas (mujeres y su sistema familiar) acogidas en el marco de la estrategia Casas Refugio, y el número de personas que solictan la oferta de protección en el marco de dicha estrategia. Se espera que este indicador tenga un comportamiento constante con un cumplimiento del 100% en tanto esto significa la garantía de la oferta para cubrir el total de las solicitudes para acceder a la estrategia</t>
  </si>
  <si>
    <t xml:space="preserve">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A través de un equipo interdisciplinario, con los enfoques de Derechos Humanos de las mujeres, Diferencial, de Género y Acción sin Daño género, se realiza asesoría y asistencia técnico legal, acompañamiento psicosocial, psicopedagógico y ocupacional, con miras a la reconstrucción de sus proyectos de vida. Fuente: http://www.sdmujer.gov.co/transparencia/informacion-interes/faqs/n-%C2%BFqu%C3%A9-son-y-c%C3%B3mo-puedo-acceder-las-casas-refugio.
Los requisitos establecidos para utilizar el servicio son: Ser mujer, mayor de 18 años, víctima de violencias al interior de la familia o en el marco del conflicto armado. Al ser víctima de violencias al interior de la familia (conforme a la Ley 1257 de 2008) se debe contar con Medida de Protección expedida por las autoridades competentes (Comisarías de Familia – Jueces y Juezas de Control de Garantías – Jueces y Juezas de Familia). Al ser víctima de violencias en el marco del conflicto armado, conforme a la Ley 1448 de 2011 debe ser remitida por la Alta Consejería para los Derechos de las Víctimas, la Paz y la Reconciliación, los Centros Locales de Atención a Víctimas -CLAV- y la Personería Delegada para la Protección de Víctimas. Fuente: http://www.sdmujer.gov.co/transparencia/informacion-interes/faqs/n-%C2%BFqu%C3%A9-son-y-c%C3%B3mo-puedo-acceder-las-casas-refugio.
 En este tipo de servicios ofertados por la Secretaría Distrital de la Mujer, además de las casas que se vienen operando en los territorios urbanos, se dará prioridad a la ruralidad.
</t>
  </si>
  <si>
    <t>Instrumentos  Plan de Acción, PMR y SIMISONAL de la entidad.</t>
  </si>
  <si>
    <t>La medición de este indicador se hace a través de los reportes suministrados por la coordinación de las Casas Refugio, a través de los reportes PMR y Plan de acción y el registro en el sisitema de información SIMISIONAL de la entidad</t>
  </si>
  <si>
    <t xml:space="preserve">Instrumento de seguimiento al Plan de Accción - PMR y el sisitema de información -SIMISONAL de la entidad. </t>
  </si>
  <si>
    <t>FICHA TÉCNICA INDICADOR DE PRODUCTO 3.1.8</t>
  </si>
  <si>
    <t>Este indicador se mide mediante de  la suma de las atenciones psicosociales a mujeres víctimas de violencias, a través de las Duplas de Atención Psicosocial realizadas por la Secretaría Distrital de la Mujer.  Se realizará la sumatoria de estos lineamientos con una anualización tipo suma,  con el fin de alcanzar la meta establecida para el final de la ejecución del producto</t>
  </si>
  <si>
    <t>Las duplas de atención psicosocial son una estrategia de atención que cuenta con un equipo de profesionales que brinda atención especializada y complementaria a mujeres víctimas de violencia en Bogotá, quienes, por motivos relacionados con seguridad, movilidad, barreras institucionales, entre otros, no pueden acceder a la atención psicosocial –presencial- que ofertan las Casas de Igualdad de Oportunidades para las Mujeres. El equipo está conformado por una profesional enlace, quien coordina y apoya la articulación interinstitucional e intersectorial y a las tres duplas (cada una compuesta por una trabajadora social y una psicóloga) de profesionales especializadas en la atención a mujeres víctimas de violencias y en la adecuada activación de las rutas de atención a nivel Distrital. A través de la estrategia, se atienden casos de mujeres víctimas de violencias mayores de 18 años, teniendo en cuenta criterios de priorización como lo son la movilidad y el tipo de violencia. En el caso de la movilidad, las Duplas atienden mujeres en condición de discapacidad, dificultades y/o impedimentos físicos o con un estado de salud temporal o permanente que le impide desplazarse a los puntos de atención de los que dispone la SDMujer. Las profesionales de las Duplas también atienden mujeres que se encuentran en situaciones de riesgo, derivadas de hechos de violencia o mujeres que por sus horarios o condiciones laborales tienen dificultades para acceder a los servicios de la Secretaría Distrital de la Mujer. Así mismo, teniendo en cuenta el tipo de violencia, se presta servicio a mujeres sobrevivientes de tentativa de feminicidio y/o a sus familiares, mujeres en riesgo de feminicidio, sobrevivientes de ataques con agentes químicos y mujeres en riesgo o víctimas de trata de personas. Fuente: http://www.sdmujer.gov.co/noticias/duplas-atenci%C3%B3n-psicosocial-tres-a%C3%B1os-acercando-las-mujeres-vida-libre-violencias#:~:text=Hace%20tres%20a%C3%B1os%20fueron%20creada,Distrital%20de%20la%20Mujer%2DSDMujer.&amp;text=A%20trav%C3%A9s%20de%20la%20estrategia,y%20el%20tipo%20de%20violencia.</t>
  </si>
  <si>
    <t>Atenciones psicosociales</t>
  </si>
  <si>
    <t>Instrumento de Plan de Acción DEVAJ - SD Mujer</t>
  </si>
  <si>
    <t xml:space="preserve">Los reportes del número de atenciones psicosociales a mujeres víctimas de violencias, a través de las Duplas de Atención Psicosocial, queda registrado de manera mendual, en el sisitema de información SIMISIONAL de la entidad, en el Plan de acción y en el reporte PMR de la Dirección de Eliminación de Violencias contra las mujeres. </t>
  </si>
  <si>
    <t>FICHA TÉCNICA INDICADOR DE PRODUCTO 3.2.1</t>
  </si>
  <si>
    <t>Este indicador mide la proporción entre el número de Instituciones Educativas urbanas y rurales que reciben acompañamiento y seguimiento pedagógico y técnico, y el número de Instituciones Educativas que reporten casos de presuntas situaciones de discriminación por causa de su identidad de género y orientación sexual, Se espera que este indicador tenga un comportamiento constante con un cumplimiento del 100% en tanto esto significa que el total de las Instituciones Educativas que reportan estos casos de situaciones de discriminación, reciben el acompañamiento por parte de la Secretaría de Educación del Distrito</t>
  </si>
  <si>
    <t>El producto consiste en acciones de acompañamiento técnico a las Instituciones Educativas Distritales urbanas y rurales por parte de la Dirección de Inclusión e Integración de Poblaciones de la Secretaría Distrital de Educación, así como de seguimiento a casos de presuntas situaciones de discriminación por motivo de identidad de género u orientación sexual de las niñas y jóvenes, de manera que se canalicen casos hacia la ruta para el abordaje de esta problemática.</t>
  </si>
  <si>
    <t>Numero de I.E.D urbanas y rurales con acompañamiento y seguimiento pedagógico y técnico / Numero de I.E.D urbanas y rurales que reportan casos  *100</t>
  </si>
  <si>
    <t>Informes de gestoón SED</t>
  </si>
  <si>
    <t>Corresponde a un indicador por demanda de las IED que reporten casos de presuntas situaciones de discriminación, por causa de su identidad de género y orientación sexual, relacionando el acompañamiento pedagógico que se les realiza. La Dirección de Inclusión e Integración de Poblaciones consolida los reportes de las denuncias y los reportes de los colegios que recibieron acompañamiento con base en estas, para reportar el indicador</t>
  </si>
  <si>
    <t>Informe de Gestión Dirección de Inclusión e Integración de Poblaciones</t>
  </si>
  <si>
    <t>FICHA TÉCNICA INDICADOR DE PRODUCTO 3.2.2</t>
  </si>
  <si>
    <t>Porcentaje de implementación y seguimiento del  Protocolo de Prevención, atención y sanción de las violencias contra las mujeres en el espacio y el transporte público en el Distrito Capital</t>
  </si>
  <si>
    <t xml:space="preserve">Articulación con los sectores del orden Disitrtial </t>
  </si>
  <si>
    <t>Este indicador mide la proporción entre el número de acciones de implementación y seguimiento del  Protocolo ejecutadas, y el número de acciones de implementación y seguimiento del  Protocolo que fueron programadas durante su etapa de diseño. Se espera que este indicador tenga un comportamiento constante con un cumplimiento del 100% garantizando la implementación de la estrategia</t>
  </si>
  <si>
    <t xml:space="preserve">El producto consiste en implementar y hacer seguimiento al protocolo de prevención, atención y sanción de las violencias contra las mujeres en el espacio y el transporte público en el Distrito Capital. 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</si>
  <si>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 xml:space="preserve">La medición del indicador del Protocolo de prevención, atención y sanción de las violencias contra las mujeres en el espacio y el transporte público, se realiza a través de los reportes entregados por la Lider de la estrategia de forma mensual y registrados en el reporte Plan de acción de la entidad Entidad. </t>
  </si>
  <si>
    <t>Informe de Gestión Dirección de Eliminación de Violencias contra las Mujeres y Acceso a la Justicia</t>
  </si>
  <si>
    <t>FICHA TÉCNICA INDICADOR DE PRODUCTO 3.2.3</t>
  </si>
  <si>
    <t xml:space="preserve">Porcentaje de  los casos de violencias contra las mujeres que se presentan en el Sistema TransMilenio reportados </t>
  </si>
  <si>
    <t xml:space="preserve">Este indicador mide la proporción entre el número de casos  de violencias contra las mujeres que se presentan en el Sistema TransMilenio reportadosa la Secretaría Distrital de la Mujer, y el número de casos  de violencias contra las mujeres que se presentan en el Sistema TransMilenio registrados en el  aplicativo de gestión y control de la operación. Se espera que este indicador tenga un comportamiento constante con un cumplimiento del 100% </t>
  </si>
  <si>
    <t>El producto está constituido por el reporte de casos de violencias contra las mujeres ocurridas en el Sistema Transmilenio, en el marco del aplicativo de gestión y control de la operación de los servicios. Su implementación contribuirá a visibilizar la ocurrencia de casos y monitorear tendencias en términos de días o franjas horarias en los que se presentan con más frecuencia, alzas en los casos etc, que contribuyan a la toma de decisiones en la materia para mitigar la problemática.</t>
  </si>
  <si>
    <t>Reportes cualitativos y cuantitativos de la SUBGERENCIA DE ATENCIÓN AL USUARIO Y COMUNICACIONES - DIRECCIÓN TECNICA DE SEGURIDAD</t>
  </si>
  <si>
    <t>TRANSMILENIO</t>
  </si>
  <si>
    <t>FICHA TÉCNICA INDICADOR DE PRODUCTO 3.2.4</t>
  </si>
  <si>
    <t>Numero de  Estrategias de difusión del Decreto 2733 del 2012 con empresas del sector privado para la vinculación laboral de mujeres víctimas de violencias implementadas</t>
  </si>
  <si>
    <t>Este indicador se mide a través de  la suma de las  Estrategias de difusión del Decreto 2733 del 2012 con empresas del sector privado para la vinculación laboral de mujeres víctimas de violencias implementadas por la Secretaría Distrital de Desarrollo Económico. Se realizará la sumatoria de estas estrategias con una anualización tipo suma,  con el fin de alcanzar la meta establecida para el final de la ejecución del producto</t>
  </si>
  <si>
    <t>El producto propone la difusión del Decreto 2733 de 2012 “Por medio del cual se reglamenta el artículo 23 de la Ley 1257 de 2008” en lo concerniente al derecho de los empleadores que ocupen trabajadoras mujeres víctimas de la violencia comprobada y que estén obligados a presentar declaración de impuesto sobre la renta y complementarios, a deducir de la declaración de impuesto sobre la renta y complementarios, el 200% del valor de los salarios y prestaciones sociales pagados durante el año o periodo gravable, desde que exista relación laboral hasta por un periodo de tres (3) años. Con esta medida se espera estimular la contratación laboral de mujeres víctimas de violencias.</t>
  </si>
  <si>
    <t>Sumatoria de estrategias de difusión del Decreto 2733 del 2012 con empresas del sector privado para la vinculación laboral de mujeres víctimas de violencias implementadas</t>
  </si>
  <si>
    <t>La consolidación del resporte de las estrategias implementadas la realizará la Subdirección de Empleo y Formación de la Secretaría Distrital de Desarrollo económico, para posteriormente realizar la sumatoria</t>
  </si>
  <si>
    <t>Informes de gestión Subdirección de Empleo y Formación</t>
  </si>
  <si>
    <t xml:space="preserve">Nini Johana Serna </t>
  </si>
  <si>
    <t>Subdirectora</t>
  </si>
  <si>
    <t xml:space="preserve">nserna@desarrolloeconomico.gov.co </t>
  </si>
  <si>
    <t>Andres Salazar</t>
  </si>
  <si>
    <t>FICHA TÉCNICA INDICADOR DE PRODUCTO 3.2.5</t>
  </si>
  <si>
    <t xml:space="preserve">Número de lineamientos técnicos diseñados e implementados  para el fortalecimiento de los Consejos y Planes Locales de Seguridad para las Mujeres . </t>
  </si>
  <si>
    <t xml:space="preserve">Los Planes Locales de Seguridad para las Mujeres se diseñan cada cuatro años de manera participativa entre las entidades locales y las mujeres en los territorios. Tienen como objetivo ser un instrumento de planeación que aporte a la transformación problemáticas en seguridad, y convivencia, a través de procesos de corresponsabilidad con entidades públicas y privadas, así como con organizaciones sociales y comunitarias. Los Consejos Locales de Seguridad de Mujeres sesionan por lo menos una vez cada tres meses. Dichos consejos son un espacio donde se aborda la agenda de seguridad de las mujeres y tienen como objetivo disminuir los niveles de violencia contra las mujeres tanto en el espacio público como en el privado. El producto propone elaborar lineamientos que contribuyan a la compresión de estos escenarios como relevantes para todas las entidades con presencia en lo local y la formulación de compromisos para su continuidad y apropiación de los enfoques de la Política Pública, con énfasis en el derecho a una vida libre de violencias. Estos Lineamientos técnicos serán diseñados en articulación con la Secretaría Distrital de la Mujer teniendo en cuenta que son la Secretaría Técnica de los Consejos y serán implementados en cada localidad según las características y necesidades de las mujeres en cada territorio. </t>
  </si>
  <si>
    <t>lienamientos</t>
  </si>
  <si>
    <t>La Subsecretaría para la Gobernabilidad  y Garantía de Derechos  realizará seguimiento  semestral  a la Implementación  de los lineamientos técnicos en los Consejos Locales, para posteriormente realizar la sumatoria</t>
  </si>
  <si>
    <t xml:space="preserve">Actas Consejos Locales de Seguridad de mujeres </t>
  </si>
  <si>
    <t>Los lineamientos serán formulados de manera articulada y en  corresponsabilidad con la Secretaría Distrital de la Mujer, teniendo en cuenta la experiencia de los enlaces Sofía</t>
  </si>
  <si>
    <t>FICHA TÉCNICA INDICADOR DE PRODUCTO 3.2.6</t>
  </si>
  <si>
    <t>Porcentaje de  ejecución de la estrategia de fortalecimiento de la cultura ciudadana y la participación para la seguridad y la convivencia con enfoque contra la violencia de género</t>
  </si>
  <si>
    <t>Este indicador mide la proporción entre el número de actividades de la estrategia de cultura ciudadana con enfoque contra la violencia de género realizadas por la Secretaría de Seguridad, Convivencia y Justicia, y el número de actividades que se programan anualmente para su implementación. Se espera que este indicador tenga un comportamiento constante con un cumplimiento del 100%, lo cual garantiza la implementación de la estrategia.</t>
  </si>
  <si>
    <t>El producto busca contribuir a fortalecer la cultura ciudadana y la convivencia mediante actividades que motiven la participación ciudadana en temas de seguridad para las mujeres, de manera que la ciudadanía se reconozca como agente activa de transformación de problemáticas.</t>
  </si>
  <si>
    <t xml:space="preserve"> La subsecretarìa de Seguridad y Convivencia cuenta con equipos territoriales que recogen la infromaciòn por Localidades y las reportan por mediante informes internos con el fin de que sea sistematizada  mediante el sistema PROGRESUS, </t>
  </si>
  <si>
    <t>FICHA TÉCNICA INDICADOR DE PRODUCTO 3.2.7</t>
  </si>
  <si>
    <t>Este indicador mide la proporción entre el número de acciones ejecutadas para la operación del Sistema Articulado de Alertas Tempranas para la prevención del delito de feminicidio en el Distrito Capital y el número de acciones programadas para la operación de dicho Sistema. Se espera que este indicador tenga un comportamiento constante con un cumplimiento del 100%, lo cual garantiza la correcta  operación del sistema Sistema Articulado de Alertas Tempranas para la prevención del delito de feminicidio</t>
  </si>
  <si>
    <t>El producto propone establecer alertas tempranas que permitan identificar casos con alto riesgo de desencadenar asesinatos de mujeres por parte de sus parejas u otros agentes que materializan violencia en su contra, de manera que se consigan intervenciones oportunas y pertinentes que minimicen los riesgos sobre las mujeres. Se implementa con base en   la articulación interinstitucional de las siguientes entidades: Secretaria de Gobierno, Secretaría Distrital de Seguridad, convivencia y justicia; Secretaría Distrital de Desarrollo Económico; Secretaría de Educación del Distrito; Secretaría Distrital de Salud; Secretaría Distrital de Cultura, Recreación y Deporte; Secretaría Distrital de Hábitat; Secretaría Distrital de Integración Social, IDRD, IDARTES, Instituto Distrital de Patrimonio.</t>
  </si>
  <si>
    <t>Reportes de la  consolidación de las acciones de la puesta en marcha y operación del Sistema Articulado de Alertas Tempranas para la prevención del delito de feminicidio en Bogotá, información que se registra en el Plan de acción de la Secretaría Distrital de la Mujer</t>
  </si>
  <si>
    <t>FICHA TÉCNICA INDICADOR DE PRODUCTO 3.2.8</t>
  </si>
  <si>
    <t>Este indicador se mide a través de la suma de los Informes de seguimiento a la implementación del Sistema SOFIA desarrollados por la Secretaría Distrital de la Mujer. Se realizará la sumatoria de estos lineamientos con una anualización tipo suma,  con el fin de alcanzar la meta establecida para el final de la ejecución del producto</t>
  </si>
  <si>
    <t>El producto consiste en llevar a cabo seguimiento a la implementación del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Sistema SOFIA es un sistema de articulación, que busca coordinar las acciones de todos los sectores para garantizar el derecho de las mujeres a una vida libre de violencias en el Distrito Capital. Mediante la implementación de este Sistema, la Secretaría Distrital de la Mujer coordina y articula acciones tendientes a la eliminación de las distintas formas de violencias contra las mujeres. Fuente: http://www.sdmujer.gov.co/transparencia/informacion-interes/faqs/m-%C2%BFqu%C3%A9-sistema-sofia.</t>
  </si>
  <si>
    <t xml:space="preserve">Informes </t>
  </si>
  <si>
    <t xml:space="preserve">El documento de seguimiento que consolida la información de las acciones estratégicas, impulsadas en el marco del Sistema SOFIA, para la garantía del derecho de las mujeres a una vida libre de violencias, se reporta de forma anual, pero las acciones que se adelantan en el marco de la Mesa SOFIA,se reportan de manera mensual en el Plan de Acción de la entidad. </t>
  </si>
  <si>
    <t>FICHA TÉCNICA INDICADOR DE PRODUCTO 3.2.9</t>
  </si>
  <si>
    <t>Este indicador se mide a través de la suma de las atenciones efectivas a través de la Línea Púrpura Distrital la cual debe estar operando de manera integrada a la Línea 123. Se realizará la sumatoria de estas atenciones con una anualización  tipo suma,  con el fin de alcanzar la meta establecida para el final de la ejecución del producto</t>
  </si>
  <si>
    <t>La Línea Púrpura Distrital: mujeres que escuchan mujeres, es una línea telefónica para mujeres mayores de 18 años que habitan en Bogotá, fue creada desde febrero del 2015 como una estrategia entre la Secretaría Distrital de la Mujer y la Secretaría Distrital de Salud en el marco del Sistema de Protección Integral a Mujeres Víctimas de Violencias SOFIA con el objetivo de contribuir en la garantía de los derechos de las mujeres a una vida libre de violencias y a una salud plena. En la línea se atienden casos de: Violencias contra las mujeres con ocurrencia en el espacio público y/o privado. Orientación frente a las rutas de atención en violencias contra las mujeres en el marco de la Ley 1257/2008. Primera atención y canalización al interior de la Secretaría de la Mujer a sobrevivientes de feminicidio y/o familias de víctimas de feminicidio. Información sobre la oferta institucional con competencia en la garantía de los derechos humanos de las mujeres. Información y orientación en el derecho a la salud plena con énfasis en los derechos sexuales y derechos reproductivos. En el marco de la continuidad de este servicio para las mujeres bogotanas y con el objetivo de mejorar sus alcances y difusión, en el actual Plan de Desarrollo se propone su articulación con la línea de emergencias 123.</t>
  </si>
  <si>
    <t>Atenciones efectivas</t>
  </si>
  <si>
    <t>Segplan</t>
  </si>
  <si>
    <t xml:space="preserve">La medición del indicador se obtiene del reporte de atenciones efectivas entregado por la coordinación de la Línea Purpura Distrital  y se reporta de manera mensual en los intrumentos de seguimiento como son Plan de acción, PMR y sistema de información SIMISONAL  de la entidad. </t>
  </si>
  <si>
    <t xml:space="preserve">Plan de acción, PMR y Sistma de información SIMISIONAL de la entidad. </t>
  </si>
  <si>
    <t>FICHA TÉCNICA INDICADOR DE PRODUCTO 3.2.10</t>
  </si>
  <si>
    <t xml:space="preserve">Este indicador mide la proporción entre el número de fases del Protocolo de prevención, atención y sanción de las violencias contra las mujeres en el espacio y el transporte público implementadasy el número de fases de dicho  Protocolo programadas en cada vigencia. Se espera que este indicador tenga un comportamiento constante con un cumplimiento del 100%, lo cual garantiza la implementación del Protocolo de prevención, atención y sanción de las violencias contra las mujeres en el espacio y el transporte público. </t>
  </si>
  <si>
    <t xml:space="preserve">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</si>
  <si>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Procentaje</t>
  </si>
  <si>
    <t>FICHA TÉCNICA INDICADOR DE PRODUCTO 3.2.11</t>
  </si>
  <si>
    <t>Este indicador se mide a través de la suma  de Planes Locales de Seguridad para las Mujeres validados y en seguimiento en el marco de los Consejos Locales de Seguridad para las Mujeres, en las 20 localidades de Bogotá. Se realizará la sumatoria de estas Planes Locales con una anualización  tipo constante</t>
  </si>
  <si>
    <t>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producto consiste en la territorialización de este sistema a nivel local, a través de la validación e implementación de 20 planes de seguridad para las mujeres. Los mismos serán objeto de seguimiento por parte de la Dirección de Eliminación de Violencias y Acceso a la Justicia de la Secretaría Distrital de la Mujer.</t>
  </si>
  <si>
    <t>Planes Locales</t>
  </si>
  <si>
    <t xml:space="preserve">La medición del indicador se realiza a través de los reportes entregados por cada una de las profesionales que integran el equipo SOFIA local y consolidados por la Lider del proceso para posteriormente registrarlos en los reportes Plan de acción y PMR de la entidad.  </t>
  </si>
  <si>
    <t>Instrumento de seguimiento al Plan de Accción y reporte PMR - Secretaría Distrital de la Mujer</t>
  </si>
  <si>
    <t>FICHA TÉCNICA INDICADOR DE PRODUCTO 3.3.1</t>
  </si>
  <si>
    <t>Este indicador se mide a través de la suma del número de talleres realizados con niñas, adolescentes y mujeres jóvenes, en el tema de prevención de violencias contra las mujeres con enfoques de género  y diferencial. Se realizará la sumatoria de los talleres con una anualización  tipo suma, con el fin de alcanzar la meta establecida para el final de la ejecución del producto</t>
  </si>
  <si>
    <t>El producto propone la realización de talleres que motiven la reflexión en torno a las violencias contra las mujeres, desde los enfoques de género y diferencial, de manera que se avance en el reconocimiento de las violencias como un intolerable social y se contribuya a la disminución de su ocurrencia en la franja de población juvenil cubierta por los servicios del IDIPRON.</t>
  </si>
  <si>
    <t>Talleres</t>
  </si>
  <si>
    <t>Se concertaran los talleres con cada una de las áreas y se realizaran de manera virtual o presencial, luego la Oficina Asesora de Planeación compilará el reporte del número de talleres realizados</t>
  </si>
  <si>
    <t>Informe de gestión Oficina Asesora de Planeación</t>
  </si>
  <si>
    <t>Dora Cecilia Rodríguez Avendaño</t>
  </si>
  <si>
    <t>Coordinadora equipo poblacional -OAP</t>
  </si>
  <si>
    <t>FICHA TÉCNICA INDICADOR DE PRODUCTO 3.3.2</t>
  </si>
  <si>
    <t>Secretaria Distrital de Integración Social</t>
  </si>
  <si>
    <t>Este indicador se mide a través de la suma del número de acciones de movilización social implementandas desde la equidad de género encaminadas a eliminar o disminuir situaciones de violencias basadas en el género. Se realizará la sumatoria de estas acciones con una anualización  tipo suma, con el fin de alcanzar la meta establecida para el final de la ejecución del producto</t>
  </si>
  <si>
    <t>Las acciones para la movilización social incluyen actividades para motivar la reflexión de las personas sobre las violencias contra las mujeres como un intolerable social, en diferentes espacios de intervención a cargo de la Secretaría Distrital de Integración Social.</t>
  </si>
  <si>
    <t>Acciones de movilización social</t>
  </si>
  <si>
    <t xml:space="preserve">Las acciones de movilización social se mediran en la cantidad de acciones realizadas y participantes, los cuales se recogeran en listados de asistencia y se consolidarán por la Subdirección para la Infancia </t>
  </si>
  <si>
    <t>Suministro de Información de los equipos de la Subdirección para la Infancia (Especificamente Ruralidad - Atrapasueños)</t>
  </si>
  <si>
    <t>Isabel Cristitna Londoño Gómez</t>
  </si>
  <si>
    <t>Subdirectora para la Infancia</t>
  </si>
  <si>
    <t>Subdirección para la Infancia</t>
  </si>
  <si>
    <t>FICHA TÉCNICA INDICADOR DE PRODUCTO 3.3.3</t>
  </si>
  <si>
    <t>Este indicador se mide a través de la suma del número de acciones de divulgación sobre el derecho a una vida libre de violencias a las lideresas, defensoras de derechos humanos, mujeres pertencientes a grupos étnicos, mujeres  con identidad sexual diversa y víctimas de trata de personas.. Se realizará la sumatoria de estas acciones con una anualización  tipo suma, con el fin de alcanzar la meta establecida para el final de la ejecución del producto</t>
  </si>
  <si>
    <t>El producto consiste en la realización de acciones para la divulgación del derecho a una vida libre de violencias con lideresas, defensoras de derechos humanos, mujeres de los diferentes grupos étnicos, con orientaciones sexuales diversas y víctimas de trata de personas, de manera que se avance en su comprensión de los contenidos del derecho, desde los enfoques de género y diferencial, a la vez que en el conocimiento de las rutas para la atención y denuncia en caso de vulneraciones.</t>
  </si>
  <si>
    <t>Acciones de divulgación</t>
  </si>
  <si>
    <t xml:space="preserve"> Cada seis meses   la Subsecretaría para la Gobernabilidad y Garantía de Derechos Humanos realizará el seguimiento a las  campañas comunicativas encaminadas a promover una vida libre de violencias en las mujeres  lideresas, defensoras de derechos humanos, mujeres pertenecientes a grupos étnicos y  mujeres  con identidad sexual diversa. </t>
  </si>
  <si>
    <t>FICHA TÉCNICA INDICADOR DE PRODUCTO 3.3.4</t>
  </si>
  <si>
    <t>Este indicador se mide a través de la suma de localidades con implementación de las rutas, estrategias y acciones para facilitar el acceso a la justicia para mujeres y personas diversas. Se realizará la sumatoria de dichas localidades con una anualización  tipo suma, con el fin de alcanzar la meta establecida para el final de la ejecución del producto</t>
  </si>
  <si>
    <t>El producto incluye la planeación e implementación de rutas, estrategias y acciones a nivel local para contribuir a garantizar el acceso a la justicia por parte de las mujeres víctimas de violencias.</t>
  </si>
  <si>
    <t>Género, diferencial, derechos  humanos, Cultura Ciudadana</t>
  </si>
  <si>
    <t>Localidades</t>
  </si>
  <si>
    <t>Reporte según implementación dela estrategia en las localidades (Sumatoria de localidades con implementación de las rutas, estrategias y acciones para facilitar el acceso a la justicia para mujeres y personas diversas )consolidado por la Subdirección de Acceso a la Justicia</t>
  </si>
  <si>
    <t>Informe de Gestión Dirección de Acceso a la Justicia</t>
  </si>
  <si>
    <t>César Augusto Núñez</t>
  </si>
  <si>
    <t>Director Acceso a la Justicia</t>
  </si>
  <si>
    <t>FICHA TÉCNICA INDICADOR DE PRODUCTO 3.3.5</t>
  </si>
  <si>
    <t xml:space="preserve">Porcentaje de Implementación de la estrategia de divulgación de la Ruta única de atención de mujeres víctimas de violencias y en riesgo de feminicidio, dirigida a la ciudadanía. </t>
  </si>
  <si>
    <t xml:space="preserve">Este indicador mide la proporción entre el número de actividades de la estrategia de divulgación de la Ruta única de atención a mujeres víctimas de violencias y en riesgo de feminicidio desarrolladas, y el número de actividades  que se programan anualmente para la implementación de dicha estrategia. Se espera que este indicador tenga un comportamiento constante con un cumplimiento del 100% </t>
  </si>
  <si>
    <t>El producto consiste en la concatenación de acciones para dar a conocer a la ciudadanía la existencia y contenidos de la ruta única de atención a mujeres víctimas de violencias y en riesgo de feminicidio. Las mismas se desarrollarán de manera virtual y/o presencial dependiendo de las condiciones de salubridad de la ciudad.</t>
  </si>
  <si>
    <t xml:space="preserve">Informes de avance de la estrategia de divulgación de la Ruta Unica de atención a mujeres vistimas de violencias y en riesgo de feminicidio, aportados por la lider de la estrategia y consolidados en el Plan de acción de la entidad.  </t>
  </si>
  <si>
    <t>FICHA TÉCNICA INDICADOR DE PRODUCTO 3.3.6</t>
  </si>
  <si>
    <t>Este indicador se mide a través de la suma del  número de casos nuevos de representación  para la garantía de derechos de las mujeres víctimas de violencias en el D.C.. Se realizará la sumatoria de dichos casos con una anualización  tipo suma, con el fin de alcanzar la meta establecida para el final de la ejecución del producto</t>
  </si>
  <si>
    <t>La Secretaría Distrital de la Mujer realiza representación técnico-legal a mujeres víctimas de violencias en el Distrito Capital contribuyendo a la eliminación de las barreras que impiden a las mujeres de Bogotá D.C., acceder a la administración de justicia y propendiendo por el reconocimiento, garantía y restablecimiento de sus derechos.</t>
  </si>
  <si>
    <t>Casos nuevos</t>
  </si>
  <si>
    <t>Reportes cualitativos y cuantitativos  de la Subsecretaria de Fortalecimiento de Capacidades de la Secretaría Distrital de la Mujer</t>
  </si>
  <si>
    <t>Informes de gesión Subsecretaria de Fortalecimiento de Capacidades</t>
  </si>
  <si>
    <t>Subsecretaria</t>
  </si>
  <si>
    <t>FICHA TÉCNICA INDICADOR DE PRODUCTO 3.3.7</t>
  </si>
  <si>
    <t>Secretaría de Seguridad</t>
  </si>
  <si>
    <t>Este indicador se mide a través de la suma  de mujeres víctimas de violencia asesoradas través de Casas de Justicia y escenarios de la Fiscalía General de la Nación. Se realizará la sumatoria de estas mujeres víctimas de violencia con una anualización  tipo suma, con el fin de alcanzar la meta establecida para el final de la ejecución del producto</t>
  </si>
  <si>
    <t>La Secretaría Distrital de la Mujer realiza orientación, asesoría y representación técnico-legal a mujeres víctimas de violencias en el Distrito Capital contribuyendo a la eliminación de las barreras que impiden a las mujeres de Bogotá D.C., acceder a la administración de justicia, propendiendo por el reconocimiento, garantía y restablecimiento de sus derechos.</t>
  </si>
  <si>
    <t>mujeres víctimas</t>
  </si>
  <si>
    <t>FICHA TÉCNICA INDICADOR DE PRODUCTO 4.1.1</t>
  </si>
  <si>
    <t xml:space="preserve">Este indicador mide la proporción entre el número de capacitaciones  a mujeres y personas diversas en temas de mediación comunitaria, mediación social y mecanismos de abordaje pacífico de conflictos implementadas, y el número de capacitaciones  que se programan anualmente por parte de la Secretaría Distrital de Seguridad, Convivencia y Justicia. Se espera que este indicador tenga un comportamiento constante con un cumplimiento del 100% </t>
  </si>
  <si>
    <t>En el marco de la intencionalidad por prevenir situaciones de conflicto que se resuelvan de manera violenta el producto se propone suministrar herramientas para que las personas participantes se conviertan en agentes de mediación social y para el manejo pacífico de conflictos en sus comunidades.</t>
  </si>
  <si>
    <t>Género, Diferencial, Derechos Humanos, Territorial, Cultura Ciudadana</t>
  </si>
  <si>
    <t>LOCALIDAD</t>
  </si>
  <si>
    <t>Reporte del número de capacitaciones realizadas en las localidades de la ciudad, el cual se compila por la Dirección de Acceso a la Justicia</t>
  </si>
  <si>
    <t>Reportes Dirección de Acceso a la Justicia</t>
  </si>
  <si>
    <t>FICHA TÉCNICA INDICADOR DE PRODUCTO 4.1.2</t>
  </si>
  <si>
    <t>Este indicador se mide a través de la suma acciones de sensibilización y participación para la comprensión del enfoque de derechos, diferencial y de género, con énfasis en la transformación de prácticas discriminatorias contra las mujeres implementandas. Se realizará la sumatoria de estas acciones con una anualización  tipo suma, con el fin de alcanzar la meta establecida para el final de la ejecución del producto</t>
  </si>
  <si>
    <t>El producto consiste en acciones de sensibilización para la comprensión del enfoque de derechos, diferencial y de género, con énfasis en la transformación de prácticas discriminatorias contra las mujeres. Con estos ejercicios se busca conseguir un nivel de apropiación conceptual y experiencial de los enfoques señalados que motive ejercicios de participación e incidencia para la garantía de los derechos de las mujeres.</t>
  </si>
  <si>
    <t>Género, Diferencial, Derechos Humanos,</t>
  </si>
  <si>
    <t>Acciones de sensibilización</t>
  </si>
  <si>
    <t>Reporte PSTG 2019</t>
  </si>
  <si>
    <t>Las acciones de sensibilización y participación buscan que se logre una incidencia que promueva una cultura democrática, incluyente y no sexista, estas acciones se reportarán conforme al resultado de las acciones de los diferentes equipos de la Subdirección para la Infancia, inidicando localidad y número de participantes.</t>
  </si>
  <si>
    <t>Suministro de Información de los equipos de la Subdirección para la Infancia (Centro Amar, E. Diferencial, Fortalecimiento Técnico, Lactancia Materna y Participación Infantil)</t>
  </si>
  <si>
    <t>FICHA TÉCNICA INDICADOR DE PRODUCTO 4.1.3</t>
  </si>
  <si>
    <t>Este indicador se mide a través de las agendas de las mujeres posicionadas  o incorporada en los comité distrital y locales de Derechos Humanos. Se realizará la sumatoria de estas acciones con una anualización  tipo creciente, con el fin de alcanzar la meta establecida para el final de la ejecución del producto</t>
  </si>
  <si>
    <t>Los Comités Locales de Derechos Humanos tienen como función principal implementar el Sistema Distrital de Derechos Humanos. En este escenario se abordan todas las posibles situaciones de vulneración de derechos humanos de la ciudadanía y se crean estrategias interinstitucionales para la garantía o restablecimiento de sus derechos (Decreto 455 de 2018).  Dentro del Plan de intervención Local de los Comités se realizan recepciones de posibles delitos de trata de personas, recepción de amenazas a lideresas y defensoras de derechos humanos y se hacen activaciones de ruta de denuncia y acceso a la justicia. Por ello el producto propone que dentro de los planes de acción de los Comités Locales de Derechos Humanos se establecerán líneas de acción para abordar el tema de violación a derechos humanos basadas en género.</t>
  </si>
  <si>
    <t>Agendas de las mujeres</t>
  </si>
  <si>
    <t>Cada año la Subsecretaría para la Gobernabilidad y Garantía de Derechos realizará la compilación de las acciones desarrolladas  en los Comités Locales de derechos Humanos para realizar la correspondiente sumatoria</t>
  </si>
  <si>
    <t xml:space="preserve">Actas de Comités Locales de derechos Humanos </t>
  </si>
  <si>
    <t>FICHA TÉCNICA INDICADOR DE PRODUCTO 4.1.4</t>
  </si>
  <si>
    <t>Secretaria Distrital de Planeación</t>
  </si>
  <si>
    <t>El producto consiste en la incorporación de los enfoques de género, poblacional y diferencial en el modelo colaborativo de participación que está siendo elaborado por la Secretaría Distrital de Planeación. Tal modelo busca fomentar la participación ciudadana en la formulación, seguimiento y evaluación de los instrumentos de planeación de la entidad, la rendición de cuentas distritales y locales y la operación, seguimiento y evaluación de presupuestos participativos de los Fondos de Desarrollo Local. Incluye el despliegue orgánico de estrategias, herramientas, metodologías, actores y recursos para involucrar a la ciudadanía. El modelo busca la generación de espacios de colaboración entre diversos actores de la sociedad civil, la administración distrital y el sector privado para co-producir valor público y social. En ese sentido, la SDP señala que contará con un componente de transparencia, acceso a la información y apertura de datos públicos; un componente de participación ciudadana en donde ésta tenga un rol activo en la formulación de los instrumentos de planeación, en los ejercicios de rendición de cuentas y en la definición de los proyectos locales, así como un componente de colaboración mediante iniciativas de trabajo colaborativo para la generación de valor público, a partir del aprovechamiento del conocimiento y experiencia de la ciudadanía en los asuntos de su interés . Esto involucra el desarrollo de capacidades de servidores públicos que conozcan los temas de participación, nuevas tecnologías de la Información y las Comunicaciones TIC, metodologías novedosas para la participación y rendición de cuentas, planeación participativa, etc., y su instalación en la estructura institucional del gobierno distrital para ayudarle a cumplir sus funciones y su visión de ciudad. El servicio debe incluir el fortalecimiento de nuevas tecnologías de la información y la comunicación, el uso de herramientas digitales, el uso del internet, como potenciadores de los espacios de interlocución con el gobierno. Además de incursionar en este énfasis, otra línea de trabajo que debe fortalecer este servicio, es la de robustecer las instancias de participación tradicionales dado que éstas tienden a debilitarse por las malas experiencias en el seguimiento a la gestión pública, a la pérdida de confianza, a la deslegitimación de algunos actores sociales que se involucran en prácticas clientelistas, cuando no de corrupción. Se fortalecerá la participación ciudadana en las políticas públicas, la cual tiene que darse en todas sus fases, desde el diseño, formulación, ejecución, seguimiento, evaluación, mediante mecanismos apropiados (Proyecto de Inversión 269806, Secretaría Distrital de Planeación).</t>
  </si>
  <si>
    <t>Género, Poblacional - diferencial</t>
  </si>
  <si>
    <t>Se consolida la información de los reportes de las herramientas implementadas y se realiza la proporción  con las herramientas programados en el modelo colaborativo. La consolidación se lleva a cabo por Subdirección de Planeación de la Inversión - SDP</t>
  </si>
  <si>
    <t>Entidades Distritales  -  Subdirección de Planeación de la Inversión - SDP</t>
  </si>
  <si>
    <t>FICHA TÉCNICA INDICADOR DE PRODUCTO 4.1.5</t>
  </si>
  <si>
    <t>Este indicador mide  la proporción entre el número  de iniciativas lideradas por mujeres niñas y jovenes  promovidas y acompañadas pedagógicamente desde  la escuela de  liderazgo, y el número total de  iniciativas lideradas por mujeres niñas y jovenes  en el marco del proyecto INCITAR . 
Se espera que este indicador tenga un comportamiento creciente, con el fin que para la tercera vigencia de su ejecución se logre llegar a la meta del 100%,</t>
  </si>
  <si>
    <t>El producto consiste en el desarrollo espacio de formación para el liderazgo de niñas y mujeres jóvenes, como escenario fundamental para avanzar en los procesos de empoderamiento de las mujeres   y de vinculación activa a procesos de participación y acción en los entornos escolares desde los enfoques de género, diferencial y de derechos de las mujeres. Este producto, tiene como eje central el reconocimiento, apoyo y seguimiento a iniciativas de niñas y mujeres en las I.E.D.</t>
  </si>
  <si>
    <t>Se contabiliza el número de iniciativas lideradas por mujeres, niiñas y jóvenes apoyadas y acompañadas por la Escuela de liderazgo, para luego hacer la proporción con el número total de iniciativas inscritas por niñas, jóvenes y mujeres en el marco del proyeto INCITAR. El reporte será realizado por la Direccón de Participación y Relaciones interinstitucionales</t>
  </si>
  <si>
    <t>Informe de gestión del proyecto 7643</t>
  </si>
  <si>
    <t>60 días</t>
  </si>
  <si>
    <t xml:space="preserve">Edwin Alberto Ussa Cristiano
</t>
  </si>
  <si>
    <t>Director  Direccón de Participación y Relaciones interinstitucionales</t>
  </si>
  <si>
    <t>Secretaria de Educación del Distrito</t>
  </si>
  <si>
    <t>Direccón de Participación y Relaciones interinstitucionales</t>
  </si>
  <si>
    <t>eussa@educacionbogota.gov.co</t>
  </si>
  <si>
    <t>Juan Sebastian Contreras</t>
  </si>
  <si>
    <t>Secretaría de  Educación del Distrito</t>
  </si>
  <si>
    <t>FICHA TÉCNICA INDICADOR DE PRODUCTO 4.1.6</t>
  </si>
  <si>
    <t>Este indicador mide  la proporción entre el número de instituciones educativas acompañadas con acciones de fortalecimiento de la cátedra de paz con enfoques de genero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</si>
  <si>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la Cátedra de Paz con los enfoques de Género y derechos de las mujeres. Cabe señalar que la Ley 1732 establece la Cátedra de Paz como un espacio de aprendizaje, reflexión y diálogo que tiene como propósito contribuir al bienestar y calidad de vida de la población por medio de una cultura de paz (Ley 1732, 2014, art. 1). Posteriormente, el Decreto 1038 de 2015 reglamentó la Cátedra de la paz. En este se estipuló que la Cátedra tendría como objetivo: “Fomentar el proceso de apropiación de conocimientos y competencias relacionados con el territorio, la cultura, el contexto económico y social y la memoria histórica, con el propósito de reconstruir el tejido social, promover la prosperidad general y garantizar la efectividad de los principios, derechos y deberes consagrados en la Constitución (art. 2)”. En este sentido, en el mismo artículo, la educación para la paz se entiende como “la apropiación de conocimientos y las competencias ciudadanas” para fomentar la construcción de la paz por medio de los “valores ciudadanos, los Derechos Humanos, el Derecho Internacional Humanitario, la participación democrática, la prevención de la violencia y la resolución pacífica de los conflictos” (Documento: Orientaciones para la implementación de la Cátedra de Paz con enfoque de cultura ciudadana, Secretaría de Educación Distrital, Bogotá. 2018). </t>
  </si>
  <si>
    <t xml:space="preserve">La Direccón de Participación y Relaciones interinstitucionales consolida el reporte del número colegios con acciones de acompañamiento </t>
  </si>
  <si>
    <t>FICHA TÉCNICA INDICADOR DE PRODUCTO 4.1.7</t>
  </si>
  <si>
    <t>Este indicador mide  la proporción entre el número de instituciones educativas acompañadas con acciones de fortalecimiento de los planes de convivencia escolar, con enfoques de género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</si>
  <si>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los planes de convivencia escolar con enfoques de género y derechos de las mujeres. Según lo dispone la Ley 1620 de 2013 y el Decreto 1965 de 2013 los planes institucionales de convivencia escolar son la principal herramienta para que los establecimientos educativos, en el marco de sus respectivos comités escolares de convivencia, efectúen el monitoreo y seguimiento de las situaciones que afectan la convivencia escolar, prevengan eventuales problemáticas de violencia en la escuela y promuevan el desarrollo de competencias ciudadanas y socioemocionales que propicien el ejercicio de los derechos humanos, sexuales y reproductivos </t>
  </si>
  <si>
    <t>(Numero de instituciones educativas acompañadas con acciones de fortalecimiento de los planes de convivencia escolar, con enfoques de género y derechos de las mujeres. / Total de instituciones educativas) *100</t>
  </si>
  <si>
    <t>La Direccón de Participación y Relaciones interinstitucionales consolida el reporte del número colegios con acciones de fortalecimiento  de los planes de convivencia escolar, con enfoques de género y derechos de las mujeres.</t>
  </si>
  <si>
    <t>FICHA TÉCNICA INDICADOR DE PRODUCTO 11.1.1</t>
  </si>
  <si>
    <t>Porcentaje de avance en las fases de elaboración del documento de lineamientos técnicos para la implementación del Sistema Distrital de Cuidado.</t>
  </si>
  <si>
    <t>Secretaría Distrtial de la Mujer</t>
  </si>
  <si>
    <t>El producto consiste en un documento de lineamientos técnicos para la implementación del Sistema Distrital de Cuidado en la Secretaría Distrital de Integración Social. Su desarrollo está planteado en las siguientes fases:
Fase 1: Documento sobre las bases técnicas del Sistema Distrital de Cuidado en la SDIS. 
Fase 2: Documento sobre la territorialización del Sistema Distrital de Cuidado en la Secretaría de Integración Social. 
Fase 3. Documento sobre los impactos en materia de política social y la ETIS y su relación con Sistema Distrital de Cuidado. 
Fase 4.  presentación de resultados preliminares de la implementación del Sistema Distrital de Cuidado.</t>
  </si>
  <si>
    <t xml:space="preserve"> Reconocer y valorar los cuidados y el trabajo doméstico no remunerados mediante servicios públicos, infraestructuras y políticas de protección social, y promoviendo la responsabilidad compartida en el hogar y la familia, según proceda en cada país</t>
  </si>
  <si>
    <t xml:space="preserve">Este indicador mide  el avance en la formulación del documento del Sistema Distrital de Cuidado de acuerdo con cada una de sus fases. Al finalizar cada vigencia se espera contar con el documento elaborado al 100%. </t>
  </si>
  <si>
    <t xml:space="preserve">Género, diferencial, poblacional </t>
  </si>
  <si>
    <t xml:space="preserve">El indicador se medirá una vez se cuente con el documento elaborado que contenga los lineamientos conceptuales del Sistema Distrital de Cuidado, los criterios para la priorización de territorios y las manzanas distritales de cuidado. </t>
  </si>
  <si>
    <t>Informe de gestión del proyecto 7735 Fortalecimiento de los procesos territoriales y la construcción de respuestas integradoras e
innovadoras en los territorios de Bogotá - Región</t>
  </si>
  <si>
    <t>Las Simulaciones de la Organización de las Naciones Unidas son un ejercicio deliberante en el cual los y las estudiantes se encuentran con el fin de representar los intereses de un país ante la Organización de las Naciones Unidas -ONU-, en torno a un tema determinado a través de un comité, comisión o grupo que simula uno de los organismos, agencias u oficinas específicas de la ONU. Las Simulaciones se pueden llevar a cabo en un salón de clase, en todo el colegio, o en una conferencia con participantes de muchos colegios, que han hecho un ejercicio consciente de preparación sobre el país representado y sobre los temas que abarca el comité del cual se hará parte. Este ejercicio de representación supone un gran reto pues significa defender los intereses de una nación, presentar una posición oficial que trascienda los intereses y posiciones de el o la estudiante, esto es ubicarse en la posición del otro y desde ahí comprender la realidad desde más de un punto de vista, de una manera crítica (Secretaría de Educación Distrital, SIMONU Bogotá, 2015). La conformación de una comisión de mujeres en estos espacios pedagógicos contribuye a fomentar el liderazgo de niñas y jóvenes y la ganancia de capacidades para el ejercicio de la participación desde edades tempranas.</t>
  </si>
  <si>
    <t>La Direccón de Participación y Relaciones interinstitucionales consolida el reporte del número colegios con Comisión de Mujeres participantes en las acciones  de SIMONU y  calcula la proporción con relación al número de colegios que participan en la estrategia SIMONU</t>
  </si>
  <si>
    <t>FICHA TÉCNICA INDICADOR DE PRODUCTO 4.1.9</t>
  </si>
  <si>
    <t xml:space="preserve">Este indicador mide la proporción entre el número de orientaciones a mujeres en temas de derechos y obligaciones de las Entidades sin Ánimo de Lucro - ESAL con enfoques de género y diferencial realizadas, y el número de solicitudes de orientaciones solicitadas por la Secretaría Distrital de la Mujer para mujeres interesadas en el tema. Se espera que este indicador tenga un comportamiento constante con un cumplimiento del 100% </t>
  </si>
  <si>
    <t>El producto consiste en entregar servicio de orientación a las mujeres y/o sus organizaciones para la constititución de entidades sin ánimo de lucro (ESAL). Se implementa en articulación con la Secretaría Distrital de la Mujer, con el fin de fortalecer a las organizaciones sin ánimo de lucro conformadas por mujeres, en relación con el marco de regulación legal, el ejercicio de las actividades propias de las ESAL, y en general, respecto de sus derechos y obligaciones frente a la comunidad y las autoridades públicas en ejercicio del derecho de asociación, de conformidad con lo estipulado en el numeral 2, artículo 13 del Decreto Distrital 323 de 2016. La Secretaría Jurídica Distrital implementará el producto según demanda de la Secretaría Distrital de la Mujer.</t>
  </si>
  <si>
    <t>Para su medición se tomará el número de orientaciones realizadas soportadas mediante listado de asistencia, sobre el número de orientaciones requeridas por parte de la Secretaría de la Mujer.</t>
  </si>
  <si>
    <t xml:space="preserve">Informe de gestión Dirección  Distrital de Inspección, Vigilancia y Control </t>
  </si>
  <si>
    <t>Directora Distrital</t>
  </si>
  <si>
    <t xml:space="preserve">Dirección  Distrital de Inspección, Vigilancia y Control </t>
  </si>
  <si>
    <t>FICHA TÉCNICA INDICADOR DE PRODUCTO 4.1.10</t>
  </si>
  <si>
    <t>Ambiente</t>
  </si>
  <si>
    <t>Secretaría Distrital de Ambiente</t>
  </si>
  <si>
    <t>Jardín Botánico de Bogotá JC Mutis</t>
  </si>
  <si>
    <t>Instituto Distrital de Protección y Bienestar Animal - IDPYBA</t>
  </si>
  <si>
    <t>El producto mide de manera transversal, la suma de las estrategias de participación de las entidades del sector ambiente, en particular desde sus Oficinas de Participación, Cultura ciudadana y Educación Ambiental, con incidencia en los sectores de mujeres priorizadas, en temas como: territorios sostenibles, huertas urbanas; sensibilización frente a riesgos identificados, situaciones ambientales conflictivas, o acciones para la protección y bienestar animal.   El indicador se compone de al menos una estrategia con enfoque de género por entidad adscrita al sector ambiente, que se defina y constituya parte componente del Programa.   Las Jornadas se entienden desde los alcances de: oferta pedagógica, acompañamiento o asesoría técnica y apoyo en gestión interinstitucional de acciones participativas ambientales y de las entidades del sector.</t>
  </si>
  <si>
    <t>Sumatoria de mujeres, en sus diferencias y diversidad, que participan en procesos ciudadanos ambientales.</t>
  </si>
  <si>
    <t>Sumatoria del número de mujeres, en sus diferencias y diversidad, que participan en procesos cudadanos ambientales.Cada entdiad reportará  la Secretaría Distrital de Ambiente para que esta entidad consolide</t>
  </si>
  <si>
    <t xml:space="preserve"> Oficinas de Participación, Cultura ciudadana y Educación Ambiental de las entidades del sector comprometidas.</t>
  </si>
  <si>
    <t>Alix Montes Arroyo</t>
  </si>
  <si>
    <t>Jefe</t>
  </si>
  <si>
    <t>Oficina de Participación, Educación y Localidades</t>
  </si>
  <si>
    <t>FICHA TÉCNICA INDICADOR DE PRODUCTO 4.1.11</t>
  </si>
  <si>
    <t xml:space="preserve">El indicador mide el porcentaje de avance la Estrategia de fortalecimiento del proceso de Rendición de Cuentas en el Distrito Capital, que incorpore  los enfoques de género y diferencial. Esta estrategia  programa unas etapas que se deben generar para lograr su implementación, por tal motivo, se debe establecer la proporción entre el número de las etapas que se ejecutaron y el número de etapas que fueron programadas, para posteriormente ser multiplicados por la ponderación que tenga cada vigencia con relación a su importancia relativa en la implementación de la estrategia:
2020: 0.30                  
2021: 0.60
2022: 0.80
2023:1
Se espera que este indicador tenga un comportamiento creciente para que en la vigencia 2023 se logre el 100% de la implementación
</t>
  </si>
  <si>
    <t>El desarrollo de la estrategia contempla el despliegue de acciones que permitan la apropiación e implementación de la metodología de abordaje de la rendición de cuentas con enfoque diferencial en las entidades distritales. Las acciones se enmarcan en los siguientes momentos: Año 1 (2020) se plantea la documentación de un anexo relacionado con el abordaje de la rendición de cuentas centrado en Mujer (Anexo Mujer); Año 2 (2021), corresponde al desarrollo de mesas técnicas, en las cuales se profundiza en el planteamiento de la metodología, así como de la caja de herramientas como ayuda a la implementación. Años 3 y 4 (2022-2023), se plantea el seguimiento a la implementación de la metodología en las entidades distritales.</t>
  </si>
  <si>
    <t>Género, diferencial</t>
  </si>
  <si>
    <t>Corresponde a la evidencia de los listados de las entidades acompañadas en el despliegue de la metodología de abordaje de rendición de cuentas con enfoque diferencial formulada (Anexo Mujer), los cuales será consolidados por la Subdirección Técnica de Desarrollo Institucional para posteriormente a multiplicar por la ponderación de la vigencia que sea objeto de medición.</t>
  </si>
  <si>
    <t>Subdirectora Técnica de Desarrollo Institucional</t>
  </si>
  <si>
    <t>FICHA TÉCNICA INDICADOR DE PRODUCTO 4.1.12</t>
  </si>
  <si>
    <t xml:space="preserve">Este indicador mide la proporción entre el número de actividades realizadas  en los espacios, instancias y escenarios de participación ciudadana habilitados por la UAESP para las mujeres recicladoras de oficio, y el número de estrategias que se programan anualmente para realizarse en dichos espacios. Se espera que este indicador tenga un comportamiento constante con un cumplimiento del 100% </t>
  </si>
  <si>
    <t>La administración distrital mediante la política de inclusión social del Plan de Desarrollo Un Nuevo Contrato Social y Ambienta para la Bogotá del Siglo XXI, a la vez que de conformidad con las sentencias y laudos de la Corte Constitucional a favor de la población de recicladores de oficio, incluirá dicha población en la estructuración y ejecución de acciones afirmativas que consoliden el reconocimiento de sus derechos y el mejoramiento de sus condiciones de vida.</t>
  </si>
  <si>
    <t xml:space="preserve">Género, diferencial,derechos  humanos </t>
  </si>
  <si>
    <t>Se consolida de los reportes de las actividades  realizadas por parte de la Subdirección de Aprovehamiento y se procede a hacer el cálculo del indicador</t>
  </si>
  <si>
    <t>Informes de gestión Unidad Administrativa Especial de Servicios Públicos-UAESP</t>
  </si>
  <si>
    <t>FICHA TÉCNICA INDICADOR DE PRODUCTO 4.1.13</t>
  </si>
  <si>
    <t xml:space="preserve">Este indicador mide la proporción entre el Número de acciones cumplidas del programa de formación a organizaciones de mujeres en derecho a la participación y la representación con equidad, y el número de acciones que se programan anualmente para la ejecución del programa de formación. Se espera que este indicador tenga un comportamiento constante con un cumplimiento del 100% </t>
  </si>
  <si>
    <t xml:space="preserve">El producto consiste en la formación en el derecho a la participación y representación con equidad de la Política Pública de Mujeres y Equidad de Género (Decreto 166 de 2010) a 400 organizaciones de mujeres. Con su implementación el IDPAC espera aumentar el número de organizaciones de mujeres con incidencia en los territorios rurales y urbanos de Bogotá. </t>
  </si>
  <si>
    <t>Los reportes de las acciones cumplidas son consolidados por parte de la Subdirección de Fortalecimiento y se procede a hacer el cálculo del indicador según la fórmula establecida</t>
  </si>
  <si>
    <t>CERTIFICADOS DE PARTICIPACIÓN A FORMACIONES DEL IDPAC ACTAS DE REUNIONES Y DE EVENTOS DE FORTALECIMIENTO INDICE DE FORTALECIMIENTO IFOS DE IDPAC</t>
  </si>
  <si>
    <t>DIANA MARCELA OSORIO DAVILA</t>
  </si>
  <si>
    <t>GERENTA DE MUJER Y GÉNERO</t>
  </si>
  <si>
    <t>IDPAC</t>
  </si>
  <si>
    <t>SUBDIRECCION DE FORTALECIMIENTO</t>
  </si>
  <si>
    <r>
      <rPr>
        <u/>
        <sz val="10"/>
        <color indexed="21"/>
        <rFont val="Arial"/>
        <family val="2"/>
      </rPr>
      <t>dosorio@participacionbogota.gov.co</t>
    </r>
  </si>
  <si>
    <t>Claudia Milena Salcedo Acero</t>
  </si>
  <si>
    <t>FICHA TÉCNICA INDICADOR DE PRODUCTO 4.1.14</t>
  </si>
  <si>
    <t>Este indicador se mide a través de  la suma de los procesos  de formación en participación ciudadana y liderazgos de las mujeres, incidencia política y control social desarrollados por parte del IDPAC. Se realizará la sumatoria de estos lineamientos con una anualización tipo suma,  con el fin de alcanzar la meta establecida para el final de la ejecución del producto</t>
  </si>
  <si>
    <t>El producto refiere a los procesos de formación ofertados por la Escuela de Participación dirigidos a las mujeres. La Escuela de Participación del Instituto Distrital de la Participación y Acción Comunal-IDPAC, es un escenario de encuentro e intercambio de saberes y prácticas. Un circuito de relaciones que invitan a reconocernos desde la diferencia y fortalecer nuestras capacidades democráticas con acciones colectivas y sentido de lo publica. Su objetivo fundamental consiste en “Formar a la ciudadanía dotándola de herramientas teóricas, metodológicas y de acción para incrementar su interés en los asuntos públicos y su incidencia prepositiva y crítica a través de su participación y su gestión organizada” (Acuerdo 2 de 2007 - Art. 18.1.) (https://participacionbogota.gov.co/gerencia-escuela-de-participacion).</t>
  </si>
  <si>
    <t>Procesos de formación</t>
  </si>
  <si>
    <t xml:space="preserve">Conteo de procesos de formación dirigidos a mujeres a partir del reporte dado por la Gerencia Escuela de Participación. </t>
  </si>
  <si>
    <t>Reportes de procesos de formación de la Gerencia Escuela de Participación</t>
  </si>
  <si>
    <t>Adriana Mejía Ramírez</t>
  </si>
  <si>
    <t xml:space="preserve">Gerente Escuela de Participación - GEP </t>
  </si>
  <si>
    <t xml:space="preserve">IDPAC - Instituto Distrital de la Participación y Accion Comunal </t>
  </si>
  <si>
    <t xml:space="preserve">Escuela de Participación </t>
  </si>
  <si>
    <r>
      <rPr>
        <u/>
        <sz val="10"/>
        <color indexed="21"/>
        <rFont val="Arial"/>
        <family val="2"/>
      </rPr>
      <t>amejia@participacionbogota.gov.co</t>
    </r>
  </si>
  <si>
    <t>PBX: (57) (1) 2417900/30 ext. 3220</t>
  </si>
  <si>
    <t>FICHA TÉCNICA INDICADOR DE PRODUCTO 4.1.15</t>
  </si>
  <si>
    <t xml:space="preserve">Este indicador mide la proporción entre el número de acciones de fortalecimiento al Consejo Consultivo de Mujeres implementadas en capacidades ciudadanas, incidencia e interlocución con los sectores de la Administración Distrital, y el número de acciones que se programan anualmente para programa de fortalecimiento del programa de formación. Se espera que este indicador tenga un comportamiento constante con un cumplimiento del 100% </t>
  </si>
  <si>
    <t>El producto consiste en el desarrollo de un conjunto de acciones para el fortalecimiento técnico de las capacidades de incidencia del Espacio Autónomo del Consejo Consultivo de Mujeres, como instancia de asesoría y articulación entre las mujeres de la ciudad y sus organizaciones con las entidades corresponsables de la implementación de la Política Pública de Mujeres y Equidad de Género. Allí confluyen representantes de las diversidades de las mujeres que habitan la ciudad y que cuentan con trayectoria acumulada de trabajo a nivel territorial, articulado a los Comités Locales de Mujer y Géneros, a los Consejos Locales de Mujeres, así como por integrantes de organizaciones, grupos y redes de mujeres y mixtas que trabajan por los derechos de las mujeres.</t>
  </si>
  <si>
    <t>Reportes cualitativos y cuantitativos de la Subsecretaria de Politicas de Igualdad de la Secretaría Distrital de la Mujer sobre las  acciones de fortalecimiento al Consejo Consultivo de Mujeres, para posteriormente realizar la fórmula de cálculo establecida en el indicador</t>
  </si>
  <si>
    <t>Reportes de procesos de formación de la Gerencia Escuela de ParticipaciónInformes de gesión Subsecretaria de Politicas de Igualdad</t>
  </si>
  <si>
    <t>3169001 EXT 1015</t>
  </si>
  <si>
    <t>FICHA TÉCNICA INDICADOR DE PRODUCTO 5.1.1</t>
  </si>
  <si>
    <t>Institito Distrital de Turismo</t>
  </si>
  <si>
    <t>Este indicador se mide a través de  la suma de los  estudios  de análisis de la demanda turística y de las condiciones de participación de las mujeres en sus diferencias y diversidad en el turismo realizados por el Instituto Distrital de Turismo. Se realizará la sumatoria de estos estudios con una anualización tipo suma,  con el fin de alcanzar la meta establecida para el final de la ejecución del producto</t>
  </si>
  <si>
    <t>El producto consiste en un estudio para caracterizar la demanda turística en la ciudad de Bogotá, con recolección de información que permita dimensionar la participación de las mujeres en las mismas considerando factores diferenciales.</t>
  </si>
  <si>
    <t>Se consolida el reporte de estudios  de análisis de la demanda turística y de las condiciones de participación de las mujeres en sus diferencias y diversidad en el turismo por parte del Observatorio de Turismo y se procede a hacer el cálculo del indicador</t>
  </si>
  <si>
    <t>Reportes Observatorio de Turismo</t>
  </si>
  <si>
    <t>Daniel Valencia</t>
  </si>
  <si>
    <t xml:space="preserve">Asesor </t>
  </si>
  <si>
    <t>Institituo Distirtal de Turismo</t>
  </si>
  <si>
    <t>Asesor de Informacion Turistica</t>
  </si>
  <si>
    <t>daniel.valencia@idt.gov.co</t>
  </si>
  <si>
    <t>Oscar Sarmiento Ceballos</t>
  </si>
  <si>
    <t>FICHA TÉCNICA INDICADOR DE PRODUCTO 5.1.2</t>
  </si>
  <si>
    <t>Este indicador se mide a través de  la suma de los  reportes de caracterización  de empleos generados por el sector turístico de Bogotá y de las condiciones de las mujeres en sus diferencias y diversidad en estos que realice el Instituto Distrital de Turismo. Se realizará la sumatoria de estos estudios con una anualización tipo suma,  con el fin de alcanzar la meta establecida para el final de la ejecución del producto</t>
  </si>
  <si>
    <t>El producto consiste la generación de reportes de información que contienen la caracterización de las mujeres en el empleo generado por el sector turismo en la ciudad de Bogotá, elaborados para comprender la participación de las mismas, si existen sectores altamente feminizados, sus condiciones de trabajo, etc.</t>
  </si>
  <si>
    <t>Reportes</t>
  </si>
  <si>
    <t>El Observatorio de Turismo consolida el informe de número de rereportes realizados de caracterización  de empleos generados por el sector turístico de Bogotá y de las condiciones de las mujeres en sus diferencias y diversidad en estos, y se procede a hacer el cálculo del indicador</t>
  </si>
  <si>
    <t>FICHA TÉCNICA INDICADOR DE PRODUCTO 5.1.3</t>
  </si>
  <si>
    <t xml:space="preserve">Instituto para la Economía Social </t>
  </si>
  <si>
    <t>Este indicador se mide a través de  la suma de las  mujeres en sus diferencias y diversidad vendedoras informales emprendedoras fortalecidas integralmente con enfoques de género y diferencial a través del Acompañamiento técnico del IPES. Se realizará la sumatoria de estos estudios con una anualización tipo suma,  con el fin de alcanzar la meta establecida para el final de la ejecución del producto</t>
  </si>
  <si>
    <t>El producto consiste en la realización de actividades para fomentar el emprendimiento en mujeres que se dedican al trabajo en ventas ambulantes, para promover la alternancia laboral o la transición a otras actividades productivas fuera de la informalidad.</t>
  </si>
  <si>
    <t>IPES</t>
  </si>
  <si>
    <t>La Subdirección de Emprendimiento, Servicios Empresariales y Comercialización  consolida el reporte del número de mujeres en sus diferencias y diversidad vendedoras informales fortalecidas integralmente con enfoques de género y diferencial  en emprendimiento y/o fortalecimiento empresarial y se procede a hacer el cálculo del indicador</t>
  </si>
  <si>
    <t>Registros HEMI</t>
  </si>
  <si>
    <t>Subdirector de Emprendimiento, Servicios Empresariales y Comercialización</t>
  </si>
  <si>
    <t>Subdirección de Emprendimiento, Servicios Empresariales y Comercialización</t>
  </si>
  <si>
    <t>Fátima Verónica Quintero Núñez</t>
  </si>
  <si>
    <t>Subdirectora de Diseño y Análisis Estratégico</t>
  </si>
  <si>
    <t>FICHA TÉCNICA INDICADOR DE PRODUCTO 5.1.4</t>
  </si>
  <si>
    <t>SENA</t>
  </si>
  <si>
    <t>Este indicador se mide a través de  la suma de las  mujeres vendedoras informales en sus diferencias y diversidad certificadas en los procesos de formación impartidos por el SENA. Se realizará la sumatoria de estos estudios con una anualización tipo suma,  con el fin de alcanzar la meta establecida para el final de la ejecución del producto</t>
  </si>
  <si>
    <t>El producto consiste en la realización de actividades de formación a mujeres que se dedican al trabajo en ventas ambulantes informales, para promover su transición hacia otras actividades a través de la vinculación al mercado laboral.</t>
  </si>
  <si>
    <t>La Subdirección de Formación y Empleabilidad  consolida el reporte del número de vendedoras informales en sus diferencias y diversidad certificadas en los procesos de formación del SENA y se procede a hacer el cálculo del indicador</t>
  </si>
  <si>
    <t>Marta Elizabeth Triana Laverde</t>
  </si>
  <si>
    <t>Subdirectora de Formación y Empleabilidad</t>
  </si>
  <si>
    <t>Subdirección de Formación y Empleabilidad</t>
  </si>
  <si>
    <t>FICHA TÉCNICA INDICADOR DE PRODUCTO 5.1.5</t>
  </si>
  <si>
    <t>IDU</t>
  </si>
  <si>
    <t>Este indicador se mide a través de  la suma de las  mujeres vendedoras informales participantes en sus diferencias y diversidad en ferias temporales o institucionales ofertadas por el IPES. Se realizará la sumatoria de estos estudios con una anualización tipo suma,  con el fin de alcanzar la meta establecida para el final de la ejecución del producto</t>
  </si>
  <si>
    <t>El producto consiste en la realización de ferias para que mujeres en sus diferencias y diversidades realicen exposición y comercialización de sus productos. Estas actividades se acompañan de procesos de fortalecimiento en aspectos como la mejora en la producción y exhibición, así como en comercialización.</t>
  </si>
  <si>
    <t>La Subdirección de Gestión, Redes Sociales e Informalidad consolida el reporte del número de mujeres vendedoras informales participantes en sus diferencias y diversidad en ferias temporales o institucionales y se procede a hacer el cálculo del indicador</t>
  </si>
  <si>
    <t>Subdirectora de Gestión, Redes Sociales e Informalidad</t>
  </si>
  <si>
    <t>Subdirección de Gestión, Redes Sociales e Informalidad</t>
  </si>
  <si>
    <t>FICHA TÉCNICA INDICADOR DE PRODUCTO 5.1.6</t>
  </si>
  <si>
    <t>Alcaldías locales</t>
  </si>
  <si>
    <t>Policía Nacional</t>
  </si>
  <si>
    <t>DADEP</t>
  </si>
  <si>
    <t>Este indicador se mide a través de  la suma de las  mujeres vendedoreas informales  identificadas y caracterizadas  en el plan de intervención de las 10 zonas de mayor  aglomeración de vendedores informales en el espacio público.  Se realizará la sumatoria de estos estudios con una anualización tipo suma,  con el fin de alcanzar la meta establecida para el final de la ejecución del producto</t>
  </si>
  <si>
    <t>El producto consiste en una identificación y caracterización de mujeres vendedoras informales  en el marco del plan de intervención de las 10 zonas de mayor  aglomeración de vendedores informales en el espacio público de Bogotá.</t>
  </si>
  <si>
    <t>La Subdirección de Gestión, Redes Sociales e Informalidad consolida el reporte del número de  mujeres vendedoreas informales  identificadas y caracterizadas  en el plan de intervención de las 10 zonas de mayor  aglomeración de vendedores informales en el espacio público.  y se procede a hacer el cálculo del indicador</t>
  </si>
  <si>
    <t>FICHA TÉCNICA INDICADOR DE PRODUCTO 5.1.7</t>
  </si>
  <si>
    <t>Este indicador se mide a través de  la suma de las  campañas de sensibilización realizadas en plazas distritales de mercado referente a la no violencia doméstica, y del reconocimiento económico, social y cultural del trabajo doméstico no remunerado.  Se realizará la sumatoria de estos estudios con una anualización tipo constante.</t>
  </si>
  <si>
    <t>El producto consiste en la realización de campañas de sensibilización en plazas distritales de mercado en temas el reconocimiento económico, social y cultural del trabajo doméstico no remunerado, así como con mensajes para la prevención de las violencias contra las mujeres.</t>
  </si>
  <si>
    <t>Campañas de sensibilización</t>
  </si>
  <si>
    <t>La Subdirección de Emprendimiento, Servicios Empresariales y Comercialización consolida el reporte del número de  campañas de sensibilización realizadas en plazas distritales de mercado referente a la no violencia doméstica, y del reconocimiento económico, social y cultural del trabajo doméstico no remunerado  y se procede a hacer el cálculo del indicador</t>
  </si>
  <si>
    <t>Xinia Navarro</t>
  </si>
  <si>
    <t>Secretaria de Despacho</t>
  </si>
  <si>
    <t>Secretaría de Despacho</t>
  </si>
  <si>
    <t>ext. 20000</t>
  </si>
  <si>
    <t>Ivette Catalina Martinez Martinez</t>
  </si>
  <si>
    <t>Directora de Análisis y Diseño Estratégico</t>
  </si>
  <si>
    <t>FICHA TÉCNICA INDICADOR DE PRODUCTO 11.1.2</t>
  </si>
  <si>
    <t>Porcentaje de avance en la elaboración del documento de lineamientos para las formulación de las bases del Sistema Distrital de Cuidado</t>
  </si>
  <si>
    <t>El producto consiste en la elaboración por parte de la Secretaría Distrital de la Mujer de un documento de lineamientos conceptuales, técnicos, normativos y metodológicos para fundamentar las acciones interinstitucionales que consolidan el Sistema Distrital de Cuidado.</t>
  </si>
  <si>
    <t>FICHA TÉCNICA INDICADOR DE PRODUCTO 10.1.1</t>
  </si>
  <si>
    <t>Jardin Botanico</t>
  </si>
  <si>
    <t>IDIGER</t>
  </si>
  <si>
    <t xml:space="preserve">Instituto de Protección Animal </t>
  </si>
  <si>
    <t>Este indicador se mide a través de  la suma de personas participantes en procesos de formación ambiental.</t>
  </si>
  <si>
    <t xml:space="preserve">En cuanto a los recursos presupuestales, se debe mencionar que estas metas no hacen diferenciación por grupos poblacionales, dentro de los rubros institucionales, por tal motivo, desde la SDA se realiza la atención de manera transversal a toda la ciudadania mediante la implementación de un enfoque de derechos y diferencial. Es así que en el desarrollo y cumplimiento de la misma y en su presupuesto general, se incluye la atención a la población mujer en el D.C. </t>
  </si>
  <si>
    <t xml:space="preserve"> Desarrollo de las actividades de los procesos de Formación, reportadas desde cada una de las entidades del sector ambiente</t>
  </si>
  <si>
    <t xml:space="preserve"> La oficina de Participación, Educación y Localidad de la Secretaria de Ambiente liderara los procesos de formación, con las entidades del sector donde consolidara el numero de mujeres participantes en procesos de formación ambiental de las entidades del sector.</t>
  </si>
  <si>
    <t>El indicador esta estructurado en función de las etapas que se deben desarrollar para diseñar y socializar el Manual estratégico de comunicaciones con lineamientos para la inclusión de los enfoques de género, diferencial y de derechos de las mujeres. De lo anterior, se incluyen las actividades de asistencia técnica que la Secretaría Distrital de la Mujer debe brindar, para cumplir con todos los parametros en materia de enfoques.</t>
  </si>
  <si>
    <t>Se desarrolla la actividad programada, donde se diligencia en un formato ya establecido de acta o memoria de la actividad. Despúes de la ejecución, los datos cuantitativos y cualitativos de avance son recopilados y consolidados por la Oficina consejería de comunicaciones, para ser reportados en los sistemas de sreporte y seguimiento establecidos para tal fin.</t>
  </si>
  <si>
    <t xml:space="preserve">Actas de reunión con la Secretaría Distrital de la Mujer
Documentos de construcción de textos, correción de estilo, diagramación, etc.
Acto adminitrativo donde se constituye legalmente el Manual estratégico de comunicaciones
Campañas o piezas comunicacionales para la socialización del Manual estratégico de comunicaciones
</t>
  </si>
  <si>
    <t xml:space="preserve">15 Días </t>
  </si>
  <si>
    <t>Consejera de comunicaciones</t>
  </si>
  <si>
    <t>FICHA TÉCNICA INDICADOR DE PRODUCTO 10.1.2</t>
  </si>
  <si>
    <t>Porcentaje de avance del diseño y socialización del Manual estratégico de comunicaciones con lineamientos para la inclusión de los enfoques de género, diferencial y de derechos de las mujeres, en las piezas comunicacionales y campañas distritales</t>
  </si>
  <si>
    <t>El producto consiste en el diseño y socialización de un manual estratégico de comunicaciones con lineamientos para la inclusión de los enfoques de género, diferencial y de derechos de las mujeres, en las piezas comunicacionales y campañas distritales. Con su implementación se pretende generar orientaciones técnicas para la incorporación de los enfoques de género, diferencial y de derechos en la comunicación pública distrital, unificando los criterios de uso del lenguaje y el desarrollo de la estrategia comunicacional a nivel distrital.</t>
  </si>
  <si>
    <t xml:space="preserve">Secretaría Distrital de la Mujer </t>
  </si>
  <si>
    <t>FICHA TÉCNICA INDICADOR DE PRODUCTO 10.1.3</t>
  </si>
  <si>
    <t>Porcentaje de implementación de la Estrategia promoción del uso de la bicicleta por parte de las mujeres</t>
  </si>
  <si>
    <t>El indicador presenta el porcentaje de avance de la implementación de la estrategia de promoción del uso de la bicicleta por parte de las mujeres año a año</t>
  </si>
  <si>
    <t>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en vía (entrega de información en la calle a mujeres ciclistas) y las campañas pedagógicas a través de las acciones en vía y de la identificación de actores particulares (colectivos, organizaciones, grupos de ciudadanos) que puedan ser focalizados a través de talleres o sesiones de trabajo</t>
  </si>
  <si>
    <t>Se usarán los registros administrativos proyectados por la Subdirección de la Bicicleta y el Peatón de la Secretaría Distrital de Movilidad</t>
  </si>
  <si>
    <t>La primera serie se tendrá disponible en abril de 2021</t>
  </si>
  <si>
    <t>Subdirectora de la Bicicleta y el Peatón</t>
  </si>
  <si>
    <t xml:space="preserve">Subdirección de la Bicicleta y el Peatón </t>
  </si>
  <si>
    <t>365 9400 Ext. 8202</t>
  </si>
  <si>
    <t xml:space="preserve">Julieth  Rojas Betancourt </t>
  </si>
  <si>
    <t>FICHA TÉCNICA INDICADOR DE PRODUCTO 10.1.4</t>
  </si>
  <si>
    <t>El producto consiste en la implementación de una estrategia integral para el mejoramiento de la experiencia de viaje y seguridad de mujeres y prestadoras de servicio de transporte público individual de la modalidad taxi. En su desarrollo se busca generar acciones de promoción tales como campañas de comunicación, sensibilización y pedagogía orientadas a aumentar las condiciones de seguridad de las mujeres cuando viajen en taxi.</t>
  </si>
  <si>
    <t>El indicador presenta el porcentaje de avance de la implementación de la estrategia de promoción de la mejoramiento de la experiencia de viaje y la seguridad de las mujeres usuarias y prestadoras del servicio de Taxi</t>
  </si>
  <si>
    <t xml:space="preserve">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t>
  </si>
  <si>
    <t>Se usarán los registros administrativos proyectados por la Subdirección de Transporte Público Secretaría Distrital de Movilidad</t>
  </si>
  <si>
    <t>Claudia J. Mercado</t>
  </si>
  <si>
    <t>Subdirectora de Transporte Público</t>
  </si>
  <si>
    <t>Los procesos de cualificación o fortalecimiento se reportarán conforme al resultado de las acciones de los diferentes equipos de la Subdirección para la Infancia, inidicando localidad y número de participantes.</t>
  </si>
  <si>
    <t>Suministro de Información de los equipos de la Subdirección para la Infancia (Enfoque Diferencial - Fortalecimiento técnico)</t>
  </si>
  <si>
    <t>Número de procesos de cualificación o fortalecimiento a agentes educativos  en enfoques de derechos, diferencial y de género que promuevan la trasformación de imaginarios que generan segregación y discriminación. Implementados</t>
  </si>
  <si>
    <t xml:space="preserve">Procesos de cualificación </t>
  </si>
  <si>
    <t>El indicador presenta numero de procesos de cualificación o fortalecimiento a agentes educativos  en enfoques de derechos, diferencial y de género que promuevan la trasformación de imaginarios que generan segregación y discriminación. Implementados</t>
  </si>
  <si>
    <t>Ivette Martinez</t>
  </si>
  <si>
    <t xml:space="preserve">Directora de Analisis y Diseño Estrategico </t>
  </si>
  <si>
    <t xml:space="preserve"> El producto consiste en la realización de procesos de cualificación para el fortalecimiento en la implementación de los enfoques de derechos de las mujeres, de género y diferencial que promuevan la trasformación de imaginarios que generan segregación y discriminación.</t>
  </si>
  <si>
    <t>Inspirar confianza y legitimidad para vivir sin miedo y ser epicentro de cultura ciudadana, paz y reconciliación.</t>
  </si>
  <si>
    <t xml:space="preserve">Reducir los mercados criminales, los delitos, las muertes y hechos violentos con énfasis en los que afectan a mujeres, peatones, biciusuarios y usuarios del transporte público
</t>
  </si>
  <si>
    <t>SDMujer</t>
  </si>
  <si>
    <t>USAQUEN, TEUSAQUILLO, USME, TUNJUELITO, MÁRTIRES, KENNEDY, BOSA, ANOTNIO NARIÑO, PUENTE ARANDA, CANDELARIA, CHAPINERO, SANTA FE, SAN CRISTOBAL, FONTIBÓN, BARRIOS UNIDOS, SUBA, ENGATIVA, RAFAEL URIBE URIBE, CIUDAD BOLIVAR, SUMAPAZ</t>
  </si>
  <si>
    <t>Informe de gestión</t>
  </si>
  <si>
    <t>15 de abril</t>
  </si>
  <si>
    <t>El producto consiste en la implementación de una estrategia para promover el cambio de imaginarios y reducción de comportamientos machistas.</t>
  </si>
  <si>
    <t>El indicador presenta el porcentaje de avance de la implementación de la estrategia de reduccción de imaginarios, comportamientos, prácticas y actitudes machistas.</t>
  </si>
  <si>
    <t>Formación en derechos de las mujeres, género y masculinidades alternativas dirigida a adolescentes mujeres y hombres ofensores, victimas y adultas(os) redes de apoyo, viculaddos al sistema de responsabilidad penal adolescente</t>
  </si>
  <si>
    <t>Sesiones implementadas</t>
  </si>
  <si>
    <t>Reporte según sesiones implementadas (Sumatoria de sesiones implementados)</t>
  </si>
  <si>
    <t>Reportes Dirección de Responsabilidad Penal Adolescente</t>
  </si>
  <si>
    <t>Iván Arturo Torres Aranguren</t>
  </si>
  <si>
    <t>Driector Responsabilidad Penal Adolescente</t>
  </si>
  <si>
    <t>Dirección Responsabilidad Penal Adolescente</t>
  </si>
  <si>
    <t>ivan.torres@scj.gov.co</t>
  </si>
  <si>
    <t>2020</t>
  </si>
  <si>
    <t>Plantea un proceso de formación en derechos de las mujeres para los adolescentes y jóvenes que se vinculan en el SRPA y que participan en procesos liderados por la SDSCJ, así como las víctimas y los entornos de apoyo de los adolescentes. El producto plantea la realización de un proceso de formación en derechos de las mujeres para los adolescentes y jóvenes que se vinculan en el sistema de responsabilidad penal adolescente y que participan en procesos liderados por la SDSCJ, así como las víctimas y los entornos de apoyo de los adolescentes.</t>
  </si>
  <si>
    <t>Este indicador mide el número de productos de investigación generados en el Semillero de Investigación Género, Protección y Bienestar Animal que son el resultado de los procesos de formación en investigación y reflexión-teorico práctica, mediante los cuales las participantes del semillero divulgan su trabajo realizado en el marco de los cuatro espacios que integran el semillero
 La tipología y los requerimientos mínimos para ser catalogado como un producto de investigación estarán establecidos en el procedimiento aprobado e incluído en el Sistema Integrado de Gestión del Instituto Distrital de Protección y Bienestar Animal. El indicador tiene una anualización tipo suma, de tal forma que se programa generar 4 productos de investigación  por año para llegar a un total de 40 productos al finalizar la vigencia de la Política.</t>
  </si>
  <si>
    <t xml:space="preserve">El objetivo general del Semillero de investigación Género, Protección y Bienestar Animal es promover la inclusión de enfoques de género, mujeres y diferencial en el diseño,  implementación y evaluación de las políticas, planes, programas, proyectos y acciones para la protección y el bienestar animal del Distrito.Para lo cual, se abrirá un espacio de formación en investigación y reflexión teórico- práctica frente al estudio de la protección y el bienestar animal desde la perspectiva de género, al igual que se promoverá  la elaboración y divulgación de las investigaciones que incorporen el género y/o los feminismos como enfoques o categorías de análisis. 
El Semillero  funcionará a partir de cuatro dinámicas o espacios complementarios: 
1. Espacios de pedagogía y reflexión: Dirigido exclusivamente a mujeres, en estos espacios se le brindarán insumos a las participantes para que desarrollen o cualifiquen sus destrezas investigativas y para que dialoguen acerca de los distintos temas del currículo. 
2. Espacios de charlas con expertas: Dirigido a las participantes del Semillero y a las personas ─mujeres u hombres─ que se inscriban, estos espacios servirán para conocer distintos enfoques, experiencias, prácticas y enseñanzas que han dejado distintas iniciativas en el tema a nivel local, nacional e internacional. 
3. Espacios de investigación guiada: Dirigido a las participantes del Semillero, en estos espacios se brindará apoyo metodológico para el desarrollo de los diferentes productos de investigación que autónomamente, de manera individual o grupal, hayan decidido realizar. 
4. Espacios de divulgación: Dirigido tanto a público interno como externo del Instituto, en estos espacios se mostrarán los resultados del Semillero y los productos de investigación realizados por las participantes, motivando la reflexión acerca de la protección y el bienestar animal con enfoque de género. 
</t>
  </si>
  <si>
    <t>Aspectos a considerar para el desarrollo del producto</t>
  </si>
  <si>
    <t>Este producto inicia ejecución a partir del segundo semestre de la vigencia 2020 y tendrá cohortes anuales a partir del año 2021 hasta  2029</t>
  </si>
  <si>
    <t xml:space="preserve">Igualdad de género </t>
  </si>
  <si>
    <t>Ambiental, Género, Diferencial</t>
  </si>
  <si>
    <t>Productos</t>
  </si>
  <si>
    <t>Metas
Establecerlas por cada entidad, para la sumatoria de sector</t>
  </si>
  <si>
    <t>Meta Final</t>
  </si>
  <si>
    <t xml:space="preserve">Se realiza la sumatoria de productos de investigación generados en el Semillero de Investigación Género, Protección y Bienestar Animal que reporta el equipo de investigación de la Subdirección de Cultura Ciudadana y Gestión del Conocimiento en el informe de gestión del proyecto de inversión que le corresponda. </t>
  </si>
  <si>
    <t>Equipo de investigación de la  Subdirección de Cultura Ciudadana y Gestión de Conocimiento del Instituto Distrital de Protección y Bienestar Animal</t>
  </si>
  <si>
    <t>Ingrid Elizabeth Torres Rodríguez</t>
  </si>
  <si>
    <t>Hacer un nuevo contrato social con igualdad de oportunidades para la inclusión social, productiva y política</t>
  </si>
  <si>
    <t>Igualdad de Oportunidades y desarrollo de capacidades para las mujeres</t>
  </si>
  <si>
    <t>Cada una de las 20 localidades requiere garantizar la operación de un mecanismo o modelo de intervención que articule la Política en los territorios y permita ofrecer servicios de sensibilización y campañas de difusión de derechos, servicios de asesoría técnica, acompañamiento y apoyo a grupos, redes y organizaciones de mujeres, de orientación y asesoría jurídica y acompañamiento psicosocial, desarrollo e implementación de estrategias misionales, desarrollo de acciones afirmativas en el marco del Plan de Igualdad de Oportunidades para las Mujeres y procesos de transversalización y asistencia a localidades así como otros servicios de territorialización de la Política Pública de Equidad de Género para las mujeres.</t>
  </si>
  <si>
    <t>La operación  del modelo de atención de las  Casas de Igualdad de Opoertunidades para las Mujeres, en las 20 localidades, es la apuesta de la Secretaría Distrital de la Mujer, paraTerritorializar la PPMYEG y de esta manera  avanzar hacia la garantia, apropiación, restitución de los derechos de las mujeres.</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</si>
  <si>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5.6.c Aprobar y fortalecer políticas acertadas y leyes aplicables para promover la igualdad de género y el empoderamiento de todas las mujeres y las niñas a todos los niveles</t>
  </si>
  <si>
    <t>Número de localidades con el modelo de atención de las Casas de Igualdad de Oportunidades para las Mujeres</t>
  </si>
  <si>
    <t>localidad</t>
  </si>
  <si>
    <t>SEGPLAN</t>
  </si>
  <si>
    <t>ar. 14 PPD</t>
  </si>
  <si>
    <t xml:space="preserve">Se parte de los reportes POA (interno) para validar la  implementación del Modelo de Atención de las CIOM en las 20 localidades, </t>
  </si>
  <si>
    <t>DIRECTORA DE TERRITORIALIZACIÓN DE DERECHOS Y PARTICIPACIÓN</t>
  </si>
  <si>
    <t>DIRECCIÓN DE TERRITORIALIZACIÓN DE DERECHOS Y PARTICIPACIÓN</t>
  </si>
  <si>
    <t>FICHA TÉCNICA INDICADOR DE PRODUCTO 10.1.9</t>
  </si>
  <si>
    <t xml:space="preserve">Adriana Estupiñan </t>
  </si>
  <si>
    <t xml:space="preserve">Jefa Oficina Asesora de Planeación </t>
  </si>
  <si>
    <t>FICHA TÉCNICA INDICADOR DE PRODUCTO 11.1.3</t>
  </si>
  <si>
    <t xml:space="preserve">Propósito 1 Hacer un nuevo contrato social con igualdad de oportunidades para la inclusión social, productiva y política </t>
  </si>
  <si>
    <t xml:space="preserve">Programa 6 Sistema Distrital de Cuidado </t>
  </si>
  <si>
    <t xml:space="preserve">Secretaría  General del Distrito </t>
  </si>
  <si>
    <t xml:space="preserve">Secretaría Distrital de Planeación </t>
  </si>
  <si>
    <t>Secretaría Distrital de  Desarrollo Económico</t>
  </si>
  <si>
    <t xml:space="preserve">Secretaría Distrital de Cultura Recreación y Deporte </t>
  </si>
  <si>
    <t xml:space="preserve">Secretaría  Distrital de Salud </t>
  </si>
  <si>
    <t>5.4</t>
  </si>
  <si>
    <t xml:space="preserve">Número de entidades articuladas técnicamente </t>
  </si>
  <si>
    <t>Distrital</t>
  </si>
  <si>
    <t>Secretaría de la Comisión Intersectorial Sistema Distrial de Cuidado</t>
  </si>
  <si>
    <t>Natalia Moreno Salamanca</t>
  </si>
  <si>
    <t>Líder Técnica del Sistema Distrital de Cuidado</t>
  </si>
  <si>
    <t>emoreno@sdmujer.gov.co</t>
  </si>
  <si>
    <t xml:space="preserve">Jefa de Oficina Asesora de Planeación </t>
  </si>
  <si>
    <t>FICHA TÉCNICA INDICADOR DE PRODUCTO 11.1.4</t>
  </si>
  <si>
    <t xml:space="preserve"> Secretaría de la Comisión Intersectorial Sistema Distrial de Cuidado</t>
  </si>
  <si>
    <t>FICHA TÉCNICA INDICADOR DE PRODUCTO 11.1.5</t>
  </si>
  <si>
    <t>La implementación de la estrategia de unidades móviles de cuidado se realizará por fases según georeferenciación, diagnostico de oferta y demanda del cuidado y definición de rutas</t>
  </si>
  <si>
    <t>Porcentaje de avance en las fases de construcción e implementación de la estrategia de unidades móviles de servicios de cuidado</t>
  </si>
  <si>
    <t>FICHA TÉCNICA INDICADOR DE PRODUCTO 11.1.6</t>
  </si>
  <si>
    <t xml:space="preserve">Otro </t>
  </si>
  <si>
    <t>Equipo SIDICU</t>
  </si>
  <si>
    <t>FICHA TÉCNICA INDICADOR DE PRODUCTO 11.1.7</t>
  </si>
  <si>
    <t xml:space="preserve">Porcentaje de avance en la fase de elaboración del documento          </t>
  </si>
  <si>
    <t>Documento formulado estrategia de cambio cultural y pedagógica en el Distrito diseñado por fases</t>
  </si>
  <si>
    <t>Urbano/Rural</t>
  </si>
  <si>
    <t>Informes mensuales de actividades, versiones preliminares, Secretaría de la Comisión Intersectorial Sistema Distrial de Cuidado</t>
  </si>
  <si>
    <t xml:space="preserve">Porcentaje de de implementación de la estrategia de  transformación cultural   </t>
  </si>
  <si>
    <t>Comisión Intersectorial Sistema Distrial de Cuidado</t>
  </si>
  <si>
    <t>30 dias</t>
  </si>
  <si>
    <t>El indicador mide el porcentaje de avance en la elaboración del  documento de lineamientos para la formulación de las bases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2024 se logre el 100% de la implementación</t>
  </si>
  <si>
    <t>El indicador mide el porcentaje de entidades que conforman la Comisión Intersectorial del Sistema de Cuidado articuladas con gestión intersectorial.</t>
  </si>
  <si>
    <t>El producto consiste en la coordinación y articulación entre entidades distritales para la implementación y seguimiento del Sistema Distrital de Cuidado. Se llevará a cabo mediante la vinculación de 12 entidades a la Comisión Intersectorial del Sistema de Cuidado como espacio de articulación de la gestión intersectorial.</t>
  </si>
  <si>
    <t>El producto consiste en la estrategia para la adecuación de la infraestructura de las manzanas de cuidado. Tales manzanas son espacios dedicados a la articulación de diversos servicios como jardines infantiles, espacios del cuidado para el adulto mayor, para las personas en condición de discapacidad, menores de 5 años y personas cuidadoras, así como para la formación y la capacitación (https://www.larepublica.co/economia/secretaria-distrital-de-la-mujer-de-bogota-ha-habilitado-dos-manzanas-del-cuidado-3074214) La implementación de la estrategia de manzanas de cuidado se realizará por fases teniendo en cuenta la georreferenciación para la definición de las manzanas y la gestión de la infraestructura necesaria para los servicios de cuidado (existente y nueva).</t>
  </si>
  <si>
    <t>La implementación de la estrategia de manzanas de cuidado se realizará por fases teniendo en cuenta la georreferenciación para la definición de las manzanas y la gestión de la infraestructura necesaria para los servicios de cuidado (existente y nueva).El indicador mide el porcentaje de avance en la implementación de la estrategia de manzanas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</si>
  <si>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El producto consiste en la formulación e implementación de la estrategia de unidades móviles de servicios de cuidado con los cuales se busca acercar la oferta de servicios para el cuidado de infantes, personas en situación de discapacidad y personas mayores a las mujeres de los diferentes territorios de Bogotá.</t>
  </si>
  <si>
    <t xml:space="preserve">Manzanas de cuidado  </t>
  </si>
  <si>
    <t>El producto consiste en la formulación e implementación de la estrategia de cuidado a cuidadoras, con la que se busca aportar al bienestar de las mujeres que se dedican al cuidado de otras personas en la ciudad, en particular de niños y niñas, personas con discapacidad y personas mayores. Con su desarrollo se aporta al sentido general del sistema distrital de cuidado, que se sintetiza en las tres R: redistribuir, reconocer y reducir el trabajo de cuidado que realizan cotidianamente las mujeres.</t>
  </si>
  <si>
    <t>Género, diferencial, territorial</t>
  </si>
  <si>
    <t>Implementación de la estrategia de cuidado a cuidadoras por fases en articulación con los otros componentes del Sistema Distrital del Cuidado</t>
  </si>
  <si>
    <t xml:space="preserve">Porcentaje de avance en las fases de construcción e implementación de la estrategia. Dado por el sistema Distrtial de Cuidado </t>
  </si>
  <si>
    <t>El producto consiste en la elaboración de un documento de estrategia de cambio cultural y pedagógica en el Distrito diseñado. Sus contenidos aportan a la resignificación del cuidado como actividad social de manera que se comprenda como trabajo fundamental para el sostenimiento de la vida. Asimismo, aporta en la reflexión sobre la necesidad de modificar la división sexual del trabajo, en el sentido que hombres y mujeres se involucren de manera equitativa en las labores de trabajo doméstico y en general del cuidado de la vida.</t>
  </si>
  <si>
    <t xml:space="preserve">Porcentaje de avance en las fases de construcción del documento remitido por el equipo del Sistema Distrital de Cuidado </t>
  </si>
  <si>
    <t>El producto consiste en la implementación de la estrategia de cambio cultural y pedagogía sobre la importancia del trabajo de cuidado y la distribución equitativa de su desarrollo por parte de mujeres y hombres.</t>
  </si>
  <si>
    <t xml:space="preserve">Género, Poblacional, diferencial </t>
  </si>
  <si>
    <t xml:space="preserve">Porcentaje de avance en las fases de implementación de la estrategia, realizada y reportada por el equipo del Sistema Distrital de Cuidado </t>
  </si>
  <si>
    <t>Estrategia de cambio cultural y pedagógica en el Distrito, implementada. El indicador mide el porcentaje de avance de implementación de la estrategia de trasformación cultural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</si>
  <si>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FICHA TÉCNICA INDICADOR DE PRODUCTO 5.1.8</t>
  </si>
  <si>
    <t>Este indicador se mide a través de  la suma de las  jornadas realizadas de socialización, atención y orientación de la agencia pública de empleo  para mujeres en las diferentes localidades, a partir del enfoque de género y enfoque de derechos de las mujeres.  Se realizará la sumatoria de estas jornadas con una anualización tipo suma con el fin de alcanzar la meta establecida para el final de la ejecución del producto</t>
  </si>
  <si>
    <t>El producto consiste en la realización de jornadas de socialización, atención y orientación de la agencia pública de empleo para mujeres en las diferentes localidades, a partir del enfoque de género y enfoque de derechos de las mujeres. Con las mismas se busca acercar oferta y demanda y mejorar las capacidades para la inserción laboral de las mujeres bogotanas.</t>
  </si>
  <si>
    <t xml:space="preserve">Jornadas </t>
  </si>
  <si>
    <t>La Subdirección de Empleo y Formación consolida el reporte del número de  jornadas de socialización, atención y orientación de la agencia pública de empleo  para mujeres en las diferentes localidades, a partir del enfoque de género y enfoque de derechos de las mujeres.  y se procede a hacer el cálculo del indicador</t>
  </si>
  <si>
    <t>Sistema Unificado de Información Misional - SUIM</t>
  </si>
  <si>
    <t>Nini Johanna Serna Alvarado</t>
  </si>
  <si>
    <t>Subdirectora de Empleo y Formación</t>
  </si>
  <si>
    <t>Danny Efraín García Perdomo</t>
  </si>
  <si>
    <t>FICHA TÉCNICA INDICADOR DE PRODUCTO 5.1.9</t>
  </si>
  <si>
    <t>Este indicador se mide a través de  la suma de las  mujeres en sus diferencias y diversidad vinculadas en procesos de intermediación laboral.  Se realizará la sumatoria de las mujeres con una anualización tipo suma con el fin de alcanzar la meta establecida para el final de la ejecución del producto</t>
  </si>
  <si>
    <t xml:space="preserve">El producto consiste en la vinculación de mujeres en sus diferencias y diversidades a procesos de intermediación laboral desarrollados por la Secretaría Distrital de Desarrollo Económico. La estrategia de Intermediación Laboral de esta entidad busca mejorar la eficiencia del mercado de trabajo en Bogotá y, de esta manera, incrementar la inserción al mercado laboral, en especial de la población más vulnerable, a través de dos servicios principales: la vitrina virtual “Bogotá Trabaja” y las ferias de intermediación laboral </t>
  </si>
  <si>
    <t>La Subdirección de Empleo y Formación consolida el reporte del número de mujeres en sus diferencias y diversidad vinculadas en procesos de intermediación laboral y se procede a hacer el cálculo del indicador</t>
  </si>
  <si>
    <t>FICHA TÉCNICA INDICADOR DE PRODUCTO 5.1.10</t>
  </si>
  <si>
    <t>El producto incluye actividades tendientes al fortalecimiento a las actividades de mujeres emprendedoras de la ciudad, mediante ejercicios de formación, educación financiera y asistencia técnica para la mejora de sus productos de manera que se mejoren sus condiciones de inclusión en los mercados y la sostenibilidad en los mismos.</t>
  </si>
  <si>
    <t>La Subdirección de Inclusión Financiera e Intermediación consolida el reporte del número de mujeres atendidas en los procesos de formación, alistamiento financiero y asistencia técnica desde el enfoque de género a mujeres emprendedoras en sus diferencias y diversidad del Distrito Capital favoreciendo su inclusión y sostenibilidad, para tener la proporción frente al número de mujeres que solicitaron la atención y se procede a hacer el cálculo del indicador</t>
  </si>
  <si>
    <t>Jaime Alviar- Martha Algarra</t>
  </si>
  <si>
    <t>Profesional especializado</t>
  </si>
  <si>
    <t>jalviar@desarrolloeconomico.gov.co- malgarra@desarrolloeconomico.gov.co</t>
  </si>
  <si>
    <t>FICHA TÉCNICA INDICADOR DE PRODUCTO 5.1.11</t>
  </si>
  <si>
    <t xml:space="preserve">El producto incluye acompañamiento y orientación para el fortalecimiento a las unidades productivas de mujeres mediante adquisición de productos financieros. </t>
  </si>
  <si>
    <t>Encuentros</t>
  </si>
  <si>
    <t>FICHA TÉCNICA INDICADOR DE PRODUCTO 5.1.12</t>
  </si>
  <si>
    <t xml:space="preserve">Este indicador mide la proporción entre el número de   de unidades productivas de mujeres en sus diferencias y diversidad  que participan en eventos de intermediación y comercialización empresarial, y el número de unidades productivas de mujeres  que fueron convocadas a dichos eventos . Se espera que este indicador tenga un comportamiento constante con un cumplimiento del 100% </t>
  </si>
  <si>
    <t>El producto se constituye por una estrategia para identificar unidades productivas de mujeres y vincularlas a eventos de intermediación y comercialización, como espacios que contribuyen a mejorar la competitividad y sostenibilidad de sus emprendimientos.</t>
  </si>
  <si>
    <t>La Subdirección de Intermediación, formalización y regulación empresarial consolida el reporte del número de  unidades productivas de mujeres en sus diferencias y diversidad  que participan en eventos de intermediación y comercialización empresarial, al igual que el reporte de las unidades productivas que fueron convocadas y se procede a hacer el cálculo del indicador</t>
  </si>
  <si>
    <t>Angélica Barón</t>
  </si>
  <si>
    <t>FICHA TÉCNICA INDICADOR DE PRODUCTO 5.1.13</t>
  </si>
  <si>
    <t>Este indicador se mide a través de  la suma de los  mercados campesinos realizados con mujeres campesinas y rurales.  Se realizará la sumatoria de estos mercados con una anualización tipo suma con el fin de alcanzar la meta establecida para el final de la ejecución del producto</t>
  </si>
  <si>
    <t>El producto consiste en la realización de ferias para que mujeres campesinas y rurales realicen exposición y comercialización de sus productos en mercados campesinos. Estas actividades se acompañan de procesos de fortalecimiento en aspectos como la mejora en la producción y exhibición, así como en la comercialización.</t>
  </si>
  <si>
    <t>Mercado campasino</t>
  </si>
  <si>
    <t>La Subdirección de Abastecimiento Alimentario consolida el reporte del número de  mercados campesinos realizados con mujeres campesinas y rurales  y se procede a hacer el cálculo del indicador</t>
  </si>
  <si>
    <t>Subdirector de Abastecimiento Alimentario</t>
  </si>
  <si>
    <t>Subdirección de Abastecimiento Alimentario</t>
  </si>
  <si>
    <t>3693777 ext: 208</t>
  </si>
  <si>
    <t>FICHA TÉCNICA INDICADOR DE PRODUCTO 5.1.14</t>
  </si>
  <si>
    <t>Número de asistencias social, ambiental, productiva y comercial realizadas para las mujeres campesinas y rurales</t>
  </si>
  <si>
    <t>Este indicador se mide a través de  la suma de las  asistencias social, ambiental, productiva y comercial realizadas para las mujeres campesinas y rurales.  Se realizará la sumatoria de estas asistencias con una anualización tipo suma con el fin de alcanzar la meta establecida para el final de la ejecución del producto</t>
  </si>
  <si>
    <t xml:space="preserve">El producto corresponde a los servicios de fortalecimiento a las unidades productivas de mujeres campesinas y rurales realizados con enfoque de género y diferencial, mediante actividades como asistencia técnica y capacitación.  </t>
  </si>
  <si>
    <t>asistencias</t>
  </si>
  <si>
    <t>La Direccion de Economia Rural y Abastecimieto Alimentario consolida el reporte del número de asistencias social, ambiental, productiva y comercial realizadas para las mujeres campesinas y rurales,  y se procede a hacer el cálculo del indicador</t>
  </si>
  <si>
    <t>FICHA TÉCNICA INDICADOR DE PRODUCTO 5.1.15</t>
  </si>
  <si>
    <t>El producto refiere a servicios de asistencia técnica y acompañamiento para el acceso y permanencia de las mujeres en programas de manejo de las finanzas personales y de ahorro programado de manera que se fortalezcan sus capacidades en estos ámbitos con incidencia sobre su autonomía económica.</t>
  </si>
  <si>
    <t>Servicios de asistencia</t>
  </si>
  <si>
    <t>La Direccion de Economia Rural y Abastecimieto Alimentario consolida el reporte del número de  servicios de asistencia técnica y acompañamiento realizados para el acceso y permanencia en programas de manejo de las finanzas personales y de ahorro programado para mujeres en sus diferencias y diversidad,  y se procede a hacer el cálculo del indicador</t>
  </si>
  <si>
    <t>FICHA TÉCNICA INDICADOR DE PRODUCTO 5.1.16</t>
  </si>
  <si>
    <t>Este indicador mide la proporción entre el número de  fases implementadas  del diseño de los lineamientos técnicos para la lectura de la feminización de la pobreza , y el número de fases  que se programan anualmente para el proceso de diseño del lineamiento. Se espera que este indicador tenga un comportamiento constante con un cumplimiento del 100% para garantizar que el total de las mujeres solicitantes sean atendidas.</t>
  </si>
  <si>
    <t xml:space="preserve">El producto consiste en la elaboración de un documento con lineamientos técnicos para la Secretaría de Integración Social en relación con la lectura de la feminización de la pobreza en la ciudad y con los diferentes ciclos de vida. Su implementación se desarrolla a través de las siguientes fases:
Fase 1. Documento conceptual del enfoque de la feminización de la pobreza desde la SDIS. Fase 2. Caracterización territorial con los mayores índices de feminización de la pobreza en la ciudad. Fase 3. Estrategias de las SDIS en materia de política social y PDD para la reducción de la feminización de la pobreza por ciclo de vida. Fase 4. Análisis de la apuesta territorial para la reducción de la feminización de la pobreza.
</t>
  </si>
  <si>
    <t xml:space="preserve">La Dirección Territorial consolida el avance del documento identificando las siguientes pases:
Fase 1. Documento conceptual del enfoque de la feminización de la pobreza desde la SDIS.
 Fase 2. Caracterización territorial con los mayores indices de feminización de la pobreza en la ciudad. 
Fase 3. Estrategias de las SDIS en materia de politica social y PDD para la reducción de la feminización de la pobreza por ciclo de vida  Fase
 4. Analisis de la apuesta territorial para la reducción de la feminización de la pobreza. </t>
  </si>
  <si>
    <t xml:space="preserve">Informe de gestión Dirección Territorial </t>
  </si>
  <si>
    <t xml:space="preserve">Miguel Barriga </t>
  </si>
  <si>
    <t>Director Territorial</t>
  </si>
  <si>
    <t>mbarriga@sdis.gov.co</t>
  </si>
  <si>
    <t>FICHA TÉCNICA INDICADOR DE PRODUCTO 5.1.17</t>
  </si>
  <si>
    <t>Este indicador se mide a través de  la suma de las  jornadas de capacitación  realizadas en finanzas públicas con enfoque de género por parte de la Secretaría Distrital de Hacienda.  Se realizará la sumatoria de estas jornadas de capacitación con una anualización tipo suma con el fin de alcanzar la meta establecida para el final de la ejecución del producto</t>
  </si>
  <si>
    <t>El producto consiste en la realización de jornadas que tienen como propósito brindar información de las finanzas públicas Distritales en términos de análisis con enfoque de género con el propósito de suministrar herramientas para el análisis de política pública que promuevan el bienestar y los derechos de las mujeres en Bogotá.</t>
  </si>
  <si>
    <t>Derechos Humanos, Poblacional, Diferencial</t>
  </si>
  <si>
    <t>Jornadas de capacitación</t>
  </si>
  <si>
    <t>La Dirección de Estadísticas y Estudios Fiscales  consolida el reporte del número de jornadas de capacitación  realizadas en finanzas públicas con enfoque de género,  y se procede a hacer el cálculo del indicador</t>
  </si>
  <si>
    <t>Informes de gestión Dirección de Estadísticas y Estudios Fiscales</t>
  </si>
  <si>
    <t>Director de Estadísticas y Estudios Fiscales (e)</t>
  </si>
  <si>
    <t xml:space="preserve">Dirección de Estadísticas y Estudios Fiscales </t>
  </si>
  <si>
    <t>FICHA TÉCNICA INDICADOR DE PRODUCTO 5.1.18</t>
  </si>
  <si>
    <t>Este indicador mide la proporción entre el número de  mujeres Loteras caracterizadas, y el número mujeres Loteras registradas en la base de datos de la Lotería de Bogotá. Se espera que este indicador tenga un comportamiento constante con un cumplimiento del 100% para garantizar que el total de las mujeres loteras registradas tengan una caracterización con enfoque de género.</t>
  </si>
  <si>
    <t>El producto consiste en la caracterización de las mujeres vendedoras de Lotería de Bogotá por medio de la construcción de una base de datos que dé cuenta de la diversidad y condiciones de este grupo en particular para incidir en su inclusión en los programas distritales de asistencia con ocasión del COVID 19, así como en la estrategia de reactivación económica. Asimismo, para vincularlas a las iniciativas distritales que buscan la garantía de derechos y el bienestar de las mujeres en Bogotá.</t>
  </si>
  <si>
    <t>La Unidad de Talento Humano consolida el reporte del número de caracterizaciones mujeres vendedoras de la Lotería de Bogotá   y se procede a hacer el cálculo del indicador</t>
  </si>
  <si>
    <t>Informes de gestión Unidad de Talento Humano</t>
  </si>
  <si>
    <t>MARTHA LILIANA DURAN CORTES</t>
  </si>
  <si>
    <t>Jefe de Unidad</t>
  </si>
  <si>
    <t>Unidad de Talento Humano</t>
  </si>
  <si>
    <t>martha.duran@loteriadebogota.com</t>
  </si>
  <si>
    <t>LILIANA LARA MENDEZ</t>
  </si>
  <si>
    <t xml:space="preserve">Profesional II (A) </t>
  </si>
  <si>
    <t>FICHA TÉCNICA INDICADOR DE PRODUCTO 5.1.19</t>
  </si>
  <si>
    <t>Este indicador se mide a través de  la suma de los  reportes de Recaudo de mujeres poseedoras que tienen predios  y vehículos en Bogotá D.C. socializados  por  la Secretaría Distrital de Hacienda.  Se realizará la sumatoria de estos reportes con una anualización tipo suma con el fin de alcanzar la meta establecida para el final de la ejecución del producto</t>
  </si>
  <si>
    <t>El producto consiste en la generación de reportes acerca de la participación de las mujeres en el recaudo de la ciudad, con información que permite visibilizar el comportamiento de la propiedad en los impuestos de predial y de vehículos en el Distrito Capital.</t>
  </si>
  <si>
    <t>reportes</t>
  </si>
  <si>
    <t>Determinación de los propietarios de los predios y vehiculos  obligados  del impuesto predial y de vehiculos automotores y posterior determinación de género.</t>
  </si>
  <si>
    <t>Subdirección  de Planeación e Inteligencia Tributaria- Dirección de Impuestos - Soportes Tributarios DIB- Propietarios RIT</t>
  </si>
  <si>
    <t>José Yesid Yopasá Amaya</t>
  </si>
  <si>
    <t>Jefe de Oficina de Inteligencia Tributaria</t>
  </si>
  <si>
    <t>Dirección de Impuestos de Bogotá</t>
  </si>
  <si>
    <t>FICHA TÉCNICA INDICADOR DE PRODUCTO 5.1.20</t>
  </si>
  <si>
    <t>Este indicador mide la proporción entre el número de   mujeres participantes en actividades de Educación Tributaria, y el número Número de personas participantes en actividades de Educación Tributaria. Se espera que este indicador tenga un comportamiento creciente con el fin que en cada vigencia haya una proporción mayor de mujeres en las actividades de educación tributaria</t>
  </si>
  <si>
    <t>El producto se focaliza en las mujeres que hacen parte de la población contribuyente en Bogotá para Incentivarlas, motivarlas y formarlas mediante actividades de Educación Tributaria como jornadas especializadas, capacitaciones, charlas, seminarios, centros de experiencia en todo lo concerniente a impuestos distritales que abarca la normatividad tributaria vigente.</t>
  </si>
  <si>
    <t>Género, Derechos Humanos,  Diferencial</t>
  </si>
  <si>
    <t>Mediante Registro de participantes de las actividades de educación tributaria consolidado por la Dirección de Impuestos de Bogotá</t>
  </si>
  <si>
    <t>Subdirección de Educación Tributaria y Servicio - Dirección de Impuestos de Bogotá</t>
  </si>
  <si>
    <t>Aleida Fonseca Marín</t>
  </si>
  <si>
    <t>Subdirectora de Educación Tributaria y Servicio</t>
  </si>
  <si>
    <t>FICHA TÉCNICA INDICADOR DE PRODUCTO 5.1.21</t>
  </si>
  <si>
    <t>FICHA TÉCNICA INDICADOR DE PRODUCTO 5.1.22</t>
  </si>
  <si>
    <t xml:space="preserve">El indicador mide el porcentaje de avance en la elaboración de  un estudio de identificación de barreras de acceso al mercado laboral, con una sección específica para mujeres víctimas de violencia, el cual  está diseñado para ejecutarse en 11 años. Para la elaboración de este estudio se  programan un número de acciones  que se deben realizar para lograr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2029 se logre el 100% de la implementación y continúe en esta meta en el año 2030
</t>
  </si>
  <si>
    <t>El producto consiste en la realización de un estudio para la identificación de brechas de género en el mercado laboral, en el que se incluirá un acápite sobre mujeres víctimas de violencias en el marco del cumplimiento del Decreto 2733 de 2012 “Por medio del cual se reglamenta el artículo 23 de la Ley 1257 de 2008” sobre contribuyentes obligados a presentar declaración de impuesto sobre la renta y complementarios que en su condición de empleadores ocupen trabajadoras mujeres víctimas de la violencia comprobada.</t>
  </si>
  <si>
    <t>7'0%</t>
  </si>
  <si>
    <t>La Subdirección de Empleo y Formación tomará la información de los reportes de las acciones realizadas para la elaboración del Estudio y se relacionarán con las acciones programadas para la elaboración del estudio  de identificación de barreras de acceso al mercado laboral, con una sección específica para mujeres víctimas de violencia, luego de hacer la relación entre las acciones que fueron ejecutadass y programadas, se procede a multiplicar por la ponderación de la vigencia que sea objeto de medición.</t>
  </si>
  <si>
    <t>El producto entrega beneficios para fortalecer emprendimientos económicos de mujeres mediante programas de estímulos y apoyo en el desarrollo de sus actividades productivas.</t>
  </si>
  <si>
    <t xml:space="preserve">Los reportes de las mujeres beneficiadas con los programas de estímulos y apoyo de emprendimientos económicos  y el reporte de las mujeres solicitantes de estos estímulos,  son consolidados por parte de la Subdirección de Emprendimiento y se procede a hacer el cálculo del indicador </t>
  </si>
  <si>
    <t>Sistema Unificado de Información Misional SUIM</t>
  </si>
  <si>
    <t>FICHA TÉCNICA INDICADOR DE PRODUCTO 6.1.1</t>
  </si>
  <si>
    <t>1. Hacer un nuevo contrato social para incrementar la inclusión social, productiva y política</t>
  </si>
  <si>
    <t>Salud para la vida y el bienestar</t>
  </si>
  <si>
    <t>Este indicador mide la proporción entre el número de  mujeres mujeres con toma de mamografìa, y el número otal de mujeres objeto de tamización. Se espera que este indicador tenga un comportamiento creciente con el fin de que aumente la proporción de mujeres que realicen la toma de la mamografía hasta llegar a una meta del 47%</t>
  </si>
  <si>
    <t>La Secretaría Distrital de Salud llevará a cabo asistencia técnica a las empresas administradoras de planes de beneficios en salud de manera que se implementen las rutas de atención y mantenimiento de la salud que permitan la identificación temprana del cáncer de cuello uterino y de seno, así como el rápido inicio de tratamientos una vez se cuenta con tales diagnósticos.</t>
  </si>
  <si>
    <t>De derechos</t>
  </si>
  <si>
    <t>35.6</t>
  </si>
  <si>
    <t xml:space="preserve">Los reportes de las mujeres con toma de mamografía  y el reporte de las mujeres objeto de tamización,  son consolidados por parte de la Subsecretaria de Salud Pública/ Director de Aseguramiento  y se procede a hacer el cálculo del indicador </t>
  </si>
  <si>
    <t xml:space="preserve">SIVIGILA </t>
  </si>
  <si>
    <t xml:space="preserve">Clemencia Mayorga / Jaime Guilermo Díaz Chabur </t>
  </si>
  <si>
    <t xml:space="preserve">Subsecretaria de Salud Pública/ Director de Aseguramiento </t>
  </si>
  <si>
    <t xml:space="preserve">Secretarìa Distrital de Salud </t>
  </si>
  <si>
    <t xml:space="preserve">Subsecretaría de Salud Pública/Subsecretaría de servicios de salud y Aseguramiento/Dirección de Provisión de servicios </t>
  </si>
  <si>
    <t>Mcmayorga@saludcapital.gov.co / m1gonzalez@saludcapital.gov.co</t>
  </si>
  <si>
    <t>3169090 Ext  9571/ 9509</t>
  </si>
  <si>
    <t>Director de Planeación Sectorial</t>
  </si>
  <si>
    <t>FICHA TÉCNICA INDICADOR DE PRODUCTO 6.1.2</t>
  </si>
  <si>
    <t>La Secretaría Distrital de Salud, a través de la Dirección de Aseguramiento, desarrollará una sesión a la semana para la orientación a la población de mujeres que la Secretaría Distrital de la Mujer identifica con barreras de acceso de afiliación al sistema, de tal manera que puedan acceder a este derecho fundamental, de acuerdo con lo contemplado en la Ley 1751 de 2015 y el Decreto Único Reglamentario 780 de 2016. Las jornadas deberán ser programadas en coordinación y con liderazgo de la SDMujer, quienes deberán enviar cada semestre a la Secretaría Distrital de Salud un listado del censo de mujeres, con el objeto de, verificar la población que se encuentra sin afiliación. Este censo debe ser en archivo Excel el cual contenga las siguientes columnas: tipo de documento (RC, TI, CC, CE, PEP) , número de documento (sin puntos, comas ni espacios) , primer apellido , segundo apellido, primer nombre, segundo nombre y fecha de nacimiento (DD/MM/AAAA) . Este listado censal será cruzado con la base de datos BDUA ADRESS, identificando a las mujeres sin afiliación; las cuales deberán ser convocadas por SDMujer para las jornadas. Los temas abordados en las jornadas son el proceso de orientación son movilidad, traslado, portabilidad, afiliación.</t>
  </si>
  <si>
    <t xml:space="preserve">Los reportes de las mujeres que cuentan con  orientación en el  sistema de aseguramiento en salud   y el reporte de las personas que solicitaron orientación y asesoramiento,  son consolidados por parte de la Dirección de Aseguramiento y Garantía del Derecho a la Salud  y se procede a hacer el cálculo del indicador </t>
  </si>
  <si>
    <t>Llistados de participantes administrados por la Dirección de Aseguramiento</t>
  </si>
  <si>
    <t>120 días</t>
  </si>
  <si>
    <t xml:space="preserve">Jaime Guilermo Díaz Chabur </t>
  </si>
  <si>
    <t xml:space="preserve">Director de Aseguramiento y Garantía del derecho a la salud. </t>
  </si>
  <si>
    <t>Dirección de Aseguramiento y Garantía del Derecho a la Salud</t>
  </si>
  <si>
    <t>Jg1diaz@saludcapital.gov.co</t>
  </si>
  <si>
    <t>3649090 Ext 9509</t>
  </si>
  <si>
    <r>
      <t>Director</t>
    </r>
    <r>
      <rPr>
        <sz val="12"/>
        <color rgb="FF000000"/>
        <rFont val="Arial"/>
        <family val="2"/>
      </rPr>
      <t xml:space="preserve"> de Planeación Sectorial</t>
    </r>
  </si>
  <si>
    <t>FICHA TÉCNICA INDICADOR DE PRODUCTO 6.1.3</t>
  </si>
  <si>
    <t>Este indicador mide la proporción entre el número de proyectos formulados  con base comunitaria para fortalecer la participación social y la inclusión con enfoques diferencial y de género y el número total de proyectos que fueron formulados con base comunitaria para fortalecer la participación social y la inclusión. Se espera que este indicador tenga un comportamiento creciente hasta alcanzar la meta final del producto</t>
  </si>
  <si>
    <t>El producto consiste en proyectos con enfoque diferencial y de género que aumentan el proceso de participación de las mujeres y buscan propiciar espacios de participación ciudadana en salud dirigidos a toda la población, tanto a funcionarios y funcionarias de la Secretaría Distrital de Salud y de las subredes como a la comunidad. Con ellos se favorecerá el empoderamiento y  goce efectivo del derecho a la salud por medio del desarrollo de temas tales como:  una vida libre de violencias, el reconocimiento y manejo de las rutas de atención, enfoque de género, veeduría y control social,  fortalecimiento de proceso de organización y movilización social, nuevas masculinidades, enfoque étnico, enfoque diferencial y los temas que la comunidad considere necesarios de acuerdo al contexto en el que se esté abordando a la población.   La proyección de las acciones y el presupuesto están sujetos al Plan de desarrollo y el Plan Territorial de salud de las vigencias futuras.</t>
  </si>
  <si>
    <t xml:space="preserve">Los reportes del múmero de proyectos formulados  con base comunitaria para fortalecer la participación social y la inclusión con enfoques diferencial y de género  y el reporte del total de los proyectos formulados  con base comunitaria para fortalecer la participación social y la inclusión,  son consolidados por parte de la Dirección de Participación Social y gestión Territorial y se procede a hacer el cálculo del indicador </t>
  </si>
  <si>
    <t>Sistema de Información Participación Social (SIPS)</t>
  </si>
  <si>
    <t xml:space="preserve">Leonardo Mejia </t>
  </si>
  <si>
    <t>Secretaria Distrital de Salud</t>
  </si>
  <si>
    <t>Dirección de Participación Social y gestión Territorial</t>
  </si>
  <si>
    <t>La2mejia@saludcapital.gov.co</t>
  </si>
  <si>
    <t>3 649090 Ext. 9404</t>
  </si>
  <si>
    <t>FICHA TÉCNICA INDICADOR DE PRODUCTO 6.1.4</t>
  </si>
  <si>
    <t xml:space="preserve">Porcentaje de mujeres de 10 a 49 años que cuentan con consulta para la valoración integral, orientación y asesoría frente a la IVE </t>
  </si>
  <si>
    <t xml:space="preserve">Administradoras de planes de beneficios </t>
  </si>
  <si>
    <t>Instituciones Prestadoras de Servicios de Salud públicas y privadas</t>
  </si>
  <si>
    <t>Este indicador mide la proporción entre el número de mujeres de 10 a 49 años que acceden a consulta de valoración integral, orientación y asesoría en Interrupción Voluntaria Del Embarazo y el número total de mujeres de 10 a 49 años que acceden a un procedimiento de IVE. Se espera que este indicador tenga un comportamiento creciente hasta alcanzar la meta final del producto que es dle 100%</t>
  </si>
  <si>
    <t>La Secretaría Distrital de Salud realizará asistencias técnicas a las Empresas Administradoras de Planes de Beneficios en Salud para fortalecer las acciones que se deben implementar según la Ruta Integral de Atención Materno Perinatal, garantizando así la atención segura, integral y oportuna de la Interrupción Voluntaria del Embarazo -IVE-. Las asistencias técnicas se enfocarán en la adopción de acciones relacionadas a la IVE, tema de alta relevancia para la gestión en salud de la mujer, y el aporte a la garantía de su autonomía reproductiva, su derecho a decidir si continúa o no con un embarazo y a la identificación oportuna de efectos adversos y posibles complicaciones para evitar morbilidades o mortalidades relacionadas con los procedimientos realizados.</t>
  </si>
  <si>
    <t xml:space="preserve">Los reportes del múmero de las  mujeres de 10 a 49 años que acceden a consulta de valoración integral, orientación y asesoría en Interrupción Voluntaria Del Embarazo y el reporte del número de  mujeres de 10 a 49 años  mujeres de 10 a 49 años que tienen una IVE,  son consolidados por parte de la Dirección de Provisión de Servicios de Salud y se procede a hacer el cálculo del indicador </t>
  </si>
  <si>
    <t>Registro Individual de Prestación de Servicios de Salud, diligenciados de acuerdo a la Circular 008 de 2015 de la Secretaría Distrital de Salud
Matriz distrital unificada de reporte para la atención integral de la IVE. Implementación en I trimestre de 2021</t>
  </si>
  <si>
    <t>Martha Yolanda Ruiz Valdés</t>
  </si>
  <si>
    <t xml:space="preserve">Directora </t>
  </si>
  <si>
    <t>Dirección de Provisión de Servicios de Salud</t>
  </si>
  <si>
    <t>myruiz@saludcapital.gov.co</t>
  </si>
  <si>
    <t>3649090 (Ext. 9534)</t>
  </si>
  <si>
    <t>FICHA TÉCNICA INDICADOR DE PRODUCTO 6.1.5</t>
  </si>
  <si>
    <t>Empresas Administradoras de planes de beneficios - EAPB públicas y privadas</t>
  </si>
  <si>
    <t>Instituciones Prestadoras de Servicios de Salud del Distrito</t>
  </si>
  <si>
    <t>Este indicador mide la proporción entre el número de mujeres a las que se les da provisión efectiva de un método anticonceptivo en el post evento obstétrico (postparto o postaborto) inmediato y el número total de mujeres con atención del parto o aborto. Se espera que este indicador tenga un comportamiento creciente hasta alcanzar la meta final del producto que es 0.8</t>
  </si>
  <si>
    <t xml:space="preserve">El producto consiste en la provisión de métodos anticonceptivos post evento obstétrico con cuya entrega se disminuyen las necesidades de anticoncepción insatisfechas, ya que en muchas ocasiones las mujeres no reciben las intervenciones o atenciones necesarias para lograr períodos intergenésicos más prolongados o para disminuir los embarazos no deseados. Uno de los principales objetivos de la anticoncepción post evento obstétrico es satisfacer las necesidades de las usuarias que desean tener hijos en el futuro pero espaciando la periodicidad entre una gestación y otra; de igual manera permite evitar los embarazos no planificados y reducir la tasa de mortalidad materna y perinatal.
De acuerdo a los lineamientos técnicos y operativos establecidos en la Res. 3280 de 2018 emitidos por el Ministerio de Salud y Protección Social en la RIAS materno Perinatal se establece que se debe asesorar en anticoncepción lo cual incluye valorar la intención reproductiva, indagar sobre requerimientos anticonceptivos de la mujer de acuerdo con su necesidad, describir todos los métodos anticonceptivos,  acompañar a la usuaria  en el desarrollo de la elección informada y proveer los anticonceptivos antes del alta hospitalaria si bajo decisión informada se ha optado por ello.
</t>
  </si>
  <si>
    <t>Unidad</t>
  </si>
  <si>
    <t>0.56</t>
  </si>
  <si>
    <t>0.64</t>
  </si>
  <si>
    <t>0.72</t>
  </si>
  <si>
    <t>0.8</t>
  </si>
  <si>
    <t>0.8%</t>
  </si>
  <si>
    <t xml:space="preserve">Los reportes del múmero de las  mujeres a las que se les da provisión efectiva de un método anticonceptivo en el post evento obstétrico (postparto o postaborto) inmediato y  el reporte del número total de mujeres con atención del parto o aborto,  son consolidados por parte de la Dirección de Provisión de Servicios de Salud y se procede a hacer el cálculo del indicador </t>
  </si>
  <si>
    <t>La fuente de información serán las historias clínicas, autorizaciones, RUAF ND, nacimientos</t>
  </si>
  <si>
    <t>FICHA TÉCNICA INDICADOR DE PRODUCTO 6.1.6</t>
  </si>
  <si>
    <t>Propósito 1. Hacer un nuevo contrato social para incrementar la inclusión social, productiva y política</t>
  </si>
  <si>
    <t>Este indicador mide la proporción entre el número de mujeres entre 15 a 19 años que reciben asesoría en anticoncepción y el número total de mujeres con edad entre 15 a 19 años. Se espera que este indicador tenga un comportamiento creciente hasta alcanzar la meta final del producto del 80%</t>
  </si>
  <si>
    <t xml:space="preserve">El producto consiste en la realización de asesorías sobre derechos sexuales y reproductivos con mujeres entre los 15 y 19 años y sus familias, con énfasis en anticoncepción para prevenir embarazos no deseados a edades tempranas. Esto en el entendido que el embarazo en mujeres adolescente contribuye a un mayor riesgo de morbilidad y mortalidad materna ya que muchos de ellos terminan en abortos practicados por personas empíricas y en condiciones sanitarias inadecuadas, poniendo en peligro la vida de la madre. En la implementación de este producto, la información adecuada y oportuna debe entenderse como un derecho a la autonomía, para cuyo ejercicio pleno es necesario tener acceso a los servicios de salud sexual y reproductiva.
La importancia del producto estriba en el reconocimiento de la importancia de las conductas reproductivas de las adolescentes y su influencia sobre sus proyectos de vida.  Por ello, la asesoría en anticoncepción busca informar sobre los métodos de regulación de la fecundidad para facilitar la elección libre del método a que tienen derecho y planear responsablemente su vida sexual y reproductiva.
</t>
  </si>
  <si>
    <t xml:space="preserve">Los reportes del número de  mujeres entre 15 a 19 años que reciben asesoría en anticoncepción y  el reporte del número total deNúmero de mujeres entre 15 a 19 años,  son consolidados por parte de la Dirección de Provisión de Servicios de Salud y se procede a hacer el cálculo del indicador </t>
  </si>
  <si>
    <t xml:space="preserve">Registro Individual de Prestación de Servicios de Salud, Registros institucionales, historias clínica. </t>
  </si>
  <si>
    <t>FICHA TÉCNICA INDICADOR DE PRODUCTO 6.1.7</t>
  </si>
  <si>
    <t xml:space="preserve">Subredes Integradas 
de Servicios de Salud </t>
  </si>
  <si>
    <t>Este indicador se mide a través de  la suma de personas que se benefician  a través de las acciones poblacionales y colectivas dirigidas a la intervenciòn de eventos de interés en salud públical. Se realizará la sumatoria de estos lineamientos con una anualización tipo creciente,  con el fin de alcanzar la meta establecida para el final de la ejecución del producto</t>
  </si>
  <si>
    <t xml:space="preserve">El producto consiste en la participación de personas en la implementación de acciones poblacionales y colectivas en los diferentes temas de salud que se relacionan con las mujeres a partir de eventos de interés en salud pública tales como: derechos sexuales y reproductivos, salud sexual y reproductiva, sistema del cuidado, Interrupción Voluntaria del Embarazo IVE, enfermedades transmisibles  (tuberculosis, VIH/SIDA, sífilis, otras ITS), condiciones crónicas y salud mental (consumo problemático de SPA, conducta suicida, trastornos mentales), eliminación de violencias contra las mujeres, entre otros.
Respecto a la implementación de acciones diferenciales se debe señalar que la Resolución 4505 del 2012 establece acciones desde el PSPIC relacionadas con las actividades de detección temprana y protección específica con el fin de gestionar el riesgo individual y colectivo en salud de grupos poblacionales. Es necesario implementar acciones poblacionales y colectivas en las mujeres en su diversidad para gestionar el riesgo en salud y proporcionar acciones de salud pública en cuanto al acceso integral a los servicios de salud con enfoque de género y teniendo en cuenta la diversidad de situación y condición de las mujeres de Bogotá. Las acciones del PSPIC se medirán desde las diferentes fuentes de información de las dimensiones de salud establecidas desde el modelo integral de salud, para poder establecer el acceso efectivo de acciones con enfoque de género, adecuadas, oportunas y de calidad, donde se reconozca y respete su identidad, diversidad cultural y sus diferencias por ciclo de vida, etnia, género e identidad sexual. 
Los indicadores de cumplimiento están sujetos a varios determinantes sociales que no están intervenidos desde los productos planteados, por ende, la relación de aumento o disminución de la meta no es correlacional o directamente proporcional a las acciones realizadas . 
Este producto se desarrollará a partir de lineamientos PSPIC y sus priorizaciones (temáticas y localidades a intervenir) según direccionamientos institucionales.   La proyección de las acciones y el presupuesto están sujetos al Plan de desarrollo y el Plan Territorial de salud de las vigencias futuras.
</t>
  </si>
  <si>
    <t>Diferencial y de derechos</t>
  </si>
  <si>
    <t xml:space="preserve">Verificación de obligaciones y cumplimiento de productos del Plan de Intervenciones Colectivas, que permitan evidenciar la implementación de estrategias dirigidas a las mujeres desde las diferentes dimensiones en salud.  </t>
  </si>
  <si>
    <t xml:space="preserve">Contratos del Plan de Salud Pública de Intervenciones Colectivas (PSPIC) </t>
  </si>
  <si>
    <t xml:space="preserve">Clemencia Mayorga </t>
  </si>
  <si>
    <t>Subsecretaria de Salud Pública</t>
  </si>
  <si>
    <t xml:space="preserve">Subsecretaria de Salud Pública </t>
  </si>
  <si>
    <t>Mcmayorga@saludcapital.gov.co</t>
  </si>
  <si>
    <r>
      <t>Director</t>
    </r>
    <r>
      <rPr>
        <sz val="11"/>
        <color rgb="FF000000"/>
        <rFont val="Arial"/>
        <family val="2"/>
      </rPr>
      <t xml:space="preserve"> de Planeación Sectorial</t>
    </r>
  </si>
  <si>
    <t>FICHA TÉCNICA INDICADOR DE PRODUCTO 6.1.8</t>
  </si>
  <si>
    <t>Programas Estratégicos Propósito 3: Inspirar confianza y legitimidad para vivir sin miedo
y ser epicentro de cultura ciudadana, paz y reconciliación</t>
  </si>
  <si>
    <t>Este indicador se mide a través de  la suma de los Servicios Integrales en Salud para Mujeres implementados. Se realizará la sumatoria de estos lineamientos con una anualización tipo suma,  con el fin de alcanzar la meta establecida para el final de la ejecución del producto</t>
  </si>
  <si>
    <t xml:space="preserve">La Secretaría Distrital de Salud adelanta acciones orientadas a mejorar la salud y calidad de vida de la  población a través de la implementación de servicios integrales en salud con enfoque de género, con los cuales se busca fortalecer las acciones de gestión para la garantía del derecho a la salud de las mujeres desarrolladas a nivel sectorial, intersectorial y transectorial desde la acción integrada entre diversos sectores y las comunidades. 
Derivado de la gestión de los actores se busca generar una interrelación entre las acciones y atenciones incluidas en la rutas Integrales de atención en salud específicas por grupo de riesgo o evento, las acciones intersectoriales para la afectación positiva de los determinantes sociales de la salud y la integración de los servicios sociales y sanitarios, a fin de aportar de manera efectiva a la garantía del derecho a la salud de las mujeres en su diversidad, al aumento de la satisfacción de los sujetos de atención y a la optimización del uso de los recursos.
En cada una de las líneas se desarrollan procesos y estrategias, articulados a los diferentes componentes del Plan de Desarrollo Distrital, Plan Territorial de Salud y Plan Decenal de Salud Pública, bajo la implementación del modelo de Inspección, Vigilancia y Control Sanitario establecido en la normatividad vigente, (Resolución 1229 de 2013), permitiendo contar con un marco de referencia donde se incorpore el análisis y gestión de riesgos. Igualmente, se  apuesta a la salud plena de las mujeres de manera integral, desde el desarrollo de acciones individuales y colectivas desde un enfoque de género y de derechos, reconociendo la diversidad de las mujeres y sus características particulares, con el fin de intervenir en los determinantes de salud desde la integralidad de los servicios para que respondan a sus necesidades en temas como Sexualidad, derechos sexuales y derechos reproductivos, salud mental y convivencia,  condiciones crónicas no transmisibles, seguridad alimentaria y nutricional, salud y ámbito laboral.  Se busca de esta manera aportar en la eliminación de barreras de acceso en salud, en el marco de la estrategia de atención primaria en salud, reconociendo y aportando a la disminución de las inequidades de género al abordar de manera integral la salud de las mujeres a partir de la conformación de equipos interdisciplinarios con enfoque de género, poblacional y diferencial. Asimismo, mejorar el acceso de las mujeres a servicios de salud individuales y colectivos, reconociendo su diversidad y con énfasis en la promoción y mantenimiento de la salud. Y gestionar la articulación entre las acciones en salud colectivas e individuales y la articulación intersectorial para la disminución de las brechas de inequidad.
</t>
  </si>
  <si>
    <t>Servicios</t>
  </si>
  <si>
    <t xml:space="preserve">El reporte de los servicios Integrales en Salud para Mujeres implementados son consolidados por parte de la Subsecretaria de Salud Pública  y se procede a hacer el cálculo del indicador </t>
  </si>
  <si>
    <t xml:space="preserve">Convenios con las Subredes Integradas de Servicios de Salud y DAEPS- Contratos del Plan de Salud Pública de Intervenciones Colectivas (PSPIC) </t>
  </si>
  <si>
    <t>Clemencia Mayorga /Yiyola Yamile Peña</t>
  </si>
  <si>
    <t>Subsecretaria de Salud Pública/ Dirección de Análisis de Entidades Públicas Distritales del Sector Salud-DAEPS-</t>
  </si>
  <si>
    <t>Subsecretaria de Salud Pública /Dirección de Análisis de Entidades Públicas Distritales del Sector Salud</t>
  </si>
  <si>
    <t>Mcmayorga@saludcapital.gov.co/ Ypena@saludcapital.gov.co</t>
  </si>
  <si>
    <t>3169090 Ext 9699</t>
  </si>
  <si>
    <t>FICHA TÉCNICA INDICADOR DE PRODUCTO 6.1.9</t>
  </si>
  <si>
    <t>Propósito 1: Hacer un nuevo contrato social con igualdad de oportunidades para la inclusión social, productiva y política</t>
  </si>
  <si>
    <t>Programa 8 Prevención y atención de maternidad temprana</t>
  </si>
  <si>
    <t>Este indicador se mide a través de  la suma de las niñas, niños, adolescentes y jóvenes sensibilizados e informados en derechos sexuales y derechos reproductivos con enfoque de género. Se realizará la sumatoria de estos lineamientos con una anualización tipo suma,  con el fin de alcanzar la meta establecida para el final de la ejecución del producto</t>
  </si>
  <si>
    <t>El producto consiste en la realización de sensibilizaciones y ejercicios informativos con niñas, niños, adolescentes y jóvenes en temas de derechos sexuales y derechos reproductivos desde los enfoques de derechos y de género. Con su implementación se contribuye a la reducción de maternidad y la paternidad temprana, asimismo, al fomento de la toma de decisiones consientes, autónomas e informadas sobre la sexualidad.</t>
  </si>
  <si>
    <t xml:space="preserve">El reporte de los  niñas, niños, adolescentes y jóvenes sensibilizados e informados en derechos sexuales y derechos reproductivos con enfoque de género es consolidado por parte de laSubdirección para la juventud  y se procede a hacer el cálculo del indicador </t>
  </si>
  <si>
    <t>Dirección de Análisis y Diseño Estratégico</t>
  </si>
  <si>
    <t>FICHA TÉCNICA INDICADOR DE PRODUCTO 6.2.1</t>
  </si>
  <si>
    <t xml:space="preserve">Secretaria Distrital de Salud </t>
  </si>
  <si>
    <t xml:space="preserve">IDIPRON </t>
  </si>
  <si>
    <t>Este indicador mide la proporción entre el número de acciones cumplidas de la Estrategia de Dignidad Menstrual para las Mujeres y Persona con experiencia menstrua y el número acciones programadas para la implementación de la estrategia en cada vigenica. Se espera que este indicador tenga un comportamiento constante que garantice el 100% de la implementación de la Estrategia</t>
  </si>
  <si>
    <t xml:space="preserve">El producto responde a las órdenes de la Corte Constitucional contenidas en la Sentencia T-398 de 2019, relacionadas con la necesidad de diseñar una política pública territorial en materia de manejo de higiene menstrual para las personas habitantes de calle. En atención a esas disposiciones y a la importancia de trabajar el tema en el marco de la Política Pública de Mujeres y Equidad de Género se propone desarrollar una Estrategia Distrital para el Cuidado Menstrual de personas habitantes de calle en el Distrito Capital, que posibilite la vivencia digna de la menstruación en el marco del ejercicio de derechos. Tal estrategia estará orientada por objetivos como los siguientes: Establecer el espacio de coordinación interinstitucional que se encargará del diseño, implementación, seguimiento y evaluación a la Estrategia Distrital de Cuidado Menstrual. Aportar conceptos base que permitan avanzar en el posicionamiento de la menstruación como un tema de derechos humanos y de pertinencia en la agenda pública y política. Consolidar la propuesta de una acción afirmativa encaminada a la garantía de derechos humanos para el cuidado menstrual de personas habitantes de calle, que aporte a la satisfacción de las necesidades materiales relacionadas con la menstruación, así como la transformación de prejuicios y tabúes vinculados con las experiencias menstruales (Documento borrador de la estrategia elaborado por la Secretaría Distrital de la Mujer, 2020).
. 
La estrategia Distrital de Cuidado Menstrual, reconoce que las necesidades de la población deben ser tenidas en cuenta durante todas las fases del proceso, es decir el diseño, la implementación, el seguimiento y la evaluación de la Estrategia. Para ello desde la fase de diseño se realizarán una serie de grupos focales con poblaciones específicas (habitantes de calle con discapacidad, gitanos, indígenas y afros) que permitan conocer mejor sus necesidades materiales relacionadas con el cuidado menstrual, así como las percepciones culturales que valoran negativamente las experiencias menstruales y generan formas de discriminación y desigualdad (Documento borrador de la estrategia elaborado por la Secretaría Distrital de la Mujer, 2020)
En la fase de implementación las personas que serán objetivo de la política estarán en el centro de la intervención y se espera que participen activamente en las Jornadas de Acciones Afirmativas, durante estas jornadas y desde la mesa intersectorial se hará un seguimiento de la Estrategia que permita ir ajustando la estrategia de acuerdo con la respuesta de la población. Finalmente, para la fase de evaluación, se espera realizar un proceso que nuevamente incluya las voces y experiencias de la población objetivo mediante la aplicación de métodos cualitativos como la entrevista y los grupos focales (Documento borrador de la estrategia elaborado por la Secretaría Distrital de la Mujer, 2020)
</t>
  </si>
  <si>
    <t>Género, diferencial y derechos humanos</t>
  </si>
  <si>
    <t>En las Unidades Operativas y en el abordaje territorial en calle de las mujeres habitantes de calle</t>
  </si>
  <si>
    <t xml:space="preserve">Los reportes de las acciones cumplidas de la Estrategia de Dignidad Menstrual para las Mujeres y Personas con experiencia menstrual se consolidan por parte de la Subdirección de Subdirección para la Adultez  y se procede a hacer el cálculo según la fórmula del indicador </t>
  </si>
  <si>
    <t xml:space="preserve">SIRBE </t>
  </si>
  <si>
    <t xml:space="preserve">Daniel Andrés Mora </t>
  </si>
  <si>
    <t xml:space="preserve">Subdirector para la Adultez </t>
  </si>
  <si>
    <t xml:space="preserve">Secretaria Distrital de Integración Social </t>
  </si>
  <si>
    <t xml:space="preserve">Subdirección para la Adultez </t>
  </si>
  <si>
    <t>FICHA TÉCNICA INDICADOR DE PRODUCTO 6.2.2</t>
  </si>
  <si>
    <t>Secretaría de Salud</t>
  </si>
  <si>
    <t>Sscretaría de Integración Social</t>
  </si>
  <si>
    <t>Este indicador mide la proporción entre el número de acciones cumplidas del plan de trabajo de la Estrategia intersectorial para el cuidado menstrual y Persona con experiencia menstrual y el número acciones programadas para la implementación de esta estrategia en cada vigenica. Se espera que este indicador tenga un comportamiento constante que garantice el 100% de la implementación de la Estrategia</t>
  </si>
  <si>
    <t>El producto consiste en la implementación del plan de trabajo de la Estrategia Intersectorial para el Cuidado Menstrual. La implementación está organizada en las siguientes fases: Fase 1 Jornadas de Dignidad Menstrual para personas habitantes de calle con experiencias menstruales. Fase 2: Jornadas de Dignidad Menstrual con Personas en ASP, en la Cárcel Distrital y en las casas de acogida de la SDMujer (mujeres víctimas del conflicto armado y de VBG).  Fase 3:  Espacios comunitarios de sensibilización y asistencia técnica sobre educación y cuidado menstrual.  Espacios institucionales de sensibilización y asistencia técnica sobre educación y cuidado menstrual. Fase 4: Talleres de educación menstrual con enfoque de género, en contextos escolares ((articulación con las secretarías de educación y salud). Fase 5: campaña mediática para la superación del tabú menstrual.</t>
  </si>
  <si>
    <t>202o</t>
  </si>
  <si>
    <t xml:space="preserve">Los reportes de las acciones  acciones cumplidas del plan de trabajo de la Estrategia intersectorial para el cuidado menstrual y Persona con experiencia menstrual se consolidan por parte de la Dirección de Enfoque Diferencial  y se procede a hacer el cálculo según la fórmula del indicador </t>
  </si>
  <si>
    <t xml:space="preserve">Informes de gestión Dirección de Enfoque Diferencial </t>
  </si>
  <si>
    <t>Natalia Acevedo Guerrero</t>
  </si>
  <si>
    <t>Directora de Enfoque Diferencial</t>
  </si>
  <si>
    <t xml:space="preserve"> Dirección de Enfoque Diferencial </t>
  </si>
  <si>
    <t xml:space="preserve"> De aquí a 2030, aumentar la urbanización inclusiva y sostenible y la capacidad para la planificación y la gestión participativas, integradas y sostenibles de los asentamientos humanos en todos los países</t>
  </si>
  <si>
    <t>Género, Diferencial y Derechos Humanos</t>
  </si>
  <si>
    <t>Subdirección de Barrios</t>
  </si>
  <si>
    <t>Juan Carlos Arbeláez</t>
  </si>
  <si>
    <t>Sub Director de Barrios</t>
  </si>
  <si>
    <t>Secretaría Distrital del Hábitat</t>
  </si>
  <si>
    <t>SubSecretaría de Coordinación Operativa</t>
  </si>
  <si>
    <t>juan.arbelaez@habitat.gov.co</t>
  </si>
  <si>
    <t>Claudia Andrea Ramírez Montilla</t>
  </si>
  <si>
    <t>Sub Secretaria de Planeación y Política</t>
  </si>
  <si>
    <t>En esta ficha se medirán los incentivos que se entregarán a las organizaciones de mujeres y será el 3.33% del presupuesto asignado para la estrategia Conéctate con Tu Territorio.  Se aclara que una vez se tenga la ruta metodológica para dicha asignación, se establecerá la meta del producto por año.</t>
  </si>
  <si>
    <t xml:space="preserve">Número de mujeres que participan en actividades del componente social en el territorio incorporando el enfoque de género, derechos y diferencial   </t>
  </si>
  <si>
    <t xml:space="preserve">1. Cuantificación de la asistencia a los diferentes escenarios de participación que desarrolle la Empresa </t>
  </si>
  <si>
    <t>Empresa de Renovación y Desarrollo Urbano de Bogotá</t>
  </si>
  <si>
    <t xml:space="preserve">Margarita Isabel Cordoba </t>
  </si>
  <si>
    <t xml:space="preserve">Jefe Oficina de Gestión Social </t>
  </si>
  <si>
    <t>Empresa de Renovación y Desarrollo Urbano</t>
  </si>
  <si>
    <t>Oficina de Gestión Social</t>
  </si>
  <si>
    <t>mcordoba@eru.gov.co</t>
  </si>
  <si>
    <t>Maria Constanza Eraso Concha</t>
  </si>
  <si>
    <t xml:space="preserve">Subgerente de Planeación y Administración de Proyectos </t>
  </si>
  <si>
    <t xml:space="preserve">Empresa de Renovación y Desarrollo Urbano </t>
  </si>
  <si>
    <t>Para la meta de este indicador el objetivo es cumplir con el 20% de personas con enfoque de género, derechos y diferencial del total</t>
  </si>
  <si>
    <t>Acciónporelclima; Alianzas para lograr objetivos</t>
  </si>
  <si>
    <t>Mejorar la educación, la sensibilización y la capacidad humana e institucional respecto de la mitigación del cambio climático, la adaptación a él, la reducción de sus efectos y la alerta temprana; Fomentar alianzas eficaces</t>
  </si>
  <si>
    <t xml:space="preserve"> Sumatoria de personas participantes en caminatas ecológicas con enfoque de género y diferencial en el período previsto</t>
  </si>
  <si>
    <t xml:space="preserve"> Reportes de la Oficina de Participación, Educación y Localidades - OPEL, de la SDA, en el marco de las actividades de su oferrta pedagógica y participativa</t>
  </si>
  <si>
    <t xml:space="preserve">Índice de mejoramiento de hábitat y condiciones de vivienda
</t>
  </si>
  <si>
    <t>Número de acciones</t>
  </si>
  <si>
    <t>FICHA TÉCNICA INDICADOR DE PRODUCTO 9.1.5</t>
  </si>
  <si>
    <t xml:space="preserve">Porcentaje  de mujeres que participan en actividades del componente social en el territorio de la ERU incorporando el enfoques de género, derechos y diferencial  
</t>
  </si>
  <si>
    <t>El producto consiste en la participación de mujeres en actividades del componente social en el territorio de los proyectos priorizados por la Empresa de Renovación y Desarrollo Urbano  incorporando el enfoque de género, derechos y diferencial.</t>
  </si>
  <si>
    <t>Otorgar estímulos en el marco de la Beca de Reconocimiento y Visibilización de los derechos culturales de las mujeres, busca fomentar y fortalecer las iniciativas artisticas y culturales de las mujeres en sus multiples diversidades en la ciudad, con el fin de fomentar una cultura libre de sexismo y una vida libre de violencias.</t>
  </si>
  <si>
    <t>Creación y vida cotidiana: Apropiación ciudadana del arte, la cutlura y el patrimonio, para la democracia cultural</t>
  </si>
  <si>
    <t>Cultura Recreación y Deporte</t>
  </si>
  <si>
    <t>Los estimulos se definen como una estrategia para fortalecer las iniciativas, proyectos y procesos desarrollados por los agentes artísticos, culturales y patrimoniales de Bogotá. Se implementa mediante convocatorias públicas que adjudican becas, pasantías o residencias para el desarrollo de propuestas y premios como reconocimiento a realizaciones o trayectorias de los agentes del sector. Por tanto, los estímulos que se otorgan en el marco de la Beca de Reconocimiento y visibilización de los derechos culturales de las mujeres en la ciudad, hacen parte de una estrategia por mantener y fortalecer el enfoque de género, diferencial y de derechos humanos, en el desarrollo de las iniciativas que lideren las mujeres y agrupaciones ganadoras de esta convocatoria.</t>
  </si>
  <si>
    <t xml:space="preserve">
Los estímulos que se otorgan en el marco de la Beca de Reconocimiento y Visibilización de los derechos culturales de las mujeres, tiene como objeto principal; Reconocer y visibilizar la creación,  formación,  circulación o  apropiación de prácticas artísticas, culturales, recreativas, deportivas y patrimoniales, que promuevan una participación con equidad de género, una cultura libre de sexismo y una vida libre de violencias, con el fin de fomentar la transformación de imaginarios y afianzar procesos que reconozcan la importancia de las mujeres en sus múltiples diversidades existentes en la ciudad. A traves de este proceso, se fortalece el enfoque de género, diferencial y de derechos humanos, desde una perspectiva cultural que fortalecer el trabajo de las mujeres como agentes activas, creadoras yproductoras en el campo del arte y la cultura en la ciudad.</t>
  </si>
  <si>
    <t xml:space="preserve">Las mujeres en sus diferencias y diversidad de Bogotá cuentan con garantías y condiciones para participar libremente en la vida cultural, artistica y en actividades de espacimiento, recreativas y deportivas. </t>
  </si>
  <si>
    <t xml:space="preserve">Género; diferencial; derechos humanos </t>
  </si>
  <si>
    <t>Estímulos</t>
  </si>
  <si>
    <t>Quinquenal</t>
  </si>
  <si>
    <t>Bienal</t>
  </si>
  <si>
    <t>Decenal</t>
  </si>
  <si>
    <t>Programa Distrital de Estímulos. Base datos</t>
  </si>
  <si>
    <t>Programa Distrital de Estímulos. Base de datos</t>
  </si>
  <si>
    <t>Director de Asuntos Locales y Participación</t>
  </si>
  <si>
    <t>Secretaria de Cultura, Recreación y Deporte - SDCRD</t>
  </si>
  <si>
    <t>Subsecretaria de Gobernanza</t>
  </si>
  <si>
    <t>alvaro.vargas@scrd.gov.co</t>
  </si>
  <si>
    <t>327 48 50 Ext. 320</t>
  </si>
  <si>
    <t>Sonia Córdoba</t>
  </si>
  <si>
    <t>Directora de Planeación</t>
  </si>
  <si>
    <t>Número de procesos de formación y acompañamiento a las prácticas artísticas que desarrollan las mujeres en sus diferencias y diversidad en la ciudad.</t>
  </si>
  <si>
    <t>Índice de participación de mujeres en actividades culturales</t>
  </si>
  <si>
    <t>Describe el número de procesos de formación y acompañamiento a las prácticas artísticas que desarrollan las mujeres en sus diferencias y diversidad en la ciudad.</t>
  </si>
  <si>
    <t>Procesos de formación y acompañamiento a las prácticas artísticas</t>
  </si>
  <si>
    <t xml:space="preserve">8.1  Las mujeres en sus diferencias y diversidad de Bogotá cuentan con garantías y condiciones para participar libremente en la vida cultural, artistica y en actividades de espacimiento, recreativas y deportivas. </t>
  </si>
  <si>
    <t>Sumatoria de procesos de formación y acompañamiento a las prácticas artísticas que desarrollan las mujeres en sus diferencias y diversidad en la ciudad</t>
  </si>
  <si>
    <t>procesos</t>
  </si>
  <si>
    <t>Informes</t>
  </si>
  <si>
    <t xml:space="preserve">Se mide a partir del inicio del desarrollo de los procesos hasta su culminación.- Informes </t>
  </si>
  <si>
    <t>Sistema de información SIGI</t>
  </si>
  <si>
    <t>15 días hábiles</t>
  </si>
  <si>
    <t>Octubre</t>
  </si>
  <si>
    <t>Subdirectora de Formación</t>
  </si>
  <si>
    <t>Idartes</t>
  </si>
  <si>
    <t>Subdirección de Formación</t>
  </si>
  <si>
    <t>3795750</t>
  </si>
  <si>
    <t>Carlos Gaitán</t>
  </si>
  <si>
    <t>Número de procesos de circulación y acompañamiento a las prácticas artísticas que desarrollan las mujeres en sus diferencias y diversidad en la ciudad.</t>
  </si>
  <si>
    <t>Describe el número de procesos de circulación y acompañamiento a las prácticas artísticas que desarrollan las mujeres en sus diferencias y diversidad en la ciudad.</t>
  </si>
  <si>
    <t>Procesos de circulación y acompañamiento a las prácticas artísticas</t>
  </si>
  <si>
    <t>Sumatoria de procesos de circulación y acompañamiento a las prácticas artísticas que desarrollan las mujeres en sus diferencias y diversidad en la ciudad</t>
  </si>
  <si>
    <t xml:space="preserve">Se mide a partir del inicio del desarrollo de los procesos hasta su culminación. - Informes </t>
  </si>
  <si>
    <t>Subdirectora de las Artes</t>
  </si>
  <si>
    <t>Subdirección de Las Artes</t>
  </si>
  <si>
    <t xml:space="preserve">astrid.angulo@idartes.gov.co </t>
  </si>
  <si>
    <t>Número de procesos de creación y acompañamiento a las prácticas artísticas que desarrollan las mujeres en sus diferencias y diversidad en la ciudad.</t>
  </si>
  <si>
    <r>
      <t>Índice de participación de mujeres en actividades</t>
    </r>
    <r>
      <rPr>
        <sz val="12"/>
        <rFont val="Arial Narrow"/>
        <family val="2"/>
      </rPr>
      <t xml:space="preserve"> culturales</t>
    </r>
  </si>
  <si>
    <t>Describe el número de procesos de creación y acompañamiento a las prácticas artísticas que desarrollan las mujeres en sus diferencias y diversidad en la ciudad.</t>
  </si>
  <si>
    <t>Procesos de creación y acompañamiento a las prácticas artísticas</t>
  </si>
  <si>
    <t>8.1  Las mujeres en sus diferencias y diversidad de Bogotá cuentan con garantías y condiciones para participar libremente en la vida cultural, artistica y en actividades de espacimiento, recreativas y deportivas.</t>
  </si>
  <si>
    <t>Sumatoria de procesos de creación y acompañamiento a las prácticas artísticas que desarrollan las mujeres en sus diferencias y diversidad en la ciudad</t>
  </si>
  <si>
    <t xml:space="preserve">Se mide a partir del inicio del desarrollo de los procesos hasta su culminación - Informes </t>
  </si>
  <si>
    <t>Número de procesos de apropiación y acompañamiento a las prácticas artísticas que desarrollan las mujeres en sus diferencias y diversidad en la ciudad.</t>
  </si>
  <si>
    <t>Describe el número de procesos de apropiación y acompañamiento a las prácticas artísticas que desarrollan las mujeres en sus diferencias y diversidad en la ciudad.</t>
  </si>
  <si>
    <t>Procesos de apropiación y acompañamiento a las prácticas artísticas</t>
  </si>
  <si>
    <t>Sumatoria de procesos de apropiación y acompañamiento a las prácticas artísticas que desarrollan las mujeres en sus diferencias y diversidad en la ciudad</t>
  </si>
  <si>
    <t>Se mide a partir del inicio del desarrollo de los procesos hasta su culminación.</t>
  </si>
  <si>
    <t>Número de mujeres formadoras vinculadas a los proyectos de formación musical de la Orquesta Filarmónica de Bogotá</t>
  </si>
  <si>
    <t xml:space="preserve"> Es importante en la medidada en que en el sector de la música las mujeres tienen una baja partcipación, especialmente en el rol de formadoras en donde hay una predominancia  del genero masculino. Se trata de contribuir a hacer hacer realidad la garantía legal para las mujeres de partcipar libremente en la vida cultural, artistica  y en actividades de espacimiento y recreativas.</t>
  </si>
  <si>
    <t>Propósito 1: Hacer un nuevo contrato social con igualdad de oportunidades para la inclusión social, productiva y política.</t>
  </si>
  <si>
    <t>Formación integral: más y mejor tiempo en los colegios</t>
  </si>
  <si>
    <t xml:space="preserve">El indicador mide la partcipación de las mujeres en el proceso de formación musical de la OFB. Se espera mantener </t>
  </si>
  <si>
    <t xml:space="preserve">El producto corresponde a la vinculación como maestras formadoras al proceso de formación musical de la OFB. Es imprtante en la medidada en que en el sector de la música las mujeres tienen una baja partcipación. </t>
  </si>
  <si>
    <t>Genero Diferencial Derechos Humanos</t>
  </si>
  <si>
    <t>Dirección de Fomento y Desarrollo OFB</t>
  </si>
  <si>
    <t>Total Final</t>
  </si>
  <si>
    <t>La Oficina Asesora de Planeación y Tecnología requerirá trimestralmemnte al Dirección de Fomento y desarrollo de la OFB una relación de los profesionales vinculados a sus procesos de formación musical con discriminación por genero.</t>
  </si>
  <si>
    <t>Dirección de Fomento y Desarrollo de ls OFB</t>
  </si>
  <si>
    <t>7 días hábiles</t>
  </si>
  <si>
    <t>Gisela De la Guardía</t>
  </si>
  <si>
    <t>Directora de Fomento y Desarrollo</t>
  </si>
  <si>
    <t>Orquesta Filarmónica de Bogota</t>
  </si>
  <si>
    <t>Dirección de Fomento y Desarrollo de la OFB</t>
  </si>
  <si>
    <t>gdelaguardia@ofb.gov.co</t>
  </si>
  <si>
    <t>Efraim Garcia F</t>
  </si>
  <si>
    <t>Se espera cualificar el proceso de formación y la partcipación de las mujeres en el mismo. Es importante en la medidada en que en el sector de la música las mujeres tienen una baja partcipación. Se trata de contribuir a hacer realidad la garantía legal para las mujeres de partcipar libremente en la vida cultural, artistica  y en actividades de espacimiento y recreativas.</t>
  </si>
  <si>
    <t>El indicador mide la partcipación de las mujeres en el proceso de formación musical de la OFB. Se espera cualificar el proceso y la partcipación de las mujeres en el mismo.</t>
  </si>
  <si>
    <t xml:space="preserve">El producto corresponde a la vinculación de niñas, adolescentes y mujeres al proceso de formación musical de la OFB. Es imprtante en la medidada en que enestos procesos de formación musical las mujetres tienen una baja partcipación. </t>
  </si>
  <si>
    <t xml:space="preserve"> Las mujeres en sus diferencias y diversidad de Bogotá cuentan con garantías y condiciones para participar libremente en la vida cultural, artistica y en actividades de espacimiento, recreativas y deportivas. </t>
  </si>
  <si>
    <t>Dirección de fomento y desarrollo OFB</t>
  </si>
  <si>
    <t>La Oficina Asesora de Planeación y Tecnología requerirá mensualmentememnte a la Dirección de Fomento y desarrollo de la OFB una relación de las personas vinculados a sus procesos de formación musical con discriminación por genero.</t>
  </si>
  <si>
    <t>Número de actividades de promoción de lectura realizadas</t>
  </si>
  <si>
    <t xml:space="preserve">Con la realización de actividades de promoción de lectura, escritura y oralidad, se espera que las mujeres beneficiarias de los serivicios ofrecidos por la Secretaría de la Mujer, encuentren oportunidades que permitan mejorar sus capacidades, ampliar sus horizontes e imaginarios y favorecer las condiciones en el restablecimiento de sus derechos culturales y de la cultura. </t>
  </si>
  <si>
    <t>Plan Distrital de Lectura, Escritura y oralidad: Leer para la vida</t>
  </si>
  <si>
    <t>Por medio del programa BibloRed se llevan a cabo actividades de extensión bibliotecaria, que buscan realizar actividades de promoción de lectura o de escritura o de oralidad en las Casas Refugio, Casas de igualdad y oportunidades y otros espacios coordinados con Secretaría Distrital de la mujer. Los promotores de lectura, asignados a los espacios de extensión bibliotecaria, adelantan la coordinación con los referentes de cada uno de los espacios coordinados con la SDM, a fin de establecer periodicidad, horarios y temáticas a ser abordadas.</t>
  </si>
  <si>
    <t>Se cuenta como una actividad de promoción, cada una de las visitas que realice un promotor de lectura dentro de cada uno de los espacios coordinados para ser atendidos. Se toma registro del número de personas que asisten y eventualmente, registros fotográficos de los trabajos resultantes, en caso de haberlos.</t>
  </si>
  <si>
    <t xml:space="preserve">Género; diferencial; derechos  humanos </t>
  </si>
  <si>
    <t>Suma total del número de actividades de promoción de lectura y  escritura y oralidad a las mujeres en sus diferencias y diversidad en los espacios definidos por la SDMujer en el periodo</t>
  </si>
  <si>
    <t>SINBAD</t>
  </si>
  <si>
    <t>Conteo mensual individual de cada una de las actividades</t>
  </si>
  <si>
    <t xml:space="preserve">El promotor de lectura entrega sus soportes al grupo de extensión bibliotecaria y adelanta el cargue de la información dentro del Sistema de información estadísticio de las bibliotecas SINBAD. Los registros incluidos en este sistema, se toman como fuente de información para adelantar los reportes y entrega de soportes a las partes interesadas. </t>
  </si>
  <si>
    <t>Maria Consuelo Gaitán</t>
  </si>
  <si>
    <t>Directora de Lectura y Bibliotecas</t>
  </si>
  <si>
    <t>327 48 50 Ext. 766</t>
  </si>
  <si>
    <t xml:space="preserve">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t>
  </si>
  <si>
    <t>Realizar el 100% de las acciones para el fortalecimiento de los estímulos, apoyos concertados y alianzas estratégicas para dinamizar la estrategia sectorial dirigida a fomentar los procesos culturales, artísticos, patrimoniales</t>
  </si>
  <si>
    <t>Los estimulos se definen como una estrategia para fortalecer las iniciativas, proyectos y procesos desarrollados por los agentes artísticos, culturales y patrimoniales de Bogotá. Se implementan mediante convocatorias públicas que adjudican becas, pasantías o residencias para el desarrollo de propuestas y premios como reconocimiento a realizaciones o trayectorias de los agentes del sector. Por tanto, con los estímulos que otorga la FUGA en el marco del Portafolio Distrital de Estímulos pretende promocionar proyectos artísticos, ampliar y diversificar la oferta artística y cultural de la entidad y del Centro de la ciudad, contribuir a la formación de nuevos públicos y fortalecer las prácticas artísticas de las ciudadanas.</t>
  </si>
  <si>
    <t>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Con esta convocatorias, la Fundación Gilberto Alzata Avendaño, pretende promocionar proyectos artísticos de artistas emergentes y de la ciudadanía que desarrolla prácticas artísticas,y de este modo  ampliar y diversificar la oferta artística y cultural de la Fundación y el Centro de la ciudad y contribuir a la formación de nuevos públicos y fomentar la práctica artística. Están dirigidas a agrupaciones, personas naturales, personas jurídicas o colectivos que conformen equipos integrados por colombianos o extranjeros residentes de manera permanente en Bogotá, y en particular de las tres localidades del centro (Santa Fe, Mártires y La Candelaria)</t>
  </si>
  <si>
    <t>Subdirector de Arte y Cultura</t>
  </si>
  <si>
    <t>Subdirección de Arte y Cultura</t>
  </si>
  <si>
    <t>cparra@fuga.gov.co</t>
  </si>
  <si>
    <t>Luis Fernando Mejía</t>
  </si>
  <si>
    <t>Número de actividades artísticas y culturales enfocados a las mujeres en sus diferencias y diversidad realizados</t>
  </si>
  <si>
    <t xml:space="preserve">Actividades artísticas y culturales de carácter conmemorativo o generación de contenidos artísticos (en el marco del distanciamiento social) que releven el rol de las mujeres del centro </t>
  </si>
  <si>
    <t>Número de eventos de circulación o contenidos artísticos (en el marco del distanciamiento social) destinados a relevar el rol de las mujeres en la vida cultural y artística del centro de la ciudad</t>
  </si>
  <si>
    <t xml:space="preserve">Realización de eventos artísticos de circulación de carácter conmemorativo o generación de contenidos artísticos (en el marco del distanciamiento social) que releven el rol de las mujeres del centro </t>
  </si>
  <si>
    <t>Sumatoria de actividades de carácter artístico o cultural destinados a relevar el rol de las mujeres en la vida cultural y artística del centro de la ciudad</t>
  </si>
  <si>
    <t>Actividades culturales</t>
  </si>
  <si>
    <t xml:space="preserve">Informes de gestión FUGA. </t>
  </si>
  <si>
    <t>Santa Fe, Mártires, La Candelaria</t>
  </si>
  <si>
    <t>Número de programas de formación en emprendimiento cultural que atiendan proyectos de mujeres, incluyendo la comunidad trans.</t>
  </si>
  <si>
    <t xml:space="preserve">Ejecutar programas de formación en emprendimiento cultural  para  para generar competencias personales y empresariales de iniciativas de la economía cultural y creativa del centro, se trabajará prioritariamente con emprendimientos de mujeres, incluyendo la comunidad Trans. </t>
  </si>
  <si>
    <t>Diseñar y promover tres (3) programas para el fortalecimiento de la cadena de valor de la economía cultural y creativa. </t>
  </si>
  <si>
    <t>Bogotá región emprendedora e innovadora</t>
  </si>
  <si>
    <t>Los programas de formación  propenden por  la formación de calidad  apoyando  iniciativas que les permitan construir un perfil profesional creativo, pudiendo incorporarse al mercado laborar a través de nuevos modelos de negocio o el autoempleo, se trata de contribuir a la formación de  capital humano en  competencias personales y empresariales de iniciativas de la economía cultural y creativa del centro.</t>
  </si>
  <si>
    <t xml:space="preserve">El programa de Formación en emprendimiento cultural  tiene como objetivo "Generar competencias personales y empresariales de iniciativas de la economía cultural y creativa del centro".Se atenderán proyectos de emprendimiento de jóvenes, mujeres y grupos étnicos  para generar competencias personales y empresariales de iniciativas de la economía cultural y creativa del centro, se trabajará prioritariamente con emprendimientos de mujeres, incluyendo la comunidad Trans.
</t>
  </si>
  <si>
    <t>Sumatoria de programas de formación para generar competencias personales y empresariales de iniciativas de la economía cultural y creativa del centro</t>
  </si>
  <si>
    <t>Subdireccion para la gestión del centro de Bogotá - FUGA</t>
  </si>
  <si>
    <t>Margarita Diaz</t>
  </si>
  <si>
    <t>Subdirectora de Gestión para el centro de Bogotá</t>
  </si>
  <si>
    <t>Subdirección de Gestión Centro</t>
  </si>
  <si>
    <t xml:space="preserve">8.1  Las mujeres en sus diferencias y diversidades de Bogotá cuentan con garantías y condiciones para participar libremente en la vida cultural, artística, del patrimonio y en actividades de espacimiento, recreativas y deportivas. </t>
  </si>
  <si>
    <t>PROPOSITO - 01 - Hacer un nuevo contrato social con igualdad de oportunidades para la inclusión social, productiva y política.</t>
  </si>
  <si>
    <t>21 - Creación y vida cotidiana: Apropiación ciudadana del arte, la cultura y el patrimonio, para la democracia cultural.</t>
  </si>
  <si>
    <t>IDPC</t>
  </si>
  <si>
    <t xml:space="preserve">El indicador mide los estímulos formulados y entregados en el marco de la beca de fomento orientada a visibilizar los saberes y prácticas de mujeres portadoras de patrimonio Cultural Inmaterial en la ciudad.  </t>
  </si>
  <si>
    <t xml:space="preserve">Número de estímulos otorgados en el marco de la Beca de visibilización de los saberes y prácticas de mujeres portadoras del Patrimonio Cultural Inmaterial. Los estimulos tienen como objetivo promover y fortalecer iniciativas que aporten a la apropiación, puesta en valor y salvaguardia de las prácticas y saberes de las mujeres portadoras de manifestaciones del Patrimonio Cultural Inmaterial (PCI) en Bogotá, a través de las cuales se reivindiquen los derechos de las mujeres y la igualdad de género en las comunidades a las que pertenecen. </t>
  </si>
  <si>
    <t>8.1  Las mujeres en sus diferencias y diversidades de Bogotá cuentan con garantías y condiciones para participar libremente en la vida cultural, artística, del patrimonio y en actividades de espacimiento, recreativas y deportivas.</t>
  </si>
  <si>
    <t>Redoblar los esfuerzos para proteger y salvaguardar el patrimonio cultural y natural del mundo.</t>
  </si>
  <si>
    <t>Género y derechos de las mujeres</t>
  </si>
  <si>
    <t xml:space="preserve">SUMATORIA de estímulos otorgados  en el marco de la Beca de visibilización de los saberes y prácticas de mujeres portadoras del Patrimonio Cultural Inmaterial </t>
  </si>
  <si>
    <t xml:space="preserve">El idicador se contabiliza al momento de declarar la persona natural o jurídica que es acreedora del estímulo en el marco de la beca de fomento orientada a visibilizar los saberes y prácticas de mujeres portadoras de patrimonio Cultural Inmaterial en la ciudad, en cada vigencia. El registro administrativo de cumplimiento es la resolución de ganadores de la beca en mención.  </t>
  </si>
  <si>
    <t>Registros administrativos del proyecto de inversión 7639 - Consolidación de la capacidad institucional y ciudadana para la territorialización, apropiación, fomento, salvaguardia y divulgación del patrimonio cultural en Bogotá.</t>
  </si>
  <si>
    <t>10 dias a partir del momento en que se expide la resolución de ganadores de la convocatoria.</t>
  </si>
  <si>
    <t>CAMILA MEDINA ARBELAEZ</t>
  </si>
  <si>
    <t xml:space="preserve">Coordinadora estrategia de participación ciudadana </t>
  </si>
  <si>
    <t>Instituto Distrital de Patrimonio Cultural</t>
  </si>
  <si>
    <t xml:space="preserve">Oficina Asesora de Planeacion </t>
  </si>
  <si>
    <t>camila.medina@idpc.gov.co</t>
  </si>
  <si>
    <t>Luz Patricia Quintanilla Parra</t>
  </si>
  <si>
    <t>Número de iniciativas de memoria y patrimonio con enfoque de mujer y género apoyadas en el marco de la estrategia de territorialización del Museo de Bogotá</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</si>
  <si>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</si>
  <si>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21 - Creación y vida cotidiana: Apropiación ciudadana del arte, la cultura y el patrimonio, para la democracia cultural</t>
  </si>
  <si>
    <t>El indicador mide el numero de iniciativas de memoria y patrimonio con enfoque de mujer y  género apoyadas en el marco de la estrategia de territorialización del Museo de Bogotá</t>
  </si>
  <si>
    <t>Las iniciativas a apoyar se enmaracan en el desarrollo de la estrategia de territorialización del Museo de Bogotá del IDPC. La estrategia de apoyo a iniciativas de memoria y patrimonio pone en el centro a las personas y su diversidad así como a sus experiencias de la ciudad. El Museo de Bogotá es una plataforma de debate, diálogo y reconocimiento, expone ideas y cuenta historias.
Las iniciativas a apoyar son entendidas como proyectos colaborativos o acompañados, orientados al debate y la visibilizacion de derechos, que pueden ser exhibidos en los equipamientos culturales y comunitarios, el espacio público, los medios de comunicación y las plataformas digitales.
Puede incluir los siguientes tipos de proyectos museográficos entre otros: 
Exposiciones permanentes, temporales e itinerantes
Acciones situadas en el espacio público
Programa educativo y cultural descentralizado
Proyectos radiofónicos
Proyectos digitales</t>
  </si>
  <si>
    <t>Género, territorio y derechos de las mujeres</t>
  </si>
  <si>
    <t>Iniciativas apoyadas</t>
  </si>
  <si>
    <t>El indicador se contabiliza al momento de materializar el producto resultado de la iniciativa de memoria y patrimonio, antes de su divulgación. El registro administrativo de cumplimiento es el producto resultado de la iniciativa.</t>
  </si>
  <si>
    <t>30 días a partir del momento en que se consolida el producto de la iniciativa</t>
  </si>
  <si>
    <t>ANDRES FERNANDO SUÁREZ</t>
  </si>
  <si>
    <t>Gerente Museo de Bogotá</t>
  </si>
  <si>
    <t>Museo de Bogotá - IDPC</t>
  </si>
  <si>
    <t>andres.suarez@idpc.gov.co</t>
  </si>
  <si>
    <t>Jefe Oficina Asesora de Planeacion</t>
  </si>
  <si>
    <t xml:space="preserve">FICHA TÉCNICA INDICADOR DE PRODUCTO 8.1.1 </t>
  </si>
  <si>
    <t xml:space="preserve">La dirección de asuntos locales y participación  realizara el reporte de la medición </t>
  </si>
  <si>
    <t>FICHA TÉCNICA INDICADOR DE PRODUCTO 8.1.2</t>
  </si>
  <si>
    <t>FICHA TÉCNICA INDICADOR DE PRODUCTO 8.1.3</t>
  </si>
  <si>
    <t>FICHA TÉCNICA INDICADOR DE PRODUCTO 8.1.4</t>
  </si>
  <si>
    <t>FICHA TÉCNICA INDICADOR DE PRODUCTO 8.1.5</t>
  </si>
  <si>
    <t>FICHA TÉCNICA INDICADOR DE PRODUCTO 8.1.7</t>
  </si>
  <si>
    <t>FICHA TÉCNICA INDICADOR DE PRODUCTO 8.1.6</t>
  </si>
  <si>
    <t>FICHA TÉCNICA INDICADOR DE PRODUCTO 8.1.8</t>
  </si>
  <si>
    <t>FICHA TÉCNICA INDICADOR DE PRODUCTO 8.1.9</t>
  </si>
  <si>
    <t xml:space="preserve">30 dias </t>
  </si>
  <si>
    <t>FICHA TÉCNICA INDICADOR DE PRODUCTO 8.1.10</t>
  </si>
  <si>
    <t>FICHA TÉCNICA INDICADOR DE PRODUCTO 8.1.11</t>
  </si>
  <si>
    <t>FICHA TÉCNICA INDICADOR DE PRODUCTO 8.1.12</t>
  </si>
  <si>
    <t>FICHA TÉCNICA INDICADOR DE PRODUCTO 8.1.13</t>
  </si>
  <si>
    <t>FICHA TÉCNICA INDICADOR DE PRODUCTO 11.1.8</t>
  </si>
  <si>
    <t>FICHA TÉCNICA INDICADOR DE PRODUCTO 7.1.1</t>
  </si>
  <si>
    <t>El producto se implementa por parte de la Dirección de Inclusión Social y Políticas Poblacionales de la Secretaria de Educación Distrital. Consiste en la implementación en las instituciones educativas distritales de estrategias para la educación integral en sexualidad desde los enfoques de género y derechos de las mujeres.</t>
  </si>
  <si>
    <t>Instituciones educativas Distritales</t>
  </si>
  <si>
    <t xml:space="preserve">Los reportes de las IED con estrategias pedagógicas implementadas que promuevan la educación integral en sexualidad de niños, niñas, adolescentes y  jóvenes para el fortalecimiento pedagógico, desde los enfoques diferencial, de derechos de las mujeres y de género se consolidan por parte de la Dirección de Inclusión e Integración de Poblaciones y se procede a hacer el cálculo según la fórmula del indicador </t>
  </si>
  <si>
    <t>Informes de gestión Dirección de Inclusión e Integración de Poblaciones</t>
  </si>
  <si>
    <t xml:space="preserve">Sumatoria de servidores y servidoras, independientemente de la modalidad de vinculación, sensibilizados  sobre el derecho de las mujeres a una vida libre de violencias en el marco de la PPMYEG y sus enfoques. </t>
  </si>
  <si>
    <t xml:space="preserve">
Sumatoria de actividades del  plan de  bienestar con incorporación de los enfoques  de género, derechos de las mujeres y diferencial, realizadas</t>
  </si>
  <si>
    <t>(Ponderación vigencia*(Nivel de avance en la actualización del modelo pedagógico logrado/nivel de avance en la actualización del modelo pedagógico programado en el plan de acción del proyeto de inversión 7720))*100</t>
  </si>
  <si>
    <t xml:space="preserve">Este indicador mide el porcentaje de avance en  el proceso de  actualización del modelo pedagógico del IDPRON con la incorporación de los enfoques de género, diferencial y de derechos, para lo cual se debe establecer  la proporción entre el número de niveles  de avance realizados durante el tiempo objeto de la medición, y el número total de niveles de avances programados el Plan de Acción del proyecto de inversión 7720, y  posteriormente multiplicar por la ponderación que tenga cada vigencia con relación a su importancia relativa en la implementación de la estrategia:
2020: 0.10
2021: 1
</t>
  </si>
  <si>
    <t>Este indicador se mide a través de  la suma de los servidores y servidoras, independientemente de la modalidad de vinculación, sensibilizados sobre el derecho de las mujeres a una vida libre de violencias en el marco de la PPMYEG y sus enfoques, a través de las acciones y actividades realizadas en el marco de la estrategia de Sensibilizacion de la Dirección de Eliminación de Violencias de la Secretaría Distrital de la Mujer. Se realizará la sumatoria de los servidores y servidoras sensibilizados con una anualización tipo suma,  con el fin de alcanzar la meta establecida para el final de la ejecución del producto</t>
  </si>
  <si>
    <t xml:space="preserve">Sumatoria de servidores y servidoras, independientemente de la modalidad de vinculación, sensibilizados sobre el derecho de las mujeres a una vida libre de violencias en el marco de la PPMYEG y sus enfoques. </t>
  </si>
  <si>
    <t>(Ponderación vigencia*(Nivel de avance  en la construcción del diagnostico de  vulnerabilidad logrado/nivel de avance programado del diagnostico de  vulnerabilidad en el proyecto de inversión 7720))*100</t>
  </si>
  <si>
    <t xml:space="preserve">Este indicador mide el porcentaje de avance en  el proceso de  construcción del diagnostico vulnerabilidad de las niñas, adolescentes  jóvenes  de habitan la calle o en riesgo de estarlo, para lo cual se establece  la proporción entre el número de niveles  de avance realizados durante el tiempo objeto de la medición, y el número total de niveles de avances programados el Plan de Acción del proyecto de inversión 7720, y posteriormente se multiplica por la ponderación que tenga cada vigencia con relación a su importancia relativa en la implementación de la estrategia:
2020: 0.10                  
2021: 1
</t>
  </si>
  <si>
    <t xml:space="preserve">Porcentaje de implementación del  plan de igualdad de oportunidades para la equidad de género </t>
  </si>
  <si>
    <t>El Plan de Igualdad de Oportunidades para la Equidad de Género es un instrumento de planeación conformado por un conjunto de acciones organizadas al rededor de los derechos de las mujeres priorizados en la Política Pública de Mujeres y Equidad de Género. Derivado de la actualización de la política la Secretaría Distrital de la Mujer emprenderá el ejercicio de reformulación de este instrumento, que una vez establecido será concertado para su implementación de manera anual con las diferentes entidades del Distrito.</t>
  </si>
  <si>
    <t>Este indicador mide la proporción entre el número de acciones implementadas del plan de igualdad de oportunidades para la equidad de género, frente al número de acciones que fueron programadas para lograr la implementación del plan de igualdad de oportunidades para la equidad de género. Se espera que tenga un comportamiento constante, con un cumplimiento del 100% de las acciones programadas</t>
  </si>
  <si>
    <t>(Número de acciones del  plan de igualdad de oportunidades para la equidad de género implementadas/Número de acciones del  plan de igualdad de oportunidades para la equidad de género programadas)*100</t>
  </si>
  <si>
    <t>Este indicador se mide a través de  la suma de  componentes del Plan Educaticativo de Transversalización del Enfoque de Género (PETIG) implementados por la Secretaría de Educación. Se realizará la sumatoria de estos componentes con una anualización tipo constante,  dado que durante cada vigencia serán implementados los 8 componentes del PETIG</t>
  </si>
  <si>
    <t>Porcentaje de atención prioritaria para  Niñas, Adolescentes y mujeres jovenes en los programas misionales de IDIPRON</t>
  </si>
  <si>
    <t>(Número de NAJ atendidas en los programas misionales de IDIPRON/Número de solicitudes de NAJ recibidas para la atención  en los programas misionales de IDIPRON)*100.</t>
  </si>
  <si>
    <t>(ponderación de la  vigencia* (Número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realizadas/Número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programadas))*100</t>
  </si>
  <si>
    <t xml:space="preserve"> 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</si>
  <si>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Sumatoria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</si>
  <si>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Sumatoria de agentes de cambio, servidores públicos y contratistas sensibilizados e informados en derechos sexuales y derechos reproductivos con enfoque de género.</t>
  </si>
  <si>
    <t>Porcentaje de avance en el ajuste del Sistema de Información de la Alta Consejería para los Derechos de las Víctimas, la Paz y la Reconciliación - ACDVPR, con variables que permitan reconocer las interseccionalidades entre los enfoques diferenciales y de género, asociados con las víctimas del conflicto armado.</t>
  </si>
  <si>
    <t>(ponderación de la vigencia *(Fases ejecutadas del ajuste al  Sistema de información de la ACDVPR, con variables que permitan reconocer las interseccionalidades entre los enfoques diferenciales y de género, asociados con las víctimas del conflicto armado/ Fases  programadas del ajuste del sistema de información de la ACDVPR, con variables que permitan reconocer las interseccionalidades entre los enfoques diferenciales y de género, asociados con las víctimas del conflicto armado))*100</t>
  </si>
  <si>
    <t xml:space="preserve">El indicador mide el porcentaje de avance en el ajuste del Sistema de información de la Alta Consejería para los Derechos de las Víctimas, la Paz y la Reconciliación - ACDVPR, del cual hacen parte  herramientas e instrumentos de seguimiento y gestión del conocimiento , con variables que permitan reconocer las interseccionalidades entre los enfoques diferenciales y de género, asociados con las víctimas del conflicto armado. Este proceso de ajuste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0.50
2022: 0.90
2023: 1
Se espera que este indicador tenga un comportamiento creciente para que en la vigencia 2023 se logre el 100% de la implementación
</t>
  </si>
  <si>
    <t>Este indicador se mide a través de la suma de los lineamientos técnicos diseñados e implementados  para el fortalecimiento de los Consejos y Planes Locales de Seguridad para las Mujeres por la Secretaría Gobierno. Se realizará la sumatoria de estos lineamientos con una anualización tipo creciente hasta la vigencia 2021, se espera que  a partir de la vigencia 2022, se sigan implementando los 22 lineamientos, hasta el año de finalización de la ejecución del producto.</t>
  </si>
  <si>
    <t>Número de  asesorías técnicas para el acceso y permanencia en programas de manejo de las finanzas personales y de ahorro programado para mujeres en sus diferencias y diversidad, realizadas</t>
  </si>
  <si>
    <t>Sumatoria  de  asesorías técnicas para el acceso y permanencia en programas de manejo de las finanzas personales y de ahorro programado para mujeres en sus diferencias y diversidad, realizadas</t>
  </si>
  <si>
    <t xml:space="preserve">Porcentaje de caracterización mujeres vendedoras de la Lotería de Bogotá </t>
  </si>
  <si>
    <t>(Número de mujeres con toma de mamografìa en Bogotá /Total de mujeres objeto de tamización en Bogotá)*100</t>
  </si>
  <si>
    <t>(Número de mujeres orientadas y asesoradas en el  sistema de aseguramiento en salud 
/Número de personas orientadas y asesoradas en el  sistema de aseguramiento en salud  )*100</t>
  </si>
  <si>
    <t>Este indicador mide la proporción entre el número de  mujeres orientadas y asesoradas en aseguramiento en salud y el número total de personas que recibieron orientación y asesoría en el  sistema de aseguramiento en salud. Se espera que este indicador tenga un comportamiento constante para lograr la meta del 95% en todas las vigencias</t>
  </si>
  <si>
    <t>FICHA TÉCNICA INDICADOR DE PRODUCTO 9.1.2</t>
  </si>
  <si>
    <t>Este indicador se mide a través de  la suma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 Se realizará la sumatoria de estos Planes de Gestión formulados con una anualización tipo suma,  con el fin de alcanzar la meta establecida para el final de la ejecución del producto</t>
  </si>
  <si>
    <t>El producto consiste en incluir la participación incidente de las mujeres desde los enfoques de la Política Pública de Mujeres y Equidad de Género en los planes de gestión social formulados en los procesos misionales de mejoramiento de barrios, mejoramiento de vivienda, urbanizaciones y titulación de predios y reasentamientos humanos.</t>
  </si>
  <si>
    <t xml:space="preserve">9.1 Aumento de mujeres con capacidades de autogestión para el acceso y mejoramiento de vivienda y sus entornos, en los territorios rural y urbano. </t>
  </si>
  <si>
    <t>Planes de estión</t>
  </si>
  <si>
    <t xml:space="preserve">Los reportes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se consolidan por parte de laDirección  Mejoramiento de Barrios y se procede a hacer el cálculo según la fórmula del indicador </t>
  </si>
  <si>
    <t>Informes de gestión Oficina de Gestión Social</t>
  </si>
  <si>
    <t xml:space="preserve">Laura Marcela Sanguino Gutiérrez </t>
  </si>
  <si>
    <t>Directora Mejoramiento de Barrios</t>
  </si>
  <si>
    <t>Caja de la Vivienda Popular</t>
  </si>
  <si>
    <t>Dirección  Mejoramiento de Barrios</t>
  </si>
  <si>
    <t>lsanguinog@cajaviviendapopular.gov.co</t>
  </si>
  <si>
    <t xml:space="preserve">Tulio Ricardo Ramírez Borbón </t>
  </si>
  <si>
    <t>Director de Mejoramiento de Vivienda</t>
  </si>
  <si>
    <t>Dirección de Mejoramiento de Vivienda</t>
  </si>
  <si>
    <t>tramirezb@cajaviviendapopular.gov.co</t>
  </si>
  <si>
    <t xml:space="preserve">Natalia Andrea Hincapié Cardona </t>
  </si>
  <si>
    <t>Directora de Urbanizaciones y Titulación</t>
  </si>
  <si>
    <t>Dirección  de Urbanizaciones y Titulación</t>
  </si>
  <si>
    <t>nhincapiec@cajaviviendapopular.gov.co</t>
  </si>
  <si>
    <t xml:space="preserve">María Victoria Villamil Páez </t>
  </si>
  <si>
    <t>Directora de Reasentamiento</t>
  </si>
  <si>
    <t xml:space="preserve">Dirección de Reasentamientos </t>
  </si>
  <si>
    <t xml:space="preserve"> mvillamilp@cajaviviendapopular.gov.co</t>
  </si>
  <si>
    <t xml:space="preserve">Catalina Nagy Patiño </t>
  </si>
  <si>
    <t>Jefe Oficina de Planeación</t>
  </si>
  <si>
    <t>Existen 4 procesos responsables de reportar el avance del indicador.</t>
  </si>
  <si>
    <t xml:space="preserve">Número de personas participantes en caminatas ecológicas con enfoque de género y diferencial 
</t>
  </si>
  <si>
    <t xml:space="preserve">Sumatoria de personas participantes en  caminatas ecológicas con enfoque de género y diferencial </t>
  </si>
  <si>
    <t>Número de personas participantes en procesos de formación ambiental con enfoque de género y diferencial</t>
  </si>
  <si>
    <t>Sumatoria de personas participantes en procesos de formación ambiental con enfoque de género y diferencial</t>
  </si>
  <si>
    <t>Porcentaje de avance de estrategia de cambio de imaginarios, comportamientos, prácticas y actitudes machistas.</t>
  </si>
  <si>
    <t>(Sumatoria de las actividades del plan de trabajo de cambio de imaginarios, comportamientos y actitudes machistas realizadas / Sumatoria de las actividades del plan de trabajo de cambio de imaginarios, comportamientos y actitudes machistas programadas)*100</t>
  </si>
  <si>
    <t>(Número de fases elaboradas del documento de lineamientos de tecnicos para la implementación del SDC/número de fases programadas para la elaboracion del documento de lineamientos de tecnicos para la implementación del SDC) *100</t>
  </si>
  <si>
    <t>Porcentaje de fases implementadas de la estrategia de unidades móviles</t>
  </si>
  <si>
    <t>(Ponderación de la vigencia* (Número de fases implementadas  de la estrategia manzanas de cuidado/número de fases programadas  de la estrategia manzanas de cuidado)) *100</t>
  </si>
  <si>
    <t>(Ponderación vigencia *(Número de fases implementadas de la estrategia de unidades móviles/número de fases programadas de la estrategia de unidades móviles))*100</t>
  </si>
  <si>
    <t>(Ponderación vigencia* (Número de fases implementadas de la estrategia de cuidado a cuidadoras/número de fases programadas de la estrategia de cuidado a cuidadoras)) *100</t>
  </si>
  <si>
    <t>(Ponderación vigencia* (Número de fases implementadas de la estrategia de trasformación cultural/número de fases programadas de la estrategia de trasformación cultural)) *100</t>
  </si>
  <si>
    <t xml:space="preserve"> Este indicador mide el porcentaje de avance en  la implementación de la estrategia  integral de acciones con enfoques de género y diferencial en la Unidad Administrativa Especial Cuerpo Oficial de Bomberos de Bogotá (UAE), mediante la proporción entre el número de acciones  realizadas para la implementación de la estrategia durante el tiempo objeto de la medición, y el número total de acciones programadas para la implementación de la estrategia, las cuales se programan en la etapa de diseño de esta. 
Se espera que este indicador tenga un comportamiento creciente, con el fin que para la cuarta vigencia de su ejecución se logre llegar a la meta del 100%, en la implementación, y a partir de ahí hasta el año de finalización, se mantenga un cumplimiento del 100% de las acciones programadas para cada vigencia.
</t>
  </si>
  <si>
    <t>El indicador es útil porque permite identificar el porcentaje de avance del fortalecimiento tecnológico del OMEG. Su medición supone el seguimiento a un plan de acción para la consolidación de esta infraestructura tecnológica. Por lo tanto, el indicador aprecia los productos de dicho plan que se generan en relación con los productos programados para tal fin. El cálculo de este indicador contempla la ponderación de cada vigencia así:
2020: 0.10                  
2021: 0.15
2022: 0.25
2023: 0.35
2024: 0.45
2025: 0.50
2026: 0.65
2027: 0.75
2028: 0.80
2029: 0.90
2030: 1
Se espera que este indicador tenga un comportamiento creciente hasta el final de su ejecución para logral la meta del 100%</t>
  </si>
  <si>
    <t>El indicador mide el porcentaje de avance en la implementación de los lineamientos  con enfoque de género, para la implementación del programa de ambientes laborales diversos, amorosos y seguros en las entidades y organismos distritales, el cual  está diseñado para ejecutarse en 11 años. El documento que contiene estos lineamientos establece unas acciones afirmativas para dar cuenta de su implementación, por tal motivo, se debe establecer la proporción entre el número de las acciones afirmativas  que se ejecutaron y el número de acciones afirmativas  que fueron programadas, para posteriormente ser multiplicados por la ponderación que tenga cada vigencia con relación a su importancia relativa en la implementación de la estrategia:
2020: 0.09                  
2021: 0.18
2022: 0.30
2023: 0.40
2024: 0.50
2025: 0.57
2026: 0.67
2027: 0.80
2028: 0.94
2029: 1
2030: 1
Se espera que este indicador tenga un comportamiento constante hasta  la vigencia 2029, a partir de la cual se espera que  se mantenga la implementación de los lineamientos con una meta constante  del 100%, hasta el año de finalización de la ejecución del producto.</t>
  </si>
  <si>
    <t>Este indicador mide  la proporción entre el Número de instituciones educativas con Comisión de Mujeres  participantes en  SIMONU., y el número total de  instituciones educativas oficiales del Distrito que participan en la estrategia SIMONU . 
Se espera que este indicador tenga un comportamiento creciente hasta la vigencia 2023, a partir de la cual se espera que  se mantenga en una meta constante  del 100%, hasta el año de finalización de la ejecución del producto.</t>
  </si>
  <si>
    <t xml:space="preserve">Este indicador se mide a través de  la suma de las asesorías técnicas y acompañamiento realizados para el acceso y permanencia en programas de manejo de las finanzas personales y de ahorro programado para mujeres en sus diferencias y diversidad.  Se realizará la sumatoria de estas asistencias con una anualización tipo suma con el fin de alcanzar la meta establecida para el final de la ejecución del productos </t>
  </si>
  <si>
    <t>Este indicador se mide a través de  la suma de las IED con estrategias pedagógicas implementadas que promuevan la educación integral en sexualidad de niños, niñas, adolescentes y  jóvenes para el fortalecimiento pedagógico, desde los enfoques diferencial, de derechos de las mujeres y de género. Se realizará la sumatoria de las IED que implementan dichas estrategias con una anualización tipo creciente hasta 2024, a partir de la vigencia 2025 se espera que se mantenga la meta de 399 IED que con las estrategias pedagógicas impelentadas, hasta el año de finalización del producto.</t>
  </si>
  <si>
    <t>FICHA TÉCNICA INDICADOR DE PRODUCTO 7.1.2</t>
  </si>
  <si>
    <t>Este indicador se mide a través de  la suma de las estrategias educativas flexibles implementadas para las mujeres de la ciudad . Se realizará la sumatoria de las estrategias con una anualización tipo constante,  con el fin de alcanzar la meta establecida para el final de la ejecución del producto</t>
  </si>
  <si>
    <t>El producto está constituido por estrategias de cobertura, calidad, pertinencia y equidad del servicio público educativo, así como de permanencia de la población estudiantil en el servicio educativo, los cuales adelantan los procesos de enseñanza-aprendizaje dentro de la educación formal mediante alternativas escolarizadas y semi-escolarizadas que se ajustan a las necesidades de los estudiantes en términos de tiempo, ubicación geográfica y condiciones específicas</t>
  </si>
  <si>
    <t xml:space="preserve">Los reportes del número de estrategias educativas flexibles implementadas para las mujeres de la ciudad  se consolidan por parte de la Dirección de Inclusión e Integración de Poblaciones y se procede a hacer el cálculo según la fórmula del indicador </t>
  </si>
  <si>
    <t>FICHA TÉCNICA INDICADOR DE PRODUCTO 7.1.3</t>
  </si>
  <si>
    <t>Este indicador mide la proporción entre el número de encuentros Respiro  para el desarrollo y fortalecimiento de capacidades psicoemocionales realizados y el número de encuentros  programados para la implementación de esta estrategia en cada vigenica. Se espera que este indicador tenga un comportamiento constante que garantice el 100% de la implementación de la Estrategia</t>
  </si>
  <si>
    <t>El producto consiste en la realización de encuentros “Respiro” que son espacios de reflexión e intercambio para el desarrollo y fortalecimiento de capacidades psicoemocionales. En los mismos participan niñas, jóvenes y adultas congregadas alrededor de crear redes de apoyo, generar y fortalecer estrategias de autocuidado y capacidades para fomentar la resiliencia y el reconocimiento de las emociones. Su implementación ayuda a evitar situaciones de resolución de conflictos por medio de la violencia, así mismo, al abordaje de la salud mental de las mujeres desde el enfoque de género.</t>
  </si>
  <si>
    <t xml:space="preserve">Los reportes del número de encuentros Respiro  para el desarrollo y fortalecimiento de capacidades psicoemocionales realizados y el número de encuentros  programados para la implementación de esta estrategia  se consolidan por parte de la Dirección de Enfoque Diferencial Secretaría Distrital de la Mujer y se procede a hacer el cálculo según la fórmula del indicador </t>
  </si>
  <si>
    <t>FICHA TÉCNICA INDICADOR DE PRODUCTO 8.1.14</t>
  </si>
  <si>
    <t>Instituto Distrital de Recreación y Deporte IDRD</t>
  </si>
  <si>
    <t>SDHT</t>
  </si>
  <si>
    <t>8.1  Las mujeres en sus diferencias y diversidad de Bogotá cuentan con garantías y condiciones para participar libremente en la vida cultural, artística y en actividades de esparcimiento, recreativas y deportivas.</t>
  </si>
  <si>
    <t>Procesos</t>
  </si>
  <si>
    <t xml:space="preserve">Los reportes de los procesos de  creación y acompañamiento a las prácticas artísticas que desarrollan las mujeres en sus diferencias y diversidad en la ciudad realizados. se consolidan por parte de la Subdirección Técnica de Recreación y Deportes y se procede a hacer el cálculo según la fórmula del indicador </t>
  </si>
  <si>
    <t>Informes de Subdirección Técnica de Recreación y Deportes</t>
  </si>
  <si>
    <t>Subdirector Técnico de Recreación y Deporte</t>
  </si>
  <si>
    <t>Subdirección Técnica de Recreación y Deportes</t>
  </si>
  <si>
    <t>giovanni.monroy@idrd.gov.co</t>
  </si>
  <si>
    <t>660 5400 Ext. 501</t>
  </si>
  <si>
    <t>Martha Rodríguez Martínez</t>
  </si>
  <si>
    <t>Número de actividades físicas con enfoque de género realizadas</t>
  </si>
  <si>
    <t>El proyecto consiste en programas para la actividad física de las mujeres en ámbitos comunitarios e institucionales. Las sesiones de actividad física tienen una duración entre 45 y 50 minutos con tres fases cada una; Fase inicial (Calentamiento), Fase central (Objetivo de la clase) y Fase final (estiramientos). Cada una de nuestras sesiones se fundamentan en la transversalidad de los siguientes componentes: Fisiológico-Educativo-Social e Institucional. Las Sesiones de Actividad Física Musicalizada se dividen en: Gimnasia Aeróbica de Mantenimiento, Estimulación Muscular, Artes Marciales Musicalizadas, Movilidad Articular, Pilates, Gimnasia Psicofísica, Gimnasia Aeróbica Musicalizada, Gimnasia Funcional Musicalizada, Rumba Tropical Folcklórica, Taller de Danza, Actividad física para Niños y Gimnasio Al aire Libre que es la única sesión sin música. Con la implementación del producto se busca fortalecer la participación de las mujeres, promover el goce del tiempo libre, la apropiación de hábitos saludables, la promoción de la salud mental y la prevención de violencias basadas en género por medio de la actividad física.</t>
  </si>
  <si>
    <t>FICHA TÉCNICA INDICADOR DE PRODUCTO 8.1.15</t>
  </si>
  <si>
    <t>El producto consiste en jornadas de capacitación deportiva con enfoques de género y derechos de las mujeres para grupos de mujeres y colectividades. Con su implementación se busca fortalecer su participación en el campo deportivo, la cualificación de las prácticas y la visibilidad de su aporte a las mismas.</t>
  </si>
  <si>
    <t>Número de capacitaciónes realizadas con enfoque de género</t>
  </si>
  <si>
    <t>Este indicador se mide a través de  la suma de las capacitaciónes realizadas con enfoque de género. Se realizará la sumatoria de estas capacitaciones realizadas con una anualización tipo suma,  con el fin de alcanzar la meta establecida para el final de la ejecución del producto</t>
  </si>
  <si>
    <t>Este indicador se mide a través de  la suma de actividades físicas con enfoque de género realizadas por parte del IDRD. Se realizará la sumatoria de dichas actividades realizadas con una anualización tipo suma,  con el fin de alcanzar la meta establecida para el final de la ejecución del producto</t>
  </si>
  <si>
    <t>Sistema de Información Misional - SIM</t>
  </si>
  <si>
    <t xml:space="preserve"> Sistema de Información Misional - SIM</t>
  </si>
  <si>
    <t>FICHA TÉCNICA INDICADOR DE PRODUCTO 8.1.16</t>
  </si>
  <si>
    <t>Número de mujeres participantes en  el registro de Bogotá en las etapas de Tecnificación y Rendimiento del sector deportivo convencional y paralímpico.</t>
  </si>
  <si>
    <t xml:space="preserve">El producto propone aumentar la participación de las mujeres en el sector deportivo convencional y paralímpico, para dar mayor cabida a su presencia y visibilidad en áreas donde tradicionalmente han estado subrepresentadas.
</t>
  </si>
  <si>
    <t xml:space="preserve">Los reportes decapacitaciónes realizadas con enfoque de género se consolidan por parte de la Subdirección Técnica de Recreación y Deportes y se procede a hacer el cálculo según la fórmula del indicador </t>
  </si>
  <si>
    <t>Este indicador se mide a través de  la suma de las mujeres participantes en  el registro de Bogotá en las etapas de Tecnificación y Rendimiento del sector deportivo convencional y paralímpico. Se realizará la sumatoria de las mujeres participantes con una anualización tipo creciente hasta la quinta vigencia de ejecución, para las vigencias siguiente se espera mantener la meta constante en el número de mujeres participantes hasta el año de finalización del producto.</t>
  </si>
  <si>
    <t xml:space="preserve">Los reportes de las mujeres participantes en  el registro de Bogotá en las etapas de Tecnificación y Rendimiento del sector deportivo convencional y paralímpico se consolidan por parte de la Subdirección Técnica de Recreación y Deportes y se procede a hacer el cálculo según la fórmula del indicador </t>
  </si>
  <si>
    <t>FICHA TÉCNICA INDICADOR DE PRODUCTO 9.1.1</t>
  </si>
  <si>
    <t>Número de capacitaciones para el desarrollo de capacidades y habilidades para mujeres diversas en temas de mejoramiento y apropiación de las condiciones de habitabilidad de sus viviendas y entornos.</t>
  </si>
  <si>
    <t>Este indicador se mide a través de  la suma de las capacitaciones para el desarrollo de capacidades y habilidades para mujeres diversas en temas de mejoramiento y apropiación de las condiciones de habitabilidad de sus viviendas y entornos.</t>
  </si>
  <si>
    <t>El producto consiste en capacitar a las mujeres residentes de los territorios priorizados por la Secretaria Distrital del Hábitat, en el marco de la estrategia "Conéctate con tu Territorio" con el objetivo de promover el fortalecimiento del tejido social y la reactivación económica como parte de la estrategia de apropiación de los barrios de origen informal. Esta actividad está compuesta por cuatro (4) líneas de formación: medio ambiente, sistema de cuidado, estuco y pintura y una línea alternativa que es escogida por la misma comunidad.</t>
  </si>
  <si>
    <t>9.1 Aumento de mujeres con capacidades para el mejoramiento de las viviendas y sus entornos, en los territorios  urbano.</t>
  </si>
  <si>
    <t>Sumatoria de capacitaciones para el desarrollo de capacidades y habilidades para mujeres diversas en temas de construcción y mantenimiento de las condiciones de habitabilidad de sus viviendas y entornos</t>
  </si>
  <si>
    <t>FICHA TÉCNICA INDICADOR DE PRODUCTO 9.1.3</t>
  </si>
  <si>
    <t>Número de Incentivos para organizaciones de mujeres y mujeres diversas que aporten al mejoramiento del entorno desde la innovación social.</t>
  </si>
  <si>
    <t>Este indicador se mide a través de  la suma de Incentivos para organizaciones de mujeres y mujeres diversas que aporten al mejoramiento del entorno desde la innovación social.</t>
  </si>
  <si>
    <t>Incentivos para organizaciones de mujeres y mujeres diversas que aporten al mejoramiento del entorno desde la innovación social.</t>
  </si>
  <si>
    <t xml:space="preserve">9.1 Aumento de mujeres con capacidades de autogestión para el acceso y mejoramiento de vivienda y sus entornos, en los territorio urbano. </t>
  </si>
  <si>
    <t>Acciones</t>
  </si>
  <si>
    <t xml:space="preserve">Los reportes de los Incentivos para organizaciones de mujeres y mujeres diversas que aporten al mejoramiento del entorno desde la innovación social. realizadas se consolidan por parte de la SubSecretaría de Coordinación Operativa y se procede a hacer el cálculo según la fórmula del indicador </t>
  </si>
  <si>
    <t>Informes de SubSecretaría de Coordinación Operativa</t>
  </si>
  <si>
    <t>FICHA TÉCNICA INDICADOR DE PRODUCTO 10.1.6</t>
  </si>
  <si>
    <t>FICHA TÉCNICA INDICADOR DE PRODUCTO 10.1.8</t>
  </si>
  <si>
    <t>El producto consiste en la implementación de una estrategia para la promoción del uso de la bicicleta enfocada en el aumento de su uso por parte de las mujeres,  buscando superar estereotipos negativos existentes frente a las mismas, promoviendo un aumento en el porcentaje de mujeres que usan y disfrutan de la bicicleta en la ciudad.  En su desarrollo se pretende el desarrollo de acciones de promoción tales como campañas de comunicación, sensibilización y pedagogía orientadas a que más mujeres se suban a la bicicleta rompiendo estereotipos negativos sobre su uso.</t>
  </si>
  <si>
    <t>2.1 Aumento del reconocimiento institucional del papel de las mujeres como actoras políticas y constructoras de paz</t>
  </si>
  <si>
    <t>Índice de  reconocimiento institucional del papel de las mujeres como actoras políticas y constructoras de paz</t>
  </si>
  <si>
    <t xml:space="preserve">3.1 Aumento de capacidades en el sector público, privado, y la ciudadanía, para la prevención y atención de las violencias contra las mujeres </t>
  </si>
  <si>
    <t>Índice de capacidades para la prevención y atención de las violencias contra las mujeres</t>
  </si>
  <si>
    <t xml:space="preserve">índice de fortalecimiento de la respuesta institucional en materia de prevención, protección, atención, información y sanción frente a las violencias contra las mujeres - SOFIA </t>
  </si>
  <si>
    <t>3.3 Aumento de la apropiación de los instrumentos para la movilización y exigencia del derecho  a una vida libre de violencias.</t>
  </si>
  <si>
    <t>Índice de la apropiación de los instrumentos para la movilización y exigencia del derecho  a una vida libre de violencias.</t>
  </si>
  <si>
    <t>10.1 Aumento de capacidades en el sector público, privado, y la ciudadanía, para la identificación y desnaturalización de los diferentes tipos de discriminación contra las mujeres generados y reproducidos por imaginarios, prejuicios, estereotipos y prácticas sociales.</t>
  </si>
  <si>
    <t>índice de capacidades para la identificación y desnaturalización de los diferentes tipos de discriminación contra las mujeres</t>
  </si>
  <si>
    <t>índice de capacidades para la identificación y desnaturalización de los diferentes tipos de discriminación contra las mujeres. El producto aporta a este resultado desde la búsqueda de la superación estereotipos negativos existentes frente a las mismas, promoviendo un aumento en el porcentaje de mujeres que usan y disfrutan de la bicicleta en la ciudad</t>
  </si>
  <si>
    <t>FICHA TÉCNICA INDICADOR DE RESULTADO 11.1</t>
  </si>
  <si>
    <t>Acceso de las mujeres a un sistema de cuidado con el fin de reconocer, redistribuir y reducir su tiempo de trabajo no remunerado</t>
  </si>
  <si>
    <t>Relación entre el indicador de resultado e indicadores de producto</t>
  </si>
  <si>
    <t>El indicador se construye utilizando información de los indicadores de los productos 11.1.1 a 11.1.8</t>
  </si>
  <si>
    <t xml:space="preserve"> Secretaría Distrital de Integración Social, </t>
  </si>
  <si>
    <t xml:space="preserve"> Secretaría Distrital de la Mujer </t>
  </si>
  <si>
    <t>El indicador se define en forma de índice e incluye el cumplimiento de los indicadores de producto en función del resultado esperado. Se construye respecto al cumplimiento o no de l  para lo cual se establecieron como productos los lineamientos técnicos para la
implementación del Sistema Distrital de Cuidado; la coordinación y articulación interinstitucional y la puesta en marcha en territorios a través de la estrategia para la adecuación de infraestructura de manzanas de cuidado, como la estrategia para la implementación de unidades móviles. De igual forma se incorpora la estrategia de cuidado a cuidadoras, y el diseño e implementación de la estrategia de transformación cultural.os indicadores de producto y proporciona un porcentaje de cumpimiento respecto a las metas de los 8 productos esperados.</t>
  </si>
  <si>
    <t>Género; Diferencial;Derechos Humanos</t>
  </si>
  <si>
    <t>Nivel de cumplimiento (Porcentaje)</t>
  </si>
  <si>
    <t>La medición al  cumplimiento de este resultado se realizara  con el seguimiento de avance de los 8 productos asociados a dicho resultado. Este lo realizara la Dirección de Gestión del Conocimiento con acompañemiento de la Dirección de Derechos y Diseño de Politíca de la SDMujer.
IISIDICU=(W1*IP1+W2*IP2+W3*IP3+W4*IP4+W5*IP5+W6*IP6+W7*IP7+W8*IP8)
Wi=Ponderación relativa del producto i
IPi = 1 si IPei &gt;=100% de la meta ei 
IPi = 0 si IPei &lt;100% de la meta ei</t>
  </si>
  <si>
    <t>El índice está en construcción por tanto la metodología y la fórmula de cálculo está sujeta a nuevos ajustes durante la presente administración.</t>
  </si>
  <si>
    <t>FICHA TÉCNICA INDICADOR DE RESULTADO 10.1</t>
  </si>
  <si>
    <t>índice de de capacidades para la identificación y desnaturalización de los diferentes tipos de discriminación contra las mujeres .</t>
  </si>
  <si>
    <t>El indicador se construye utilizando información de los indicadores de los productos 10.1.1 a 10.1.9</t>
  </si>
  <si>
    <t>Secretaria Distrital de Ambiente,  IDPAC, Secretaría Distrital de Integración Social, Secretaría General</t>
  </si>
  <si>
    <t xml:space="preserve">Secretaría Distrital de Cultura, Recreación y Deporte, Secretaria Distrital de Educación, Secretaría Distrital de la Mujer </t>
  </si>
  <si>
    <t>Secretaria Distrital de Seguridad, Convivencia y Justicia,Movilidad,Instituto Distrital de Protección y Bienestar Animal</t>
  </si>
  <si>
    <t>El indicador se define en forma de índice e incluye el cumplimiento de los indicadores de producto en función del resultado esperado. Se construye respecto al cumplimiento  Para la transformación cultural, la eliminación de prejuicios, y cambio de estereotipos, se promueven estrategias para la transformación desde diferentes niveles, como procesos de formación, estrategias de comunicación no sexista, procesos de formación y de promoción en ámbitos en los que tradicionalmente no se ha promovido la participación de las mujeres y que permiten resignificar el rol de las mujeres, como la promoción del uso de la bicicleta. Así mismo se incluye la estrategia de cambio
de imaginarios y reducción de comportamientos, prácticas y actitudes machistas. Así mismo se incluye la estrategia de territorialización para la promoción y garantía de los derechos de las mujeres en su diferencias y diversidad para el ejercicio de su ciudadanía plena, a través de las Casas de Igualdad de Oportunidades todo el territorio de Bogotá D.C.o no de los indicadores de producto y proporciona un porcentaje de cumpimiento respecto a las metas de los 9 productos esperados.</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</si>
  <si>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IRPCD=(W1*IP1+W2*IP2+W3*IP3+W4*IP4+W5*IP5+...+W9*IP9)
Donde
Wi=Ponderación relativa del producto i
IPi = 1 si IPei &gt;=100% de la meta ei 
IPi = 0 si IPei &lt;100% de la meta ei</t>
  </si>
  <si>
    <t>FICHA TÉCNICA INDICADOR DE RESULTADO 9.1</t>
  </si>
  <si>
    <t>Aumento de mujeres con capacidades para el mejoramiento de las viviendas y sus entornos, en los territorios rural y urbano.</t>
  </si>
  <si>
    <t>El indicador se construye utilizando información de los indicadores de los productos 9.1.1 a 9.1.5</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</si>
  <si>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5 productos esperados, que se encaminan a la vinculación de mujeres en procesos para el Mejoramiento de Barrios, Mejoramiento de Vivienda, Urbanizaciones y Titulación de Predios y Reasentamientos Humanos desde el enfoque de género; se incluyen programas para el desarrollo de capacidades y habilidades para mujeres diversas en temas de construcción y mantenimiento de las condiciones de habitabilidad de sus viviendas y entornos; participación de mujeres en los planes de gestión social en las zonas de renovación que
prioricen y acompañen la situación de las mujeres desde los enfoques de genero, derechos y diferencial.</t>
  </si>
  <si>
    <t>La medición al  cumplimiento de este resultado se realizara  con el seguimiento de avance de los 5  productos asociados a dicho resultado. Este lo realizara la Dirección de Gestión del Conocimiento con acompañemiento de la Dirección de Derechos y Diseño de Politíca de la SDMujer.
IIECO=(W1*IP1+W2*IP2+W3*IP3+W4*IP4+W5*IP5)
Donde
Wi=Ponderación relativa del producto i
IPi = 1 si IPei &gt;=100% de la meta ei 
IPi = 0 si IPei &lt;100% de la meta ei</t>
  </si>
  <si>
    <t>FICHA TÉCNICA INDICADOR DE RESULTADO 8.1</t>
  </si>
  <si>
    <t>El indicador se construye utilizando información de los indicadores de los productos 8.1.1 a 8.1.16</t>
  </si>
  <si>
    <t>Secretaría Distrital de Cultura, Recreación y Deporte, Orquesta Filarmónica de Bogotá</t>
  </si>
  <si>
    <t>Instituto Distrital de Recreación y Deporte IDRD, Fundación Gilberto Alzate Avendaño</t>
  </si>
  <si>
    <t>Instituto Distrital de las artes IDARTES, IDPC</t>
  </si>
  <si>
    <t>El indicador se define en forma de índice e incluye el porcentaje de participación en cada uno de los aspectos que se evalúan en éste.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 Sus productos son 16, y se mide a través del índice de participación de mujeres en actividades culturales, artísticas, de esparcimiento, recreativas y deportivas. Los productos asociados se encaminan a, otorgar estímulos que promuevan la transformación cultural que contribuyan a la eliminación de estereotipos y las diferentes formas de discriminación. Asimismo se incluyen procesos de formación, circulación, creación y apropiación artística. De igual forma se busca la vinculación de artistas formadoras a los proyectos de formación musical de la Orquesta Filarmónica de Bogotá, así como la promoción de niñas, adolescentes, jóvenes y mujeres atendidas en el marco de los proyectos de formación musical de la Orquesta Filarmónica de Bogotá. Se incorporan programas de promoción de lectura, escritura y oralidad de las mujeres, así como la promoción de emprendimientos de mujeres de la economía cultural y creativa.</t>
  </si>
  <si>
    <t>La medición al  cumplimiento de este resultado se realizara  con el seguimiento de avance de los 16  productos asociados a dicho resultado. Este lo realizara la Dirección de Gestión del Conocimiento con acompañemiento de la Dirección de Derechos y Diseño de Politíca de la SDMujer.
IPAC=(W1*IP1+W2*IP2+W3*IP3+W4*IP4+W5*IP5+...+W16*IP16)
Donde
Wi=Ponderación relativa del producto i
IPi = 1 si IPei &gt;=100% de la meta ei 
IPi = 0 si IPei &lt;100% de la meta ei</t>
  </si>
  <si>
    <t>30 Días</t>
  </si>
  <si>
    <t>FICHA TÉCNICA INDICADOR DE RESULTADO 7.1</t>
  </si>
  <si>
    <t>El indicador se construye utilizando información de los indicadores de los productos 7.1.1 a 7.1.3</t>
  </si>
  <si>
    <t>Secretaria Distrital de la Mujer</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</si>
  <si>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3 productos esperados.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 Y cuenta con productos, como la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 Estrategias educativas flexibles implementadas para las mujeres de la ciudad en sus diferencias y diversidad; y Estrategia de desarrollo y fortalecimiento de capacidades psicoemocionales - Estrategia respiro.</t>
  </si>
  <si>
    <t>La medición al  cumplimiento de este resultado se realizara  con el seguimiento de avance de los 3 productos asociados a dicho resultado. Este lo realizara la Dirección de Gestión del Conocimiento con acompañemiento de la Dirección de Derechos y Diseño de Politíca de la SDMujer.
IAPSE=(W1*IP1+W1*IP2+W3*IP3)
Donde
Wi=Ponderación relativa del producto i
IPi = 1 si IPei &gt;=100% de la meta ei 
IPi = 0 si IPei &lt;100% de la meta ei</t>
  </si>
  <si>
    <t>FICHA TÉCNICA INDICADOR DE RESULTADO 6.2</t>
  </si>
  <si>
    <t>El indicador se construye utilizando información de los indicadores de los productos 6.2.1 a 6.2.2</t>
  </si>
  <si>
    <t xml:space="preserve">Secretaría Distrital de Integración Socila </t>
  </si>
  <si>
    <t>Secretaria Distrial de la mujer</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</si>
  <si>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6 productos esperados. Fortalecimiento de Capacidades para el abordaje de la menstruación con enfoque de derechos, género y diferencial (cuidado menstrual), incorpora dos productos, por una parte la Estrategia de Dignidad  Menstrual para las mujeres y personas con experiencia menstrual habitantes de calle, y la estrategia intersectorial para el cuidado menstrual.</t>
  </si>
  <si>
    <t>La medición al  cumplimiento de este resultado se realizara  con el seguimiento de avance de los 2  productos asociados a dicho resultado. Este lo realizara la Dirección de Gestión del Conocimiento con acompañemiento de la Dirección de Derechos y Diseño de Politíca de la SDMujer.
ICAM=(W1*IP1+W2*IP2)
Donde
Wi=Ponderación relativa del producto i
IPi = 1 si IPei &gt;=100% de la meta ei 
IPi = 0 si IPei &lt;100% de la meta ei</t>
  </si>
  <si>
    <t>FICHA TÉCNICA INDICADOR DE RESULTADO 6.1</t>
  </si>
  <si>
    <t>El indicador se construye utilizando información de los indicadores de los productos 6.1.1 a 6.1.9</t>
  </si>
  <si>
    <t>Secretaria Distrial de Integración Social</t>
  </si>
  <si>
    <r>
      <t xml:space="preserve">El indicador se define en </t>
    </r>
    <r>
      <rPr>
        <u/>
        <sz val="12"/>
        <rFont val="Arial Narrow"/>
        <family val="2"/>
      </rPr>
      <t>forma de índice</t>
    </r>
    <r>
      <rPr>
        <sz val="12"/>
        <rFont val="Arial Narrow"/>
        <family val="2"/>
      </rPr>
      <t xml:space="preserve"> e incluye el cumplimiento de los indicadores de producto en función del resultado esperado. Se construye respecto al cumplimiento o no de los indicadores de producto y proporciona un porcentaje de cumpimiento respecto a las metas de los 9 productos esperados. Las mujeres en sus diferencias y diversidad en Bogotá acceden a salud plena encaminada a atender sus afectaciones
específicas. Cuenta con productos que consisten en asistencia técnica a las EAPB para la implementación de la rutas de atención y mantenimiento de la salud para la identificación temprana de cáncer de cuello uterino y de mama; jornadas de orientación e información en aseguramiento en salud a las mujeres (procesos de afiliación, portabilidad, movilidad y traslado de EPS); proyectos con enfoques diferencial y de género formulados para fortalecer la participación social de las mujeres y la inclusión en salud; atención para la interrupción voluntaria del embarazo; provisión efectiva de método anticonceptivo en post evento obstétrico inmediato; orientación y asesoría en derechos sexuales y derechos reproductivos; acciones poblacionales y colectivas dirigidas a la intervención de eventos de interés en salud pública en el marco de los derechos de las mujeres, con un abordaje de género y diferencial; y Servicios Integrales de Salud para Mujeres.</t>
    </r>
  </si>
  <si>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IAOSSSR=(W1*IP1+W2*IP2+W3*IP3+W4*IP4+W5*IP5+W6*IP6+W7*IP7+W8*IP8+W9*IP9)
Donde
Wi=Ponderación relativa del producto i
IPi = 1 si IPei &gt;=100% de la meta ei 
IPi = 0 si IPei &lt;100% de la meta ei</t>
  </si>
  <si>
    <t>FICHA TÉCNICA INDICADOR DE RESULTADO 5.1</t>
  </si>
  <si>
    <t>El indicador se construye utilizando información de los indicadores de los productos 5.1.1 a 5.1.22</t>
  </si>
  <si>
    <t>Secretaría Distrital de Hacienda, Instituto Distrital de Turismo IDT, Instituto para la economía social IPES</t>
  </si>
  <si>
    <t>Secretaría Distrital de Desarrollo Económico, Lotería de Bogotá, Secretaria Distrital de la Mujer</t>
  </si>
  <si>
    <t>Integración social, Movilidad</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</si>
  <si>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22 productos esperados.Que buscan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  Los productos para este resultado, involucran estudios sobre sectores, como el turístico, para promover la participación y ocupación de las mujeres, el fortalecimiento a través de procesos de formación, socialización sobre la oferta del Distrito para la vinculación laboral. De igual forma involucra procesos orientados al fortalecimiento de emprendimientos de mujeres en susdiferencias y diversidad.</t>
  </si>
  <si>
    <t>Razón de cambio</t>
  </si>
  <si>
    <t>La medición al  cumplimiento de este resultado se realizara  con el seguimiento de avance de los 22 productos asociados a dicho resultado. Este lo realizara la Dirección de Gestión del Conocimiento con acompañemiento de la Dirección de Derechos y Diseño de Politíca de la SDMujer.
IARE=(W1*IP1+W2*IP2+W3*IP3+W4*IP4+W5*IP5+...+W22*IP22)
Donde
Wi=Ponderación relativa del producto i
IPi = 1 si IPei &gt;=100% de la meta ei 
IPi = 0 si IPei &lt;100% de la meta ei</t>
  </si>
  <si>
    <t>FICHA TÉCNICA INDICADOR DE RESULTADO 4.1</t>
  </si>
  <si>
    <t>El indicador se construye utilizando información de los indicadores de los productos 4.1.1 a 4.1.15</t>
  </si>
  <si>
    <t>Secretaría Distrital de la Mujer, Planeación, UAESP</t>
  </si>
  <si>
    <t>Seguridad, Integración Social, Gobierno</t>
  </si>
  <si>
    <t>Jurídica, Ambiente, General, IDPAC</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</si>
  <si>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15 productos esperados.Es decir que se orienta al derecho a la participación y representación con equidad. Para el logro de su resultado esperado: Aumento en la participación incidente y representación de las mujeres en sus diferencias y diversidad en los diferentes espacios, instancias y escenarios de participación política y ciudadana en el Distrito Capital. Para esto se propone la medición a través del índice de participación incidente y representación política y ciudadana,  que se dirigen a, fortalecer la ciudadanía de las mujeres en sus diferencias y diversidad, a través de procesos de sensibilización y formación, en diferentes espacios e instancias, haciendo énfasis a los liderazgos de niñas, adolescentes y jóvenes. En este resultado se orienta el trabajo de fortalecimiento a la instancia Consejo Consultivo de Mujeres.</t>
  </si>
  <si>
    <t>Nivel de participación de las mujeres (Porcentaje)</t>
  </si>
  <si>
    <t>Zonal, Distital</t>
  </si>
  <si>
    <t>La medición al  cumplimiento de este resultado se realizara  con el seguimiento de avance de los 15 productos asociados a dicho resultado. Este lo realizara la Dirección de Gestión del Conocimiento con acompañemiento de la Dirección de Derechos y Diseño de Politíca de la SDMujer.
IPIRPC=(W1*IP1+W2*IP2+W3*IP3+W4*IP4+W5*IP5+...+W15*IP15)
Donde
Wi=Ponderación relativa del producto i
IPi = 1 si IPei &gt;=100% de la meta ei 
IPi = 0 si IPei &lt;100% de la meta ei</t>
  </si>
  <si>
    <t>FICHA TÉCNICA INDICADOR DE RESULTADO 3.3</t>
  </si>
  <si>
    <t>El indicador se construye utilizando información de los indicadores de los productos 3.3.1 a 3.3.7</t>
  </si>
  <si>
    <t xml:space="preserve">Secretaría Distrital de la Mujer, Seguridad </t>
  </si>
  <si>
    <t>Secretaria Distrital de Gobierno, Integración Social</t>
  </si>
  <si>
    <t>IDPAC
IDIPRON</t>
  </si>
  <si>
    <t>El indicador se define en forma de índice e incluye el cumplimiento de los indicadores de producto en función del resultado esperado. Se construye respecto al cumplimiento o no de los indicadores de producto. Mejoramiento de la gestión de información de las violencias contra las mujeres en el Distrito Capital, para orientar la toma de decisiones estratégicas respecto garantía del derecho a una vida libre de violencias, en el marco del Sistema SOFIA. Para el logro de este resultado. La medición se hará a través del índice de mejoramiento de la gestión de información de las violencias. Para esto se plantearon 7 productos dirigidos a la prevención de violencias, como talleres de prevención, acciones de movilización para disminuir y eliminar las violencias contra las mujeres, divulgación y diseño de rutas de atención en violencias contra las mujeres, estas acciones se dirigen a mujeres en sus diferencias y diversidad, como la Ruta Única de Atención de mujeres víctimas de violencias y en riesgo de feminicidio, dirigida a la ciudadanía. Así mismo se incluyen productos orientados a la justicia de género como la representación jurídica, para la garantía de derechos de las mujeres víctimas de violencias en el D.C.; y el asesoramiento a mujeres a través de Casas de Justicia y escenarios de la Fiscalía General de la Nación.</t>
  </si>
  <si>
    <t>La medición al  cumplimiento de este resultado se realizara  con el seguimiento de avance de los 7 productos asociados a dicho resultado. Este lo realizara la Dirección de Gestión del Conocimiento con acompañemiento de la Dirección de Derechos y Diseño de Politíca de la SDMujer.
IAIMEDVLV=(W1*IP1+W2*IP2+W3*IP3+W4*IP4+W5*IP5+W6*IP6+W7*IP7)
Donde
Wi=Ponderación relativa del producto i
IPi = 1 si IPei &gt;=100% de la meta ei 
IPi = 0 si IPei &lt;100% de la meta ei</t>
  </si>
  <si>
    <t>FICHA TÉCNICA INDICADOR DE RESULTADO 3.2</t>
  </si>
  <si>
    <t>índice de fortalecimiento de la respuesta institucional en materia de prevención, protección, atención, información y sanción frente a las violencias contra las mujeres - SOFIA</t>
  </si>
  <si>
    <t>El indicador se construye utilizando información de los indicadores de los productos 3.2.1 a 3.2.11</t>
  </si>
  <si>
    <t xml:space="preserve">Secretaría Distrital de la Mujer, Educación </t>
  </si>
  <si>
    <t>Gobierno, Seguridad</t>
  </si>
  <si>
    <t>Desarrollo Económico, UAERMV, Transmilenio</t>
  </si>
  <si>
    <t>El indicador se define en forma de índice e incluye el cumplimiento de los indicadores de producto en función del resultado esperado. Se construye respecto al cumplimiento o no de lo es el mejoramiento de la articulación interinstitucional para la garantía del derecho de las mujeres a una vida libre de violencias - Sistema SOFIA, se medirá por medio del índice de mejoramiento de articulación institucional SOFIA. Los 11 productos que corresponden a este resultado son: implementación y seguimiento del Protocolo de Prevención, atención y sanción de las violencias contra las mujeres en el espacio y el transporte público en el Distrito Capital; documento Técnico de criterios orientadores para la valoración del riesgo de feminicidio en el Distrito Capital; sistema Articula do de Alertas Tempranas para la prevención del riesgo de feminicidio en el Distrito; ruta frente a casos de violencias contra las mujeres que se presentan en la comunidad educativa; lineamientos técnicos y operativos para la implementación del Sistema SOFIA Distrital; lineamientos técnicos para el fortalecimiento de los Consejos y Planes Locales de Seguridad para las Mujeres a través de las Alcaldías Locales; seguimiento sobre las medidas de protección otorgadas a mujeres víctimas de  violencias en el contexto familiar; lineamiento para fortalecer la articulación entre la Policía Metropolitana de Bogotá y las Comisarías de Familia, en la implementación y seguimiento de las medidas de protección a favor de las mujeres víctimas de violencias en el contexto familiar; estrategias de difusión del Decreto 2733 del 2012 con empresas del sector privado para la vinculación laboral de mujeres víctimas de violencias; línea Púrpura Distrital con ampliación de recursos técnicos, humanos, administrativos, financieros y de
infraestructura; atención Psicosocial fortalecida. s indicadores de producto y proporciona un porcentaje de cumpimiento respecto a las metas de los productos esperados.</t>
  </si>
  <si>
    <t>La medición al  cumplimiento de este resultado se realizara  con el seguimiento de avance de los 11 productos asociados a dicho resultado. Este lo realizara la Dirección de Gestión del Conocimiento con acompañemiento de la Dirección de Derechos y Diseño de Politíca de la SDMujer.
IFRPPAISVCM=(W1*IP1+W2*IP2+W3*IP3+W4*IP4+W5*IP5+...+W11*IP11)
Donde
Wi=Ponderación relativa del producto i
IPi = 1 si IPei &gt;=100% de la meta ei 
IPi = 0 si IPei &lt;100% de la meta ei</t>
  </si>
  <si>
    <t xml:space="preserve">30 días </t>
  </si>
  <si>
    <t>FICHA TÉCNICA INDICADOR DE RESULTADO 3.1</t>
  </si>
  <si>
    <t>Los productos se relacionan con el resultado en el sentido de que se centran en la sensibilización de las personas sobre la violencia basada en género y esto influye en los imaginarios y estereotipos que tienen las personas desde edades tempranas. El indicador se construye utilizando información de los indicadores de los productos 3.1.1 al 3.1.8</t>
  </si>
  <si>
    <t>Secretaria Distrital de Movilidad, Gobierno, Desarrollo Económico, IDU, Transmilenio</t>
  </si>
  <si>
    <t>Secretaria Distrital de Educación, Integración Social</t>
  </si>
  <si>
    <t>Secretaria Distrital de la Mujer, Seguridad y Convivencia</t>
  </si>
  <si>
    <t>Los productos se relacionan con el resultado en el sentido de que se centran en la sensibilización de las personas sobre la violencia basada en género y esto influye en los imaginarios y estereotipos que tienen las personas desde edades tempranas. Se construye respecto al cumplimiento o no de los indicadores de producto y proporciona un porcentaje de cumpimiento respecto a las metas de los 8  productos esperados, que se dirigen a la formación y sensibilización para comprender y desnaturalizar las violencias contra las mujeres, así como proyectos pedagógicos, elaboración de guías para la prevención y atención en violencias para mujeres en sus diferencias y diversidad, así como en medidas especializadas para la atención, como las Casas Refugio.</t>
  </si>
  <si>
    <t>Encuesta Bienal de Culturas 2017</t>
  </si>
  <si>
    <t>ICPAVCM=(Ponderación vigencia * (W1*IP1+W2*IP2+W3*IP3+W4*IP4+W5*IP5+W6*IP6+W7*IP7+W8*IP8)
Donde
Wi=Ponderación relativa del producto i
IPi = 1 si IPei &gt;=100% de la meta ei 
IPi = 0 si IPei &lt;100% de la meta ei</t>
  </si>
  <si>
    <t>180 días</t>
  </si>
  <si>
    <t>2011-2013-2015-2017</t>
  </si>
  <si>
    <t>FICHA TÉCNICA INDICADOR DE RESULTADO 2.1</t>
  </si>
  <si>
    <t>El indicador se construye utilizando información de los indicadores de los productos 2.1.1 a 2.1.6</t>
  </si>
  <si>
    <t>Secretaría General de la Alcaldía Mayor de Bogotá</t>
  </si>
  <si>
    <t xml:space="preserve">Gobierno </t>
  </si>
  <si>
    <t xml:space="preserve">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6 productos esperados, como la  ruta de prevención de riesgos de mujeres victimas del conflcito armado; programa de iniciativas de Derechos Humanos dirigidas a mujeres; programa de fortalecimiento a la participación efectiva de las mujeres victimas del conflicto armado en el Distrito Capital; que aportaran al goce efectivo del derecho a la paz de las mujeres de la ciudad. </t>
  </si>
  <si>
    <t>La medición al  cumplimiento de este resultado se realizara  con el seguimiento de avance de los 6 productos asociados a dicho resultado. Este lo realizara la Dirección de Gestión del Conocimiento con acompañemiento de la Dirección de Derechos y Diseño de Politíca de la SDMujer.
IRIPMAPCP=(W1*IP1+W2*IP2+W3*IP3+W4*IP4+W5*IP5+W6*IP6)
Donde
Wi=Ponderación relativa del producto i
IPi = 1 si IPei &gt;=100% de la meta ei 
IPi = 0 si IPei &lt;100% de la meta ei</t>
  </si>
  <si>
    <t>FICHA TÉCNICA INDICADOR DE RESULTADO 1.2</t>
  </si>
  <si>
    <t>El indicador se construye utilizando información de los indicadores de los productos 1.2.1 a 1.2.9</t>
  </si>
  <si>
    <t>Gobierno, Idipron, Integarción Social</t>
  </si>
  <si>
    <t>UAERMV, IDU, Transmilenio</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</si>
  <si>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9  productos esperados. Estos productos se dirigen al cambio institucional, es decir a incorporar en la cultura organizacional, a través de la
incorporación de los enfoques de género y diferencial, así como los de derechos. Este resultado cuenta con productos, como lineamientos de género
para ambientes laborales diversos, promover la participación de las mujeres en la Administración Distrital, sensibilizaciones de inducción y reinducción a
servidoras y servidores públicos, programas para sensibilizar en el marco comunicación libre de sexismos, así como agentes de cambio, servidores
públicos y contratistas sensibilizados e informados en derechos sexuales y derechos reproductivos con enfoque de género.</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</si>
  <si>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IIECO=(W1*P121+W2*IP122+W3*P123+W4*P124+W5*IP125+W6*IP126+W7*IP127+W8*IP128+W9*IP129)
Donde
Wi=Ponderación relativa del producto i
Pi = 1 si IPei &gt;=100% de la meta ei 
Pi = 0 si IPei &lt;100% de la meta ei</t>
  </si>
  <si>
    <t>FICHA TÉCNICA INDICADOR DE RESULTADO 1.1</t>
  </si>
  <si>
    <t xml:space="preserve">Índice de capacidades del DC para la incorporación de enfoque de género y enfoque diferencial </t>
  </si>
  <si>
    <t>El indicador se construye utilizando información de los indicadores de los productos 1.1.1 a 1.1.21</t>
  </si>
  <si>
    <t>Gobierno, Movilidad, Salud, Educación, Ambiente, Habitat</t>
  </si>
  <si>
    <t>Desarrollo Economico, Integración Social, Juridica, Cultura, Idipron</t>
  </si>
  <si>
    <t xml:space="preserve">General,Seguridad, Bomberos, Mujer, Hacienda, Planeacion </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</si>
  <si>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21 productos esperados. Los cuales se encaminan a generar capacidades en las  entidades de forma gradual y progresiva para incorporen los enfoques de género y diferencial, y esto se vea reflejado en la garantía de derechos de las mujeres y la disminución y eliminación de brechas de género. Por lo tanto, los productos, de este resultado se encaminan al diseño, implementación y adecuación de sistemas de información, elaboración de diagnósticos, y en general acciones que permiten la toma de decisiones.
En este resultado también hay productos como los modelos pedagógicos, el tener mecanismos de adelanto para las mujeres en lo local, procesos de sensibilización a servidoras, servidores públicos y colaboradoras y colaboradores del Distrito.
De igual forma se incorporan dos productos que permiten avanzar en la garantía de Derechos de las Mujeres en los cuales se van a concertar otras acciones en clave de los planes de transversalización de género y el Plan de Igualdad de Oportunidades para la Equidad de Género. También está el Trazador Presupuestal para la igualdad y equidad de género</t>
  </si>
  <si>
    <t>ICIE=(W1*P1101+W2*P1102+W3*IP1103+W4*P1104+W5*P1105+W6*P1106+W8*P1108+W9*IP1109+W10*IP1110+W11*P1111+W12*IP1112+W13*IP1113+W14*P1114+W15*P1115+W16*P1116+W17*P1117+W18*P1118+W19*P1119+W20*IP1120+W21*IP1121)
Donde
Wi=Ponderación relativa del producto i
Pi = 1 si IPei &gt;=100% de la meta ei 
Pi = 0 si IPei &lt;100% de la meta ei
IPi= Indicador del producto i
La medición al  cumplimiento de este resultado se realizara  con el seguimiento de avance de los 21 productos asociados a dicho resultado. Este lo realizara la Dirección de Gestión del Conocimiento con acompañemiento de la Dirección de Derechos y Diseño de Politíca de la SDMujer.</t>
  </si>
  <si>
    <t xml:space="preserve">NO </t>
  </si>
  <si>
    <t>dparra@sdmujer.gov.co</t>
  </si>
  <si>
    <t>Numero de capacitaciones al personal, operadores y empresas vinculadas al IDU en la garantía del derecho de las mujeres a una vida libre de violencias realizadas.</t>
  </si>
  <si>
    <t>Dirección de Enfoque Diferencial</t>
  </si>
  <si>
    <t xml:space="preserve">8.1  Las mujeres en sus diferencias y diversidad de Bogotá cuentan con garantías y condiciones para participar libremente en la vida cultural, artística y en actividades de esparcimiento, recreativas y deportivas. </t>
  </si>
  <si>
    <t>5.1 Poner fin a todas las formas de discriminación contra todas las mujeres y las niñas en todo el mundo</t>
  </si>
  <si>
    <t>JBB</t>
  </si>
  <si>
    <t>Porcentaje de avance en la construcción de un instrumento para la incorporación del enfoque de género, poblacional-diferencial y de derechos,  en los procedimientos para la producción de información en el D.C.</t>
  </si>
  <si>
    <t>(Número de operaciones estadísticas que incluyen el enfoque diferencial  en el instrumento/ número total de operaciones estadísticas que  deben se rinlcuidas en el instrumento)*100</t>
  </si>
  <si>
    <t>IDRD</t>
  </si>
  <si>
    <t>Instituto Distirtal de Turismo</t>
  </si>
  <si>
    <t xml:space="preserve">Género, diferencial - poblacional, derechos  humanos </t>
  </si>
  <si>
    <t>Oficinas de Participación, Cultura ciudadana y Educación Ambiental de las entidades del sector comprometidas.</t>
  </si>
  <si>
    <t>Luisa Fernanda Moreno Panesso</t>
  </si>
  <si>
    <t>Subdirección de Políticas y Planes Ambientales</t>
  </si>
  <si>
    <t>Género, diferencial-poblacional y Derechos Humanos</t>
  </si>
  <si>
    <t>El indicador refiere la cantidad de personas que participan en la actividad de Caminatas Ecológicas, ya que se entiende que no son dirigidas exclusivamente a mujeres, sino que el enfoque de género y diferencial puede abarcar, beneficiar y empoderar también a hombres y personas de diversa construcción de género, pero que se enmarcarán en el enfoque de la actividad hacia el respeto por las diferencias, características y potenciales del género y la diversidad. Esta actividad será implementada a través de un protocolo que contenga el enfoque diferencial y de genero, y que será construida, en conjunto, con las Secretaría Distrital de la Mujer en el segundo semestre del año 2020. Esta actividad hace parte del conjunto de la oferta pedagógica y participativa de la Secretaría Distrital de Ambiente.</t>
  </si>
  <si>
    <t>Los procesos de participación ciudadana ambiental adelantados por parte de cada entidad del sector ambiente que integran este producto, son los siguientes: 
Secretaría Distrital de Ambiente - SDA:  El producto será construido en conjunto con la Secretaría Distrital de la Mujer, a partir de la oferta con que cuenta la Oficina de Participación, Educación y Localidades, en las instancias territoriales y locales.
IDPYBA: El Instituto Distrital de Protección y Bienestar Animal en sus espacios e instancias de participación ciudadana por la protección y el bienestar animal, vincula mujeres que desarrollan acciones de liderazgo dentro de sus comunidades o grupos proteccionistas, lo cual las convierte en agentes del cambio sociocultural necesario para la construcción de una cultura de respeto y cuidado hacia todas las formas de vida. Dado lo anterior, desde el instituto se implementarán  talleres de formación dirigido hacia las mujeres asistentes a los espacios e instancias de participación ciudadanas, enfocados a fortalecer sus competencias ciudadanas en torno a conceptos como el liderazgo desde lo femenino, mecanismos de participación ciudadana, normatividad vigente, y demás temáticas que permitan potencializar la incidencia de las mujeres en la participación ciudadana por la protección y el bienestar animal, de interés común del sector.
JBB: el JBB tendrá participación mediante la generación de espacios para  intercambio de experiencias ambientales, de mujeres para mujeres, que le aportará a esté producto, mediante talleres, jornadas de capacitación y de socialización que busca incrementar la asistencia de mujeres en espacios de participación ciudadana.
En consonancia con las prioridades de la Política y de manera concertada y coordinada con la Secretaría Distrital de la Mujer, se seleccionarán los sectores de mujeres de interés para el Programa. Los procesos ciudadanos de participación ambiental desarrollarán sus alcances, conforme a las competencias misionales de cada una de las entidades del sector que participan en su implementación.</t>
  </si>
  <si>
    <t>SDA: Las caminatas ecológicas están definidas en el Decreto 577 de 2011 por medio del cual se dictan lineamientos para promover las caminatas ecológicas en el Distrito Capital y se dictan otras disposiciones como: Actividad de recreación pasiva, organizada y programada previamente para un colectivo, por un/a operador/a o sus participantes, que consiste en realizar un recorrido pedestre para contemplar el paisaje o el ambiente, con fines informativos, interpretativos, de disfrute, culturales y/o educativos. El resultado del producto son las caminatas ecológicas que sean desarrolladas a través del protocolo construido con la Secretaría Distrital de Mujer en el segundo semestre del año 2020 La Secretaría Distrital de Ambiente establece esta actividad como una estrategia de educación ambiental, reconociéndola como una alternativa de formación ambiental vivencial.
JBB: si bien el JBB no cuenta en su portafolio de servicios con caminatas ecológica, si plantea realizar actividades de educación ambiental que puedan ser aplicadas con enfoque de género y diferencial, las cuales se reportarán como aporte a este producto.</t>
  </si>
  <si>
    <t>El producto consiste en la realización de procesos de formación ambiental con enfoques de género y diferencial. Los procesos formativos que integran este producto, son los siguientes, por parte de cada entidad del sector ambiente: 
* Secretaría Distrital de Ambiente - SDA:  Procesos de formación Ambiental son ejercicios pedagógicos que complementan los aprendizajes, experiencias y saberes por medio de los cuales las personas establecen procesos dialógicos de enseñanza-aprendizaje para fortalecer y potencializar conocimientos que les permitan establecer relaciones responsables con el ambiente. La implementación y  desarrollo de este produco dependerá de la construcción interinstitucional del protocolo de implementación de enfoque de mujer y género. Estos pueden ser varias acciones pedagógicas con un mínimo de 10 horas de intensidad.
* IDIGER: Las actividades y servicios que harán parte de este producto para los grupos de valor y grupos de interés del IDIGER, se desarrollarán basados en el enfoque de innovación publica (apoyada por metodologías como el Desing Thinking) por lo cual se requiere una participación activa de la Secretaría Distrital de la Mujer.
* IDPYBA: Desde el Instituto Distrital de Protección y Bienestar Animal se implementan estrategias de sensibilización, educación y capacitación por la protección y el bienestar animal, las cuales cuentan con fichas metodológicas que describen el contenido, objetivos, metodologías y actividades a desarrollar para el cumplimiento de cada estrategia.    Para la construcción de esta ficha metodológica se tiene en cuenta la inclusión del enfoque de género, con el fin de identificar acciones estratégicas que se puedan desarrollar para mitigar las diferencias generadas por el sistema patriarcal, las cuales se presentan en las dinámicas sociales que se abordan dentro de cada estrategia pedagógica. 
*JBB:  lo que asumirá el JBB se darán en el marco los procesos que lidera el proyecto de agricultura urbana, dentro de los cuales se incluye capacitación técnica y tecnológica en producción de huertas.</t>
  </si>
  <si>
    <t>Es importante resaltar que en cumplimiento del producto en cual es responsable TRANMSILENIO S.A., se hará en le marco de la ejecución de la meta de inversión "Implementar el 100% de los compromisos de TRANSMILENO para la ejecución del Protocolo de Prevención, atención y sanción de las violencia contra las mujeres en el espacio y el transporte Público de Bogotá", inscrito dento del Proyecto de inversión "Desarrollo y gestión de seguridad en el SITP de Bogotá"</t>
  </si>
  <si>
    <t xml:space="preserve">FICHA TÉCNICA INDICADOR DE PRODUCTO </t>
  </si>
  <si>
    <t>Número de estudios sobre la capacidad de pago del transporte público para poblaciones vulnerables teniendo en cuenta el enfoque diferencial, poblacional y de género realizados</t>
  </si>
  <si>
    <t>Este indicador se mide a través de  la suma de los estudios sobre la capacidad de pago del transporte público para poblaciones vulnerables teniendo en cuenta el enfoque diferencial, poblacional y de género realizados. Se realizará la sumatoria de estos estudios realizados con una anualización tipo suma,  con el fin de alcanzar la meta establecida para el final de la ejecución del producto</t>
  </si>
  <si>
    <t xml:space="preserve">El estudio sobre la capacidad de pago del transporte público para poblaciones vulnerables teniendo en cuenta el enfoque diferencial, poblacional y de género, permite documentar y analizar datos incluyendo variables que visibilicen las problemáticas que intervienen en la capacidad de pago del transporte público que tienen las mujeres </t>
  </si>
  <si>
    <t xml:space="preserve">
Lograr que las ciudades y los asentamientos humanos sean inclusivos, seguros, resilientes y sostenibles</t>
  </si>
  <si>
    <t>Sumatoria de estudios sobre la capacidad de pago del transporte público para poblaciones vulnerables teniendo en cuenta el enfoque diferencial, poblacional y de género realizados</t>
  </si>
  <si>
    <t>Se realizará la sumatoria de los estudios sobre la capacidad de pago del transporte público para poblaciones vulnerables teniendo en cuenta el enfoque diferencial, poblacional y de género realizados por la Dirección de Inteligencia para la Movilidad de la Secretaría de Distrital de Movilidad</t>
  </si>
  <si>
    <t>Informes de Gestión Dirección de Inteligencia para la Movilidad</t>
  </si>
  <si>
    <t>Lina Marcela Quiñones Sánchez</t>
  </si>
  <si>
    <t>Directora de Inteligencia para la Movilidad</t>
  </si>
  <si>
    <t>Dirección de Inteligencia para la Movilidad</t>
  </si>
  <si>
    <t>lmquinones@movilidadbogota.gov.co</t>
  </si>
  <si>
    <t>Julieth Rojas Betancour</t>
  </si>
  <si>
    <t>Porcentaje de avance en la implementación de la estrategia de inclusión del enfoque de género en la operación del centro  de Orientación a Victimas por Siniestros Viales</t>
  </si>
  <si>
    <t xml:space="preserve">El indicador mide el porcentaje de avance de  la implementación de la  estrategia de inclusión del enfoque de género en la operación del centro  de Orientación a Victimas por Siniestros Viales,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2020: 0.20
2021: 0.45
2022: 0.70
2023: 0.95
2024: 1
Se espera que este indicador tenga un comportamiento creciente </t>
  </si>
  <si>
    <t xml:space="preserve"> La estrategia de inclusión del enfoque de género en la operación del Centro  de Orientación a Victimas por Siniestros Viales consiste en el diseño e implementación de acciones orientadas a la inclusión del enfoque de género en los servicios y actividades que se ofrecen en este Centro, con el fin de brindar una atención diferencial a las mujeres que beneficiaras de estos servicios.</t>
  </si>
  <si>
    <t>igualdad de género</t>
  </si>
  <si>
    <t>Reconocer y valorar los cuidados y el trabajo doméstico no remunerados mediante servicios públicos, infraestructuras y políticas de protección social, y promoviendo la responsabilidad compartida en el hogar y la familia, según proceda en cada país.</t>
  </si>
  <si>
    <t>Porcentaje de avance en la implementación de la Estrategia de inclusión del enfoque de género en la operación del centro  de Orientación a Victimas por Siniestros Viales</t>
  </si>
  <si>
    <t>Se tomará la información de los reportes de las acciones implementadas de la estrategia de inclusión del enfoque de género en la operación del centro  de Orientación a Victimas por Siniestros Viales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</si>
  <si>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t>
  </si>
  <si>
    <t xml:space="preserve">Adriana Ruth Iza Certuche </t>
  </si>
  <si>
    <t>Jefe de Oficina de Gestión Social</t>
  </si>
  <si>
    <t>aiza@movilidadbogota.gov.co</t>
  </si>
  <si>
    <t xml:space="preserve">Porcentaje de disponibilidad del Aplicativo móvil con enfoque de género para consultar los servicios de información de la Secretaría Jurídica Distrital </t>
  </si>
  <si>
    <t>Este indicador mide la proporción entre el número de actividades realizadas para mantener el aplicativo móvil de consulta con enfoque de género y el número de actividades programadas para mantener dicho aplicativo, con el fin de mantener la disponibilidad de consulta de los servicios de información de la Secretaría Jurídica Distrital. Se espera que este indicador tenga un comportamiento constante en una meta del 100% durante la vigencia de la Política Pública, que corresponde a la creación, implementación y puesta en funcionamiento de la APP.</t>
  </si>
  <si>
    <t>El Aplicativo Móvil de Consulta con enfoque de género es una herramienta TIC que permite a la ciudadanía consultar la información de los servicios prestados por la Secretaría Jurídica Distrital en sus teléfonos móviles, con el fin de facilitar el acceso de las personas a los servicios prestados por la entidad. Este aplicativo contará con un diseño que incorpore el enfoque de género, identificando la información que es de especial interés y necesidad para el goce efectivo de los derechos de las mujeres y que se atienda a través de los servicios de la Secretaría Juriídica Distrital</t>
  </si>
  <si>
    <t>(Número de actividades realizadas para mantener el aplicativo móvil de consulta con enfoque de género/Número de actividades programadas para mantener el aplicativo móvil con enfoque de género) x 100</t>
  </si>
  <si>
    <t xml:space="preserve">Con el fin de llevar a cabo el seguimiento, se verificará la disponibilidad de la Aplicación Móvil con enfoque diferencial para garantizar el acceso a la información de la Secretaría Jurídica Distrital, cuya meta para cada vigencia será constante en un 100%. </t>
  </si>
  <si>
    <t>Fuente propia de la Oficina de Tecnologías de la Información y las Comunicaciones de la Secretaría Jurídica Distrital</t>
  </si>
  <si>
    <t>Francisco Pulido</t>
  </si>
  <si>
    <t>Jefe de Oficina</t>
  </si>
  <si>
    <t>Oficina de las Tecnologías de la Información y las Comunicaciones</t>
  </si>
  <si>
    <t>fjpulidof@secretariajuridica.gov.co</t>
  </si>
  <si>
    <t xml:space="preserve">Los $88.000.000 dispuestos para la vigencia 2021 involucran las fases de diseño, desarrollo y puesta en funcionamiento del Aplicativo móvil. </t>
  </si>
  <si>
    <t>FICHA TÉCNICA INDICADOR DE PRODUCTO 1.2.10</t>
  </si>
  <si>
    <t>FICHA TÉCNICA INDICADOR DE PRODUCTO 2.1.7</t>
  </si>
  <si>
    <t>FICHA TÉCNICA INDICADOR DE PRODUCTO 2.1.8</t>
  </si>
  <si>
    <t>Este indicador se mide a través de  la suma de las capacitaciones al personal, operadores y empresas vinculadas al IDU en la garantía del derecho de las mujeres a una vida libre de violencias realizadas por el Instituto de Desarrollo Urbano. Se realizará la sumatoria de estas capacitaciones con una anualización tipo suma,  con el fin de alcanzar la meta establecida para el final de la ejecución del producto</t>
  </si>
  <si>
    <t>Número de estudios sobre movilidad y género a nivel ciudad, con énfasis en la movilidad del cuidado y la seguridad personal realizados</t>
  </si>
  <si>
    <t>Este indicador se mide a través de  la suma de los estudios sobre movilidad y género a nivel ciudad, con énfasis en la movilidad del cuidado y la seguridad personal realizados. Se realizará la sumatoria de estos estudios realizados con una anualización tipo suma,  con el fin de alcanzar la meta establecida para el final de la ejecución del producto</t>
  </si>
  <si>
    <t>El estudio sobre movilidad y género a nivel ciudad, con énfasis en la movilidad del cuidado y la seguridad personal realizados tiene por objeto analizar los factores que influyen en las dinámicas de las mujeres en el sistema de movilidad de la ciudad de Bogotá, prinicpalmente en los asociados a su seguridad y la necesidad de ejercer acciones de cuidado para garantizar un espacio libre de violencia para las mujeres</t>
  </si>
  <si>
    <t>Sumatoria de estudios sobre movilidad y género a nivel ciudad, con énfasis en la movilidad del cuidado y la seguridad personal realizados</t>
  </si>
  <si>
    <t>Se realizará la sumatoria de los  estudios sobre movilidad y género a nivel ciudad, con énfasis en la movilidad del cuidado y la seguridad personal realizados por la Dirección de Inteligencia para la Movilidad de la Secretaría de Distrital de Movilidad</t>
  </si>
  <si>
    <t xml:space="preserve">Número de Casas de justicia con ruta integral </t>
  </si>
  <si>
    <t>Número de mujeres atendidas con perspectiva de género y derechos de las mujeres a través de Casas de Justicia y espacios de atención integral de la Fiscalía (CAPIV, CAIVAS)</t>
  </si>
  <si>
    <t xml:space="preserve">Este indicador mide el número de casas de justicia en la ciudad de Bogotá que cuentan con una ruta integral de atención con perspectiva de género. Este indicador suma el número de casas de justicia que cuentan con la ruta integral de atención. Se espera que en un periodo de 11 años se logre llegar a la meta del 13 casas de justicia que cuenten con la ruta integral de atención. </t>
  </si>
  <si>
    <r>
      <t xml:space="preserve">El producto Casa de juticia con ruta integral, esta asociado al indicador </t>
    </r>
    <r>
      <rPr>
        <i/>
        <sz val="12"/>
        <rFont val="Arial Narrow"/>
        <family val="2"/>
      </rPr>
      <t xml:space="preserve">Número de mujeres atendidas con perspectiva de género y derechos de las mujeres a través de Casas de Justicia y espacios de atención integral de la Fiscalía (CAPIV, CAIVAS), </t>
    </r>
    <r>
      <rPr>
        <sz val="12"/>
        <rFont val="Arial Narrow"/>
        <family val="2"/>
      </rPr>
      <t xml:space="preserve">de la meta "Implementar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del Plan de Desarrollo Distrital 2020 – 2024: Un Nuevo Contrato Social y Ambiental para la Bogotá del Siglo XXI. Este producto tiene como objetivo que las casas de justicia en la ciudad de Bogotá cuenten con una ruta integral de atención con perspectiva de género. </t>
    </r>
  </si>
  <si>
    <t>Igualdad de Género</t>
  </si>
  <si>
    <t>5.1 - 5.2</t>
  </si>
  <si>
    <t>en el plan aparece N/A, pero yo creo que debería tener el enfoque de género</t>
  </si>
  <si>
    <t xml:space="preserve">Sumatoria de numero de casas con ruta integral. </t>
  </si>
  <si>
    <t>Casas</t>
  </si>
  <si>
    <t xml:space="preserve">Anualmente se sumarán el número de casas de justicia que cuentan con la ruta integral de atención con perspectiva de género. </t>
  </si>
  <si>
    <t>Desde la Subsecretaria de Fortalecimiento de Capacidades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</si>
  <si>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Subsecretaría de Fortalecimiento de Capacidades </t>
  </si>
  <si>
    <t>FICHA TÉCNICA INDICADOR DE PRODUCTO 3.1.11</t>
  </si>
  <si>
    <t>Porcentaje de  talleres realizados con entidades distritales y alcaldías locales</t>
  </si>
  <si>
    <t>Construir Bogotá Región con gobierno abierto, transparente y ciudadanía consciente.</t>
  </si>
  <si>
    <t>Gestión Pública Efectiva</t>
  </si>
  <si>
    <t xml:space="preserve">
El indicador mide el porcentaje de talleres realizados a las entidades distritales y alcaldías locales sobre la transversalización de los enfoques poblacional-diferencial y de género en los proyectos de inversión. 
Estos talleres se realizarán de manera virtual y/o presencial. Con esto se busca que los formuladores comprendan qué son los enfoque poblacional - diferencial y de género, y cómo incorporarlos en los proyectos de inversión.</t>
  </si>
  <si>
    <t xml:space="preserve">
Talleres realizados a las entidades distritales y alcaldías locales sobre la transversalización de los enfoques poblacional-diferencial y de género en los proyectos de inversión. La metodología implementada en estos talleres se desarrolla a través de:
1. Marco normativo; 2. Marco conceptual; 3. Preguntas orientadoras; 4. Recomendaciones; y 5. un ejemplo de la aplicación de los enfoques en los proyectos.
Estos talleres se realizarán de manera virtual y/o presencial. El resultado de estos talleres son proyectos de inversión a nivel distrital y local con los enfoque poblacional - diferencial y de género incorporado.</t>
  </si>
  <si>
    <t>De aquí a 2030, potenciar y promover la inclusión social, económica y política de todas las personas, independientemente de su edad, sexo, discapacidad, raza, etnia, origen, religión o situación económica u otra condición.</t>
  </si>
  <si>
    <t>(Número de talleres realizados/ Número de talleres programados)*100</t>
  </si>
  <si>
    <t xml:space="preserve">Falta esta info. </t>
  </si>
  <si>
    <t>Se contabilizan los talleres finalizados a las entidades distritales y las alcaldías locales, sobre el número de talleres programados</t>
  </si>
  <si>
    <t>Dirección de Equidad y Políticas Poblacionales</t>
  </si>
  <si>
    <t xml:space="preserve">Pilar Montagut </t>
  </si>
  <si>
    <t>pmontagut@sdp.gov.co</t>
  </si>
  <si>
    <t>Susan Suárez</t>
  </si>
  <si>
    <t>Número de estrategias desde los programas Nidos y Crea, orientadas a la atención de mujeres víctimas de violencias de género y niñas y niños en Casas Refugio.implementadas</t>
  </si>
  <si>
    <t>Describe la cantidad de estrategias implementadas desde los programas Nidos y Crea, orientadas a la atención de mujeres víctimas de violencias de género y niñas y niños en Casas Refugio.</t>
  </si>
  <si>
    <t>Estrategias diseñadas e  implementadas para la atención de mujeres víctimas de violencias de género y niñas y niños en Casas Refugio en el marco de los programas de Nidos y Crea del Instituto de Distrital de las Artes</t>
  </si>
  <si>
    <t>Se mide a partit de la implementación de la estrategia. El tipo de anualización de este indicador es constante.</t>
  </si>
  <si>
    <t>Informes de Gestión</t>
  </si>
  <si>
    <t>FICHA TÉCNICA INDICADOR DE PRODUCTO 3.1.10</t>
  </si>
  <si>
    <t>Sumatoria de estrategias desde los programas Nidos y Crea, orientadas a la atención de mujeres víctimas de violencias de género y niñas y niños en Casas Refugio.implementadas</t>
  </si>
  <si>
    <t>Número de Uris con estrategia de atención semipermanente para la protección de las mujeres víctimas de violencia y acceso a la justicia implementada</t>
  </si>
  <si>
    <t>Índice de la apropiación de los instrumentos para la movilización y exigencia del derecho a una vida libre de violencias.</t>
  </si>
  <si>
    <t>Número de URIs con estrategia de aención semi permanente para la protección de las mujeres víctimas de violencia y acceso a la justicia implementada</t>
  </si>
  <si>
    <t xml:space="preserve">Este indicador mide el número de Uris que cuentan con una estrategia de atención semipermanente para la protección de las mujeres víctimas de violencia a las que se les garantice el acceso a la justicia. Se espera que en un periodo de 5 años se logre llegar a la meta del 5 uris que cuenten con la estrategia implementada. </t>
  </si>
  <si>
    <r>
      <t xml:space="preserve">El producto Uris con estrategia de atención semipermanentepara la protección de las mujeres víctimas de violencia y acceso a la justicia, esta asociado al indicador </t>
    </r>
    <r>
      <rPr>
        <i/>
        <sz val="12"/>
        <rFont val="Arial Narrow"/>
        <family val="2"/>
      </rPr>
      <t xml:space="preserve">Número de URIs con estrategia de aención semi permanente para la protección de las mujeres víctimas de violencia y acceso a la justicia implementada, </t>
    </r>
    <r>
      <rPr>
        <sz val="12"/>
        <rFont val="Arial Narrow"/>
        <family val="2"/>
      </rPr>
      <t>de la meta "Implementar una estrategia semi permanente para la protección de las mujeres víctimas de violencia y su acceso a la justicia en 3 Unidades de Reacción Inmediata -  URI de la Fiscalía General de la Nación y articulada a la línea  123 y Línea púrpura" del Plan de Desarrollo Distrital 2020 – 2024: Un Nuevo Contrato Social y Ambiental para la Bogotá del Siglo XXI. Este producto tiene como objetivo que las Uris en la ciudad de Bogotá cuenten con con una estrategia de atención semipermanente para la protección de las mujeres víctimas de violencia a las que se les garantice el acceso a la justicia.</t>
    </r>
  </si>
  <si>
    <t>3.3 Aumento de la apropiación de los instrumentos para la movilización y exigencia del derecho a una vida libre de violencias.</t>
  </si>
  <si>
    <t>Sumatoria de Uris con estrategia de atención semipermanente para la protección de las mujeres víctimas de violencia y acceso a la justicia implementada</t>
  </si>
  <si>
    <t>Uris</t>
  </si>
  <si>
    <t>Anualmente se sumarán el número de Uris con estrategia de atención semipermanente para la protección de las mujeres víctimas de violencia y acceso a la justicia implementada</t>
  </si>
  <si>
    <t>FICHA TÉCNICA INDICADOR DE PRODUCTO 3.1.12</t>
  </si>
  <si>
    <t>FICHA TÉCNICA INDICADOR DE PRODUCTO 3.3.8</t>
  </si>
  <si>
    <t>Número de capacitaciones y acciones de comunicación  y cultura ciudadana dirigidas a promover el derecho de las mujeres a una vida libre de violencia, en el sistema de movilidad realizadas</t>
  </si>
  <si>
    <t>Este indicador se mide a través de  la suma de las capacitaciones y acciones de comunicación  y cultura ciudadana dirigidas a promover el derecho de las mujeres a una vida libre de violencia, en el sistema de movilidad realizadas . Se realizará la sumatoria de estas capacitaciones realizadas con una anualización tipo suma,  con el fin de alcanzar la meta establecida para el final de la ejecución del producto</t>
  </si>
  <si>
    <t>Las capacitaciones y acciones de comunicación y cultura ciudadana dirigidas a promover el derecho de las mujeres a una vida libre de violencia, en el sistema de movilidad, hacen parte de una estrategia de cultura ciudadana diseñada e implementada por el sector movilidad, mediante las cuales se busca fortalecer una cultura de respeto y garantía del derecho de las mujeres a tener una vida libre de volencias, especialmente de aquellas que se generan en el sistema de movilidad en la ciudad de Bogotá.</t>
  </si>
  <si>
    <t>Sumatoria de capacitaciones y acciones de comunicación y cultura ciudadana dirigidas a promover el derecho de las mujeres a una vida libre de violencia, en el sistema de movilidad realizadas</t>
  </si>
  <si>
    <t>Se realizará la sumatoria de lascapacitaciones y acciones de comunicación  y cultura ciudadana dirigidas a promover el derecho de las mujeres a una vida libre de violencia, en el sistema de movilidad realizadas por la Oficina Asesora de Comunicaciones y Cultura para la Movilidad de la Secretaría de Distrital de Movilidad</t>
  </si>
  <si>
    <t>Informes de Gestión Oficina Asesora de Comunicaciones y Cultura para la Movilidad</t>
  </si>
  <si>
    <t>Andrés Contento</t>
  </si>
  <si>
    <t>Jefe Oficina Asesora de Comunicaciones y Cultura para la Movilidad</t>
  </si>
  <si>
    <t>acontento@movilidadbogota.gov.co</t>
  </si>
  <si>
    <t>FICHA TÉCNICA INDICADOR DE PRODUCTO 3.3.9</t>
  </si>
  <si>
    <t>(Número de herramientas para la incorporación de los enfoques de género, poblacional - diferencial incorporadas en el modelo colaborativo de participación implementadas/ Número de herramientas programadas para la incorporación de los enfoques de género, poblacional - diferencial  en el modelo colaborativo de participación )*100</t>
  </si>
  <si>
    <t xml:space="preserve">Este indicador mide la proporción entre el número de herramientas para la incorporación de los enfoques de género, poblacional - diferencial implementadas en el modelo colaborativo de participación, y el número de herramientas que se programan anualmente para el cumplimiento de la implementación del modelo colaborativo de participación. Se espera que este indicador tenga un comportamiento constante con un cumplimiento del 100% </t>
  </si>
  <si>
    <t>Porcentaje de herramientas implementadas para la incorporación del enfoque de género, poblacional - diferencial en el modelo colaborativo de participación.</t>
  </si>
  <si>
    <t>Número de espacios de participación dirigidos a mujeres en los encuentros realizados en la zona de influencia directa de las  actuaciones urbanas integrales</t>
  </si>
  <si>
    <t>Actuaciones urbanas integrales formuladas</t>
  </si>
  <si>
    <t>Integración regional, distrital y local</t>
  </si>
  <si>
    <t xml:space="preserve">
El indicador mide el número de espacios de participación dirigidos a mujeres en los encuentros realizados en la zona de influencia directa de las  actuaciones urbanas integrales. 
Los encuentros de participación se desarrollaran de manera virtual y/o presencial. El objetivo de este indicador es realizar espacios de participación dirigido a mujeres convocados por la Dirección de Operaciones Estratégicas.</t>
  </si>
  <si>
    <t xml:space="preserve">
Los espacios de encuentro dirigidos a mujeres de la zona de influencia directa de las  actuaciones urbanas integrales se logran mediante las siguientes acciones:
1. Convocatorias dirigidas a mujeres
2. Establecer contactos con lideresas que ayuden a propagar la necesidad de los aportes de las mujeres sobre las actuaciones urbanas integrales.
3. Por medio de listas de asistencia se realiza el resgistro de los participantes, en donde se cuenta con varibales de género que permiten conocer la cantidad de espacios dirigios a mujeres y la asistencia de las mismas</t>
  </si>
  <si>
    <t>Género; Poblacional - Diferencial</t>
  </si>
  <si>
    <t>Sumatoria de espacios realizados dirigidos a mujeres</t>
  </si>
  <si>
    <t>Espacios</t>
  </si>
  <si>
    <t>Si se tiene línea base, se debería tener la fuente</t>
  </si>
  <si>
    <t>El proceso técnico parte de la convocatoria dirigida a mujeres sobre los espacios a realizar. Posterior a la realización de los espacios se suman el total de encuentros generados a lo largo del año</t>
  </si>
  <si>
    <t>Dirección de Operaciones Estratégicas</t>
  </si>
  <si>
    <t>Consuelo Ordoñéz</t>
  </si>
  <si>
    <t>cordonez@sdp.gov.co</t>
  </si>
  <si>
    <t>Porcentaje de participación de mujeres en los encuentros realizados en la zona de influencia directa de las  actuaciones urbanas integrales</t>
  </si>
  <si>
    <t xml:space="preserve">
El indicador mide el porcentaje de participación de mujeres en los encuentros realizados en la zona de influencia directa de las actuaciones urbanas integrales, teniendo en cuenta que en el desarrollo de estas, se realizan encuentros de participación ciudadana que facilitan la contribución y aportes de las mujeres en dichos escenarios.
Los encuentros de participación se desarrollaran de manera virtual y/o presencial. El objetivo de este indicador es mantener y/o aumentar la participación que tengan las mujeres sobre los espacios que sean convocados por la Dirección de Operaciones Estratégicas y que involucren participación ciudadana.</t>
  </si>
  <si>
    <t xml:space="preserve">
Los espacios de encuentro con una activa promoción de participación de mujeres de la zona de influencia directa de las  actuaciones urbanas integrales se logran mediante las siguientes acciones:
1. La convocatoria debe garantizar que se citen para el encuentro igual y/o mayor cantidad de mujeres. 
2. Establecer contactos con lideresas que ayuden a propagar la necesidad de los aportes de las mujeres sobre las actuaciones urbanas integrales.
3. Por medio de listas de asistencia se realiza el resgistro de los participantes, en donde se cuenta con varibales de género que permiten conocer la cantidad de mujeres que participaron en el encuentro.</t>
  </si>
  <si>
    <t>(Número de mujeres participantes en los espacios de encuentros desarrollados/número total de asistentes en los encuentros desarrollados)*100</t>
  </si>
  <si>
    <t xml:space="preserve">
El proceso téncio parte con la recolección de los datos de los asistentes a los encuentros de actuaciones urbanas integrales. A partir de las estadisticas recolectadas en las listas de asistencia se realiza un análisis de las variables en donde el resultado arroje la cantidad de mujeres que participaron en el encuentro.</t>
  </si>
  <si>
    <t>Número de documentos con orientación metodológica para el seguimiento a los presupuestos participativos con enfoque de género.</t>
  </si>
  <si>
    <t>Porcentaje (%) de avance en la definición e implementación de la estrategia, operación, seguimiento y evaluación de los presupuestos participativos en los Fondos de Desarrollo Local.</t>
  </si>
  <si>
    <t>Gobierno Abierto</t>
  </si>
  <si>
    <t xml:space="preserve">
El indicador mide el número de documentos con orientación metodológica para el seguimiento a los presupuestos participativos con enfoque de género. Estos documentos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t>
  </si>
  <si>
    <t xml:space="preserve">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La formulación de los documentos de orientación metodológica se apoyan en las herramientas de seguimiento a la inversión local, como son el Sistema de seguimiento al Plan de Desarrollo -SEGPLAN-, Matriz Unificada de Seguimiento a la Inversión local -MUSI- y el informe de balance social. Asi mismo, la implementación efectiva de documentos guia, con El Manual de procedimiento para la operación y administración del Banco de Programa y Proyectos Local (BPP-L), los criterios de elegibilidad, viabilidad y de enfoques de políticas públicas y los estudios previos de los proyectos de inversión local evaluados por el sector Mujer en el marco del Decreto 768 de 2019.</t>
  </si>
  <si>
    <t>Sumatoria de documentos con orientación metodológica para el seguimiento a los presupuestos participativos con enfoque de género</t>
  </si>
  <si>
    <t>falta</t>
  </si>
  <si>
    <t xml:space="preserve">Las herramientas que permitan la territorialización de las metas y/o conceptos de gasto local y los proyectos de infraestuctura , dotación y eventos culturales implementados serán los insumos para realizar los documentos finales con orientación metodológica para el seguimiento a los presupuestos participativos con enfoque de género. </t>
  </si>
  <si>
    <t>Dirección de Planes de Desarrollo y Fortalecimiento Local</t>
  </si>
  <si>
    <t>Mónica Montilla</t>
  </si>
  <si>
    <t>mmontilla@sdp.gov.co</t>
  </si>
  <si>
    <t>Número de localidades con asistencia a las secretarias técnicas de las instancias de participación para alcanzar la paridad</t>
  </si>
  <si>
    <t>Documento de lineamiento de presupuesto participativo sensible al género, formulado y adoptado</t>
  </si>
  <si>
    <t xml:space="preserve">Este indicador mide el número de localidades con asistencia a las secretarias técnicas de las instancias de participación para alcanzar la paridad. Se espera que en un periodo de 11 años se logre llegar a la meta de 20 localidades asistida técnicamente sobre las instancias de participacion que permitan alcanzar la paridad. </t>
  </si>
  <si>
    <r>
      <t xml:space="preserve">El producto Asistencia a las Secretarías Técnicas de las instancias de participación para alcanzar la paridad, esta asociado al indicador </t>
    </r>
    <r>
      <rPr>
        <i/>
        <sz val="12"/>
        <rFont val="Arial Narrow"/>
        <family val="2"/>
      </rPr>
      <t xml:space="preserve">Documento de lineamiento de presupuesto participativo sensible al género, formulado y adoptado, </t>
    </r>
    <r>
      <rPr>
        <sz val="12"/>
        <rFont val="Arial Narrow"/>
        <family val="2"/>
      </rPr>
      <t xml:space="preserve">de la meta "Alcanzar la paridad en al menos el 50% de las instancias de participación del Distrito Capital" del Plan de Desarrollo Distrital 2020 – 2024: Un Nuevo Contrato Social y Ambiental para la Bogotá del Siglo XXI. Este producto tiene como objetivo que las 20 localidades del Distrito Capital sean asesoradas técnicamente sobre las instancias de participación que permitan alcanzar la paridad. </t>
    </r>
  </si>
  <si>
    <t>Participación plena e igualdad de oportunidades. 5 C Politicas y leyes para la igualdad</t>
  </si>
  <si>
    <t xml:space="preserve">Sumatoria de localidades con asistencia a las secretarias técnicas de las instancias de participación para alcanzar la paridad </t>
  </si>
  <si>
    <t xml:space="preserve">Local. </t>
  </si>
  <si>
    <t xml:space="preserve">20 localidades de Bogotá. </t>
  </si>
  <si>
    <t xml:space="preserve">Anualmente se sumarán el número de localidades con asistencia a las secretarias técnicas de las instancias de participación para alcanzar la paridad. </t>
  </si>
  <si>
    <t>Desde el área responsable del producto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</si>
  <si>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FICHA TÉCNICA INDICADOR DE PRODUCTO 4.1.16</t>
  </si>
  <si>
    <t>Número de mujeres vinculadas a la Escuela de Formación Política</t>
  </si>
  <si>
    <t>Numero de mujeres  vinculadas a la Escuela de Formación Política</t>
  </si>
  <si>
    <t xml:space="preserve">Este indicador mide el número de mujeres vinculadas a la Escuela de Formación Política. Se espera que en un periodo de 5 años se logre llegar a la meta de 6.000 mujeres. </t>
  </si>
  <si>
    <r>
      <t xml:space="preserve">El producto Escuela de Formación politica a mujeres en su diversidad, esta asociado al indicador </t>
    </r>
    <r>
      <rPr>
        <i/>
        <sz val="12"/>
        <rFont val="Arial Narrow"/>
        <family val="2"/>
      </rPr>
      <t xml:space="preserve">Numero de mujeres  vinculadas a la Escuela de Formación Política, </t>
    </r>
    <r>
      <rPr>
        <sz val="12"/>
        <rFont val="Arial Narrow"/>
        <family val="2"/>
      </rPr>
      <t xml:space="preserve">de la meta "Implementar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Distritol" del Plan de Desarrollo Distrital 2020 – 2024: Un Nuevo Contrato Social y Ambiental para la Bogotá del Siglo XXI. Este producto tiene como objetivo que 6.000 muejeres se vinculen a la Escuela de Formación Política. </t>
    </r>
  </si>
  <si>
    <t>Poner fin a la discriminación de la mujer 5.5 Participación plene e igualdad de oportunidades.</t>
  </si>
  <si>
    <t xml:space="preserve">Genero, Derechos de las Mujeres y Diferencial. </t>
  </si>
  <si>
    <t>Sumatoria de mujeres  vinculadas a la Escuela de Formación Política</t>
  </si>
  <si>
    <t xml:space="preserve">Anualmente se sumarán el número de mujeres vinculadas a la Escuela de Formaciòn Polìtica. </t>
  </si>
  <si>
    <t>FICHA TÉCNICA INDICADOR DE PRODUCTO 4.1.17</t>
  </si>
  <si>
    <t>Sumatoria de entidades asistidas técnicamente para promover presupuestos participativos y sensibles al género</t>
  </si>
  <si>
    <t xml:space="preserve">Este indicador mide el número de entidades asistidas técnicamente para promover presupuestos participativos y sensibles al género. Este indicador es de caracter constante y se espera que en los 11 años de implementación de la PPMyEG, 60 entidades distritales sean asistidas técnicamente para promover presupuestos participativos y sensibles al género. </t>
  </si>
  <si>
    <t xml:space="preserve">El producto Asistencia técnica para promover presupuestos participativos y sensibles al género,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lograr que las entidades distritales sean asistidas técnicamente para promover presupuestos participativos y sensibles al género. </t>
  </si>
  <si>
    <t>5 C Politicas y leyes para la igualdad</t>
  </si>
  <si>
    <t xml:space="preserve">Genero, Derechos de las Mujeres. </t>
  </si>
  <si>
    <t>Número de entidades asistidas técnicamente para promover presupuestos participativos y sensibles al género</t>
  </si>
  <si>
    <t>Anualmente se contará el número de entidades asistidas técnicamente para promover presupuestos participativos y sensibles al género</t>
  </si>
  <si>
    <t>FICHA TÉCNICA INDICADOR DE PRODUCTO 4.1.18</t>
  </si>
  <si>
    <t xml:space="preserve">Número de veedurías ciudadanas de mujeres para el seguimiento a la garantía de sus derechos promovidas  </t>
  </si>
  <si>
    <t xml:space="preserve">Este indicador mide el número de veedurías ciudadanas de mujeres para el seguimiento a la garantía de sus derechos, promovidas. Este indicador es de caracter constante y se espera que en los 11 años de implementación de la PPMyEG, se ponga en marcha una veeduría ciudadana de mujeres para el seguimiento de los derechos de las mujeres en la ciudad de Bogotá. </t>
  </si>
  <si>
    <t xml:space="preserve">El producto Veeduría Ciudadana de mujeres para el seguimiento a la garantía de sus derechos,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poner en marcha una veeduría ciudadana de mujeres para el seguimiento de los derechos de las mujeres en la ciudad de Bogotá. </t>
  </si>
  <si>
    <t xml:space="preserve">Sumatoria de veedurías ciudadanas de mujeres para el seguimiento a la garantía de sus derechos,  promovidas  </t>
  </si>
  <si>
    <t xml:space="preserve">Veedurías </t>
  </si>
  <si>
    <t xml:space="preserve">Anualmente se contará el número de veedurías ciudadanas de mujeres para el seguimiento a la garantía de sus derechos promovidas  </t>
  </si>
  <si>
    <t>FICHA TÉCNICA INDICADOR DE PRODUCTO 4.1.19</t>
  </si>
  <si>
    <t>Número de mujeres atendidas en los procesos de formación, alistamiento financiero y asistencia técnica desde el enfoque de género a mujeres emprendedoras en sus diferencias y diversidad del Distrito Capital favoreciendo su inclusión y sostenibilidad.</t>
  </si>
  <si>
    <t>Este indicador se mide a través de  la suma de las  mujeres atendidas en los procesos de formación, alistamiento financiero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</si>
  <si>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Numero de mujeres en sus diferencias y diversidad apoyadas financieramente a través de los convenios y proyectos de la SDDE</t>
  </si>
  <si>
    <t>Este indicador mide el número de mujeres en sus diferencias y diversidad apoyadas financieramente a través de los convenios y proyectosde financiamiento de la SDDE . Se realizará la sumatoria de las mujeres con una anualización tipo suma con el fin de alcanzar la meta establecida para el final de la ejecución del producto</t>
  </si>
  <si>
    <t>Sumatoria de mujeres en sus diferencias y diversidad apoyadas financieramente a través de los convenios y proyectosde financiamiento de la SDDE</t>
  </si>
  <si>
    <t>La Subdirección de Inclusión Financiera e Intermediación consolida el reporte del número de mujeres en sus diferencias y diversidad apoyadas financieramente a través de los convenios y proyectosde financiamiento de la SDDE</t>
  </si>
  <si>
    <t>Andrés Felipe Salazar</t>
  </si>
  <si>
    <t>Número de mujeres atendidas en los procesos de formación, y asistencia técnica desde el enfoque de género a mujeres emprendedoras en sus diferencias y diversidad del Distrito Capital favoreciendo su inclusión y sostenibilidad.</t>
  </si>
  <si>
    <t>Este indicador se mide a través de  la suma de las mujeres atendidas en los procesos de formación,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</si>
  <si>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Sumatoria del número de mujeres atendidas en los procesos de formación,  y asistencia técnica desde el enfoque de género a mujeres emprendedoras en sus diferencias y diversidad</t>
  </si>
  <si>
    <t>jghernandez@desarrolloeconomico.gov.co</t>
  </si>
  <si>
    <t>Juana Hernandez</t>
  </si>
  <si>
    <t>La Subdirección de Empleo y Formación consolida el reporte del número de mujeres en sus diferencias y diversidad vinculadas en procesos en vinculadas a procesos de formación para el trabajo y cierre de brechas y se procede a hacer el cálculo del indicador</t>
  </si>
  <si>
    <t xml:space="preserve">Sumatoria de mujeres vinculadas a procesos de formación para el trabajo y cierre de brechas.  </t>
  </si>
  <si>
    <t xml:space="preserve">El producto consiste en la vinculación de mujeres en sus diferencias y diversidades aprocesos de formación para el trabajo y cierre de brechas, desarrollados por la Secretaría Distrital de Desarrollo Económico. </t>
  </si>
  <si>
    <t>Este indicador se mide a través de  la suma de las  de mujeres vinculadas a procesos de formación para el trabajo y cierre de brechas.  Se realizará la sumatoria de las mujeres con una anualización tipo suma con el fin de alcanzar la meta establecida para el final de la ejecución del producto</t>
  </si>
  <si>
    <t xml:space="preserve">Número de Mujeres en sus diferencias y diversidad vinculadas en procesos de formación para el trabajo y cierre de brechas. </t>
  </si>
  <si>
    <t>FICHA TÉCNICA INDICADOR DE PRODUCTO 5.1.24</t>
  </si>
  <si>
    <t>Número de contenidos implementados para el desarrollo de capacidades socioemocionales técnicas y digitales en toda su diversidad</t>
  </si>
  <si>
    <t>Este indicador se mide a través de  la suma de los contenidos implementados para el desarrollo de capacidades socioemocionales técnicas y digitales en toda su diversidad. Se realizará la sumatoria de estos contenidos con una anualización tipo suma,  con el fin de alcanzar la meta establecida para el final de la ejecución del producto</t>
  </si>
  <si>
    <t>El producto busca diseñar e implementar contenidos que contribuyan al desarrollo de capacidades socioemocionales, técnicas y digitales de las mujeres para aumentar su competitivadad y posibilidades de acceso al mercado laboral</t>
  </si>
  <si>
    <t>Sumatoria de contenidos implementados para el desarrollo de capacidades socioemocionales técnicas y digitales en toda su diversidad</t>
  </si>
  <si>
    <t>Contenidos</t>
  </si>
  <si>
    <t>La Subsecretaria de Políticas de Igualdad consolida el reporte del número de contenidos implementados para el desarrollo de capacidades socioemocionales técnicas y digitales en toda su diversidad y se procede a hacer el cálculo del indicador</t>
  </si>
  <si>
    <t>Informe de gestión de la Subsecretaria de Políticas de Igualdad</t>
  </si>
  <si>
    <t>Secretaría distrital de la mujer</t>
  </si>
  <si>
    <t>FICHA TÉCNICA INDICADOR DE PRODUCTO 5.1.25</t>
  </si>
  <si>
    <t>FICHA TÉCNICA INDICADOR DE PRODUCTO 3.1.9</t>
  </si>
  <si>
    <t>Dirección de Territorialización de Derechos y Participación</t>
  </si>
  <si>
    <t>Rosa Patricia Chaparro Niño</t>
  </si>
  <si>
    <t>Directora de Territorialización de Derechos</t>
  </si>
  <si>
    <t>3169001 /1010</t>
  </si>
  <si>
    <t>FICHA TÉCNICA INDICADOR DE PRODUCTO 5.1.23</t>
  </si>
  <si>
    <t>Subsecretaria de Políticas de Igualdad</t>
  </si>
  <si>
    <t>Diana Parra Romero</t>
  </si>
  <si>
    <t xml:space="preserve">Porcentaje de avance en la implementación de la estrategia para el desarrollo de capacidades socioemocionales y técnicas de las mujeres en toda su diversidad para su emprendimiento y empleabilidad.  </t>
  </si>
  <si>
    <t>El indicador mide el porcentaje de avance en la implementación de la estrategia para el desarrollo de capacidades socioemocionales y técnicas de las mujeres en toda su diversidad para su emprendimiento y empleabilidad, el cual  está diseñado para ejecutarse en 4 años. Para la implementación de esta estrategia se  programan un número de acciones  que se deben realizar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2021: 0.10
2022: 0.50
2023: 0.90
2024:1</t>
  </si>
  <si>
    <t>El producto busca diseñar e implementar una estrategia para el desarrollo de capacidades socioemocionales y técnicas  de las mujeres en toda su diversidad para aumentar las posibilidades de acceso al mercado laboral y fortalecer sus apuestas de emprendimiento</t>
  </si>
  <si>
    <t>Ponderación vigencia* ((Numero de acciones ejecutadas de la estrategia para el desarrollode capacidades  socioemocionales y técnicas de las mujeres en toda su diversidad para su emprendimiento y empleabilidad/número de acciones programadas de la estrategia para el desarrollode capacidades  socioemocionales y técnicas de las mujeres en toda su diversidad para su emprendimiento y empleabilidad))    * 100</t>
  </si>
  <si>
    <t>La Subsecretaria de Políticas de Igualdad consolida el reporte del número de las acciones de la estrategia implementadas, para establecer la proporción con las acciones programadas y se procede a hacer el cálculo del indicador teniendo en cuenta la ponderación de la vigencia objeto de medición</t>
  </si>
  <si>
    <t>FICHA TÉCNICA INDICADOR DE PRODUCTO 7.1.4</t>
  </si>
  <si>
    <t>FICHA TÉCNICA INDICADOR DE PRODUCTO 7.1.5</t>
  </si>
  <si>
    <t>FICHA TÉCNICA INDICADOR DE PRODUCTO 7.1.6</t>
  </si>
  <si>
    <t>FICHA TÉCNICA INDICADOR DE PRODUCTO 7.1.7</t>
  </si>
  <si>
    <t>FICHA TÉCNICA INDICADOR DE PRODUCTO 7.1.8</t>
  </si>
  <si>
    <t>FICHA TÉCNICA INDICADOR DE PRODUCTO 7.1.9</t>
  </si>
  <si>
    <t>FICHA TÉCNICA INDICADOR DE PRODUCTO 9.1.6</t>
  </si>
  <si>
    <t>FICHA TÉCNICA INDICADOR DE PRODUCTO 9.1.7</t>
  </si>
  <si>
    <t>Subsecretaría de Planeación y Política</t>
  </si>
  <si>
    <t>nelson.jimenez@habitatbogota.gov.co</t>
  </si>
  <si>
    <t>Subsecretaría de Gestión Financiera</t>
  </si>
  <si>
    <t>Subsecretario de Gestión Financiera</t>
  </si>
  <si>
    <t>Nelson Yovani Jimenez</t>
  </si>
  <si>
    <t>Informes de gestión Subsecretaría de Gestión Financiera</t>
  </si>
  <si>
    <t>Se realizará la sumatoria de los subsidios  en la modalidad de vivienda nueva o usada para familias vulnerables con prioridad  en hogares con jefatura femenina, personas con discapacidad, victimas del conflicto armado, población étnica y adultos mayores asignados por la Subsecretaría de Gestión Financiera de la Secretaría de Distrital de Hábitat</t>
  </si>
  <si>
    <t>Subsidios</t>
  </si>
  <si>
    <t xml:space="preserve">Sumatoria de subsidios asignados en la modalidad de vivienda nueva o usada para familias vulnerables con prioridad  en hogares con jefatura femenina, personas con discapacidad, victimas del conflicto armado, población étnica y adultos mayores. </t>
  </si>
  <si>
    <t>Para 2030, asegurar el acceso de todas las personas a viviendas y servicios básicos adecuados, seguros y asequibles y mejorar los barrios marginales</t>
  </si>
  <si>
    <t>Ciudades y comunidades sostenibles</t>
  </si>
  <si>
    <t>Los subsidios en la modalidad de vivienda nueva o usada para familias vulnerables con jefatura femenina  personas con discapacidad, victimas del conflicto armado, población étnica y adultos mayores, corresponden a soluciones habitacionales que están orientadas a mejorar la calidad de vida de los hogares en situación de vulnerabilidad, especialmente aquellos con jefatura femenina, facilitando el acceso a una vivienda digna, segura y con servicios públicos habilitados.</t>
  </si>
  <si>
    <t>Este indicador se mide a través de  la suma de los subsidios asignados en la modalidad de vivienda nueva o usada para familias vulnerables con prioridad  en hogares con jefatura femenina, personas con discapacidad, victimas del conflicto armado, población étnica y adultos mayores. Se realizará la sumatoria de estos subsidios que fueron asignados con una anualización tipo suma,  con el fin de alcanzar la meta establecida para el final de la ejecución del producto</t>
  </si>
  <si>
    <t>Habitat</t>
  </si>
  <si>
    <t xml:space="preserve">Número de subsidios asignados en la modalidad de vivienda nueva o usada para familias vulnerables con prioridad  en hogares con jefatura femenina, personas con discapacidad, victimas del conflicto armado, población étnica y adultos mayores. </t>
  </si>
  <si>
    <t>Número de intervenciones urbanas enfocadas en una mejor iluminación, mejores andenes, parques más seguros y otros espacios urbanos, en áreas de alta incidencia de violencia sexual realizadas</t>
  </si>
  <si>
    <t>Este indicador se mide a través de  la suma de las intervenciones urbanas enfocadas en una mejor iluminación, mejores andenes, parques más seguros y otros espacios urbanos, en áreas de alta incidencia de violencia sexual realizadas. Se realizará la sumatoria de estas intervenciones realizadas con una anualización tipo suma,  con el fin de alcanzar la meta establecida para el final de la ejecución del producto</t>
  </si>
  <si>
    <t xml:space="preserve">Las intervenciones urbanas enfocadas en una mejor iluminación, mejores andenes, parques más seguros y otros espacios urbanos, en áreas de alta incidencia de violencia sexual, buscan mejorar las condiciones de seguridad para las mujeres en dichos espacios, disminuyendo factores de riesgo asociados a temas de infraestructura en los espacios públicos urbanos. </t>
  </si>
  <si>
    <t>Paz, Justicia e instituciones sólidas: Promover sociedades pacíficas e inclusivas para el desarrollo sostenible, facilitar el acceso a la justicia para todos y construir a todos los niveles instituciones eficaces e inclusivas que rindan cuenta</t>
  </si>
  <si>
    <t>Reducir considerablemente todas las formas de violencia y las tasas de mortalidad conexas en todo el mundo</t>
  </si>
  <si>
    <t>Sumatoria de intervenciones urbanas enfocadas en una mejor iluminación, mejores andenes, parques más seguros y otros espacios urbanos, en áreas de alta incidencia de violencia sexual realizadas</t>
  </si>
  <si>
    <t>Intervenciones urbanas</t>
  </si>
  <si>
    <t>Se realizará la sumatoria de las intervenciones urbanas enfocadas en una mejor iluminación, mejores andenes, parques más seguros y otros espacios urbanos, en áreas de alta incidencia de violencia sexual realizadas por la Subsecretaría de Gestión Financiera de la Secretaría de Distrital de Hábitat</t>
  </si>
  <si>
    <t xml:space="preserve">Porcentaje de avance en el documento ajustado de POT con enfoque de género y diferencial </t>
  </si>
  <si>
    <t xml:space="preserve">El indicador mide el avance en la incorporación del enfoque de género y diferencial en el documento técnico de soporte del Plan de Ordenamiento Territorial, que se elabore en el marco de formulación de la revisión del POT, así como, los ajustes que se deriven de las etapas de concertación, consulta y aprobación. Para realizar el cálculo se debe tener en cuenta la siguiente ponderación de las vigencias:
2020:0.60
2021: 1
</t>
  </si>
  <si>
    <t>Documento técnico de la revisión del POT, elaborado y formulado, que contiene, entre otros, los elementos de política, objetivos, estrategias, normas urbanísticas y acciones territoriales que responden a la incorporación del enfoque de género y diferencial en el ordenamiento territorial del Distrito Capital, para promover que Bogotá represente un territorio cuidador y una ciudad diversa. En todo caso este producto se elaborará teniendo en cuenta a los alcances de los contenidos establecidos por la Ley 388 de 1997 y el Decreto Nacional 1077 de 2015 para los planes de ordenamiento territorial.</t>
  </si>
  <si>
    <t>Ponderación vigencia*(fases del documento ajustado de POT con enfoque de género y diferencial realizadas /fases del documento ajustado de POT con enfoque de género y diferencial programadas)*100</t>
  </si>
  <si>
    <t xml:space="preserve">Se establecen fases para la elaboración del documento, todos ellos acordados por los responsables y se monitorea como la relación entre las fases  cumplidas a la fecha de medición sobre el total de fases establecidas
</t>
  </si>
  <si>
    <t>Entidades Distritales  - SDP Subsecretaría de Planeación Territorial</t>
  </si>
  <si>
    <t>Liliana Ricardo Betancourt</t>
  </si>
  <si>
    <t>Subsecretaria de Planeación Territorial</t>
  </si>
  <si>
    <t>Subsecretaría de Planeación Territorial</t>
  </si>
  <si>
    <t>lricardo@sdp.gov.co</t>
  </si>
  <si>
    <t>FICHA TÉCNICA INDICADOR DE PRODUCTO 9.1.10</t>
  </si>
  <si>
    <t>Se realizan las jornadas según la convocatoria y como evidencia se aportaran la asistencia y el acta respectiva.</t>
  </si>
  <si>
    <t>(Número de socializaciones realizadas / número de socializaciones programadas)*100</t>
  </si>
  <si>
    <t xml:space="preserve">
Corresponde a reuniones (Virutales o presenciales de conformidad con las medidas de bioseguridad que apliquen) donde se presentan los avances y resultados de la incorporación del enfoque de género y diferencial en el POT,  convocando, de manera coordinada con la Secretaría Distrital de la Mujer, a las representaciones  de los diversos colectivos y organizaciones sociales de mujeres. Estas reuniones serviran para validar las decisiones tomadas y recibir retroalimentación de las organizaciones de mujeres como lideres del enfoque.</t>
  </si>
  <si>
    <t>Mide la realización de las jornadas programadas de presentación y divulgación de los avances en la incorporación del enfoque de género y diferencial, tanto en el proceso de formulación del POT, de la revisión del POT, así como de las reglamentaciones que se deriven del mismo, ante los diversos colectivos y organizaciones sociales de mujeres en coordinación de la Secretaría Distrital de Mujer.</t>
  </si>
  <si>
    <t>435
449</t>
  </si>
  <si>
    <t>Plan de Ordenamiento Territorial ajustado.
Plan de Ordenamiento Territorial reglamentado</t>
  </si>
  <si>
    <t>Porcentaje de socializaciones sobre POT enfoque de género y diferencial, realizadas</t>
  </si>
  <si>
    <t>FICHA TÉCNICA INDICADOR DE PRODUCTO 9.1.11</t>
  </si>
  <si>
    <t>Porcentaje de plan de Ordenamiento Territorial con enfoque de género y diferencial, reglamnetado</t>
  </si>
  <si>
    <t>Plan de Ordenamiento Territorial reglamentado</t>
  </si>
  <si>
    <t xml:space="preserve">El indicador mide la incorporación del enfoque de género y diferencial en el proceso de reglamentación del Plan de Ordenamiento Territorial, según los alcances, aspectos y temas que establezca el POT aprobado.
</t>
  </si>
  <si>
    <t>Corresponde a actos administrativos de reglamentación, elaborados y formulados, que desarrollan y complementan las normas urbanisticas e instrumentos del Plan de Ordenamiento Territorial, según lo alcances y lineamientos adoptados en este instrumento; generando las condiciones para que se concrete el enfoque de género y diferencial en las acciones y actuaciones urbanisticas en el Distrito Capital.</t>
  </si>
  <si>
    <t>Se establecen los alcances o temas frente al enfoque de género y diferencial aplicables a  cada reglamentación según lo establezca el POT aprobado, todos ellos acordados por los responsables y se monitorea como la relación entre los temas cumplidos a la fecha de medición sobre el total de temas establecidos</t>
  </si>
  <si>
    <t>FICHA TÉCNICA INDICADOR DE PRODUCTO 9.1.12</t>
  </si>
  <si>
    <t>(Número de reglamentaciones formuladas / el número de reglamentaciones programadas)*100</t>
  </si>
  <si>
    <t>Número  de reportes de avance en la implementación del POT con enfoque de género y diferencial</t>
  </si>
  <si>
    <t>El indicador mide el avance del cumplimiento de las metas establecidas en el POT y relacionadas con el enfoque de género y diferencial, entre otras en el desarrollo de reglamentaciones, programas, proyectos, operaciones estratégicas y demás acciones territoriales que defina el POT.</t>
  </si>
  <si>
    <t xml:space="preserve">Corresponde a un reporte que incluye el avance técnico, urbanistico y ambiental de las reglamentaciones, programas, proyectos, operaciones estratégicas y demás acciones territoriales, con el fin de hacer seguimiento y evaluación a lo establecido en el POT y así mismo monitorear la aplicación de enfoque de género y diferencial. Este reporte permite que las organizaciones sociales de mujeres y la ciudadanía en general conozcan el grado de avance en la implemtación del enfoque.
</t>
  </si>
  <si>
    <t>Sumatoria de reportes de avance en la implementación del POT con enfoque de género y diferencial</t>
  </si>
  <si>
    <t xml:space="preserve">Se elabora un documento con el avance del cumplimiento de los indicadores que establezca el POT para medir las políticas, programas y normas del POT que se desaqrrollen con enfoque de género y diferencial; este reporte será el insumo técnico generado desde la Subsecretaría de Planeación Territorial para el Expediente Distrital.
</t>
  </si>
  <si>
    <t>FICHA TÉCNICA INDICADOR DE PRODUCTO 9.1.13</t>
  </si>
  <si>
    <t>FICHA TÉCNICA INDICADOR DE PRODUCTO FILA 10.1.5</t>
  </si>
  <si>
    <t>FICHA TÉCNICA INDICADOR DE PRODUCTO 10.1.7</t>
  </si>
  <si>
    <t xml:space="preserve"> Número de miembros de organismos de seguridad que recibieron formación en enfoque de género, prevención de violencias y construcción de masculinidades alternativas, en el marco del plan estratégico de formación dea miembros de organismos de seguridad</t>
  </si>
  <si>
    <t>Policía Metropolitana de Bogotá</t>
  </si>
  <si>
    <t>Este indicador se mide a través de  la suma de los miembros de organismos de seguridad que recibieron formación en enfoque de género, prevención de violencias y construcción de masculinidades alternativas, en el marco del plan estratégico de formación dea miembros de organismos de seguridad . Se realizará la sumatoria de estas personas formadas con una anualización tipo suma,  con el fin de alcanzar la meta establecida para el final de la ejecución del producto</t>
  </si>
  <si>
    <t>Este producto busca brindar una formación  en temas de enfoque de género, prevención de violencias y construcción de masculinidades alternativas a los  miembros de organismos de seguridad, con el fin de prevenir acciones de violencia   contra las mujeres y desmontar imaginarios sexistas en los miembros de las fuerzas de seguridad.</t>
  </si>
  <si>
    <t xml:space="preserve"> Sumatoria de miembros de organismos de seguridad que recibieron formación en enfoque de género, prevención de violencias y construcción de masculinidades alternativas en el marco del plan estratégico de formación de a miembros de organismos de seguridad</t>
  </si>
  <si>
    <t xml:space="preserve"> La subsecretarìa de Seguridad y Convivencia cuenta con  informes internos que se sistematizan mediante el sistema PROGRESUS, con esta información se procede a hacer la sumatoria de los miembros de las fuerzas de seguridad que fueron formados</t>
  </si>
  <si>
    <t>Informes de gestión subsecretarìa de Seguridad y Convivencia</t>
  </si>
  <si>
    <t>Alejandro Londoño</t>
  </si>
  <si>
    <t xml:space="preserve">Director de Seguridad </t>
  </si>
  <si>
    <t>Alejandro Londoño@scj.gov.co</t>
  </si>
  <si>
    <t>Número de jornadas pedagógicas sobre Código Nacional de Seguridad y Convivencia Ciudadana con enfoque de género realizadas</t>
  </si>
  <si>
    <t>Este indicador se mide a través de  la suma de las jornadas pedagógicas sobre Código Nacional de Seguridad y Convivencia Ciudadana con enfoque de género realizadas. Se realizará la sumatoria de estas jornadas realizadas con una anualización tipo suma,  con el fin de alcanzar la meta establecida para el final de la ejecución del producto</t>
  </si>
  <si>
    <t>Las jornadas pedagógicas sobre Código Nacional de Seguridad y Convivencia Ciudadana con enfoque de género hacen parte de una estrategia pedagógica diseñada para fortalecer competencias ciudadanas entorno al cumplimiento de la Ley 1801 de 2016. El contenido y metodología pedagógicica de estas jornadas será diseñado teniendo en cuenta la implementación del enfoque de género, con el fin de identificar de forma diferencial las implicaciones y afectaciones que tienen las mujeres frente a la infracción o aplicación del Código Nacional de Seguridad y Convivencia Ciudadna.</t>
  </si>
  <si>
    <t>Sumatoria de  jornadas pedagógicas sobre Código Nacional de Seguridad y Convivencia Ciudadana con enfoque de género realizadas</t>
  </si>
  <si>
    <t>Jornadas pedagógicas</t>
  </si>
  <si>
    <t>Se realizará la sumatoria de las jornadas pedagógicas sobre Código Nacional de Seguridad y Convivencia Ciudadana con enfoque de género realizadas por el grupo Código Nacional de Seguridad y Convivencia Ciudadana de la Secretaría de Seguridad, Convivencia y Justicia</t>
  </si>
  <si>
    <t>Resgistros del proceso de formación del Código Nacional de Polícía</t>
  </si>
  <si>
    <t>Lina Guzman</t>
  </si>
  <si>
    <t>Asesor Despacho</t>
  </si>
  <si>
    <t>Secretaria de Seguridad, Convivencia y Justicia</t>
  </si>
  <si>
    <t>Grupo Código Nacional de Seguridad y Convivencia Ciudadana</t>
  </si>
  <si>
    <t>lina.guzman@scj.gov.co</t>
  </si>
  <si>
    <t>ANDRÉS PRECIADO RESTREPO</t>
  </si>
  <si>
    <t>Porcentaje de gasto en transporte de los hogares con jefatura femenina</t>
  </si>
  <si>
    <t>Este indicador mide la proporción entre el gasto promedio en trasporte y el Ingreso del hogar con jefatura femenina,  para lo cual, multiplica el costo promedio del viaje por 2, que corresponde a la canasta de viajes que hace una persona al día y a su vez este resultado por 30, que 
 corresponde a los días del mes; y este resultado por el número de pensonas en el hogar, para finalmente dividirlo por el ingreso del hogar. Las fuentes de información de estas variables son:
Costo promedio del viaje: Encuesta de Orígenes y Destinos de Hogares 2019
Número de personas en el hogar: Gran Encuesta Integrada de Hogares - DANE 
Ingreso del Hogar: Gran Encuesta Integrada de Hogares - DANE
Se espera que este indicador tenga un comportamiento decreciente hasta llegar a un 15 %, lo cual significa que se logró reducir a esta cifra el gasto en transporte de los hogares con jefatura femenina</t>
  </si>
  <si>
    <t xml:space="preserve">La estrategia de reducción del gasto en transporte de los hogares con jefatura femenina para que no supere el 15% de sus ingresos, consiste en el diseño e implementación de un conjunto de acciones que permita reducir el gasto que realizan los hogares con jefatura femenina para movilizarse en la ciudad, lo cual permitirá que estos hogares destinen más dinero a la satisfacción de otras necesidades como alimentación, vivienda, recreación, entre otras. </t>
  </si>
  <si>
    <t>((Costo promedio del viaje*2*30)* Número de personas en el hogar)/ Ingreso del hogar</t>
  </si>
  <si>
    <t>Secretaría Distrital de movilidad</t>
  </si>
  <si>
    <t>2014</t>
  </si>
  <si>
    <t xml:space="preserve">Para la realización del cálculo de la fórmula del indicador se tendrán en cuenta las siguientes fuentes de información:
Costo promedio del viaje: Encuesta de Orígenes y Destinos de Hogares 2019
Número de personas en el hogar: Gran Encuesta Integrada de Hogares - DANE 
Ingreso del Hogar: Gran Encuesta Integrada de Hogares - DANE
Con estos datos la Dirección inteligencia para la movilidad calculará el porcentaje de gasto en transporte para los hogares con jefatura femenina
</t>
  </si>
  <si>
    <t>Costo promedio del viaje: Encuesta de Orígenes y Destinos de Hogares 2019
Número de personas en el hogar: Gran Encuesta Integrada de Hogares - DANE 
Ingreso del Hogar: Gran Encuesta Integrada de Hogares - DANE</t>
  </si>
  <si>
    <t>Número de capítulos sobre mujeres lesbianas, bisexuales y transgènero en el estudio sobre la situación de derechos humanos de las personas de los sectores LGBTI, desarrollados.</t>
  </si>
  <si>
    <t xml:space="preserve">Este indicador mide el número de capítulos que la Dirección de Diversidad Sexual desarrollará sobre la garantía o vulneración de los derechos a la vida e integridad, salud, educación, trabajo de que son sujeto las   mujeres lesbianas, bisexuales y transgènero en Bogotá, los cuales harán parte del estudio sobre la situación de derechos humanos de las personas de los sectores LGBTI.
Abordará de manera especifica sus problematicas y decidirá acciones de poltíca pública que responda a sus situaciones de derechos. De esta forma, la información contenida en el capítulo se desarrollará con mayor profundidad específicamente para mujeres Lesbianas, bisexuales y transgénero.
</t>
  </si>
  <si>
    <t xml:space="preserve">La Dirección de Diversidad Sexual de la Secretaría Distrital de Planeación, coordina la Política Pública para la garantía plena de derechos de personas de los sectores sociales LGBTI y tiene a su cargo el desarrollo de estudios sobre situación de derechos humanos de estos sectores sociales. Como antecedentes de estos estudios se pueden mencionar las líneas de base y sus actualizaciones en los años 2010, 2014, 2018 y la proyectada para el año 2023. Dicha investigación indaga sobre aspectos de garantía y acceso a derechos de personas LGBTI y representaciones sociales de la ciudadanía en general sobre personas LGBTI.  Para la actualización del mencionado estudio se desarrollará un capítulo sobre mujeres lesbianas, bisexuales y transgènero que logre profundizar, desde el enfoque diferencial y de género necesidades y problemáticas sobre mujeres lesbianas, bisexuales y transgénero, de esta forma el producto es: 
Elaboración de un capítulo sobre mujeres lesbianas, bisexuales y transgènero, en el marco el estudio sobre la situación de derechos humanos de las personas de los sectores LGBTI, el cual busca responder a la desactualizada e insuficiente información sobre la situación de derechos de personas de los sectores sociales LGBTI en la ciudad de Bogotá
</t>
  </si>
  <si>
    <t>Poblacional Diferencial; Derechos Humanos</t>
  </si>
  <si>
    <t>Capítulos</t>
  </si>
  <si>
    <t>Entidades Distritales  - SDP Subsecretaría de Planeación Socioeconómica - Dirección de Diversidad Sexual</t>
  </si>
  <si>
    <t>David Alonzo</t>
  </si>
  <si>
    <t>Dirección de Diversidad Sexual</t>
  </si>
  <si>
    <t>dalonzo@sdp.gov.co</t>
  </si>
  <si>
    <t>FICHA TÉCNICA INDICADOR DE PRODUCTO  10.1.10</t>
  </si>
  <si>
    <t xml:space="preserve"> Sumatoria de capítulos sobre mujeres lesbianas, bisexuales y transgénero en el estudio sobre la situación de derechos humanos de las personas de los sectores LGBTI desarrollados</t>
  </si>
  <si>
    <t xml:space="preserve">La Dirección de Diversidad Sexual realiza la sumatoria de capitulos sobre la situación de derechos de las mujeres lesbianas, bisexuales y transgénero en Bogotá que fueron desarrollados. </t>
  </si>
  <si>
    <t xml:space="preserve">FICHA TÉCNICA INDICADOR DE PRODUCTO 10.1.11. </t>
  </si>
  <si>
    <t>Porcentaje de avance de la estrategia de cultura ciudadana para la prevención de volencia de género, la promoción de masculinidades cuidadoras y elminación del machismo</t>
  </si>
  <si>
    <t xml:space="preserve"> La estrategia de cultura ciudadana para la prevención de volencia de género, la promoción de masculinidades cuidadoras y eliminación del machismo se construirá y desarrollará a través de al menos 4 componentes durante el periodo de ejecución. Entre las acciones identificadas se ha previsto la puesta en marcha de una propuesta de atención para hombres y una escuela de cuidado entre otras. 
</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</si>
  <si>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</si>
  <si>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Género; diferencial; poblacional</t>
  </si>
  <si>
    <t>Año 15</t>
  </si>
  <si>
    <t>Año 16</t>
  </si>
  <si>
    <t>Año 17</t>
  </si>
  <si>
    <t>Año 18</t>
  </si>
  <si>
    <t>Año 19</t>
  </si>
  <si>
    <t xml:space="preserve">Seguimiento al cumplimiento de acciones definidas y concertadas entre el Grupo de la Política de Mujer y Equidad y Género y la DCC para el diseño e implementación de la estrategia de forma anual, a partir de la definición y concertación de un plan de acción para cada una de las vigencias proyectadas. </t>
  </si>
  <si>
    <t xml:space="preserve">Secretaria Distrital de Cultura Recreación y Deporte. Informe de seguimiento al Plan de Acción construido </t>
  </si>
  <si>
    <t>Henry Murrain</t>
  </si>
  <si>
    <t>Dirección de Cultura Ciudadana</t>
  </si>
  <si>
    <t xml:space="preserve">Dirección de Cultura Ciudadana </t>
  </si>
  <si>
    <t>henry.murrain@scrd.gov.co</t>
  </si>
  <si>
    <t>327 48 50 Ext. 548</t>
  </si>
  <si>
    <t>El indicador mide el avance en el diseño y puesta en marcha de al menos 4 componentes o líneas de acción, en el marco de la estrategia de cultura ciudadana para la prevención de volencia de género, la promoción de masculinidades cuidadoras y elminación del machismo. Durante cada vigencia se definirá conjuntamente con la Secretaria de la Mujer el plan de acción para el desarrollo del componente priorizado. En 2024 la estrategia tendrá al menos 4 componentes en ejecución. Para el cálculo se tendrán encuenta las siguientes ponderaciones por vigencia;
2021: 0.25
2022: 0.50
2023: 0.75
2024: 1</t>
  </si>
  <si>
    <t>(Ponderación de la vigencia*(Número de fases implementadas de la estrategia de cultura ciudadana/número de fases programadas de la estrategia)) *100</t>
  </si>
  <si>
    <t xml:space="preserve">Seguimiento al cumplimiento de acciones definidas y concertadas entre el Grupo de la Política de Mujer y Equidad y Género y la DCC para el diseño y acompañamiento a la implementación del protocolo de forma anual, a partir de la definición y concertación de un plan de acción para cada una de las vigencias proyectadas. </t>
  </si>
  <si>
    <t xml:space="preserve">Este protocolo tiene como propósito principal ofrecer pautas y herramientas que aporten insumos para diagnosticar e identificar elementos culturales y sociales que guien el diseño, la implementación, el monitoreo y la evaluación rigurosa de las estrategias y apuestas contempladas en la PDMyEG, en cuya definición se identifiquen o prevean acciones dirigidas a promover cambios voluntarios para una ciudad incluyente, equitativa y libre de machismo y de violencias de género. Esta caja de herramientas se construye bajo el enfoque de cultura ciudadana, de género y diferencial y  le permitirá a la SDM una aproximación rigurosa a las acciones de transformación cultural dirigidas a las poblaciones, grupos y sectores sociales diferenciales. El enfoque de cultura ciudadana enfatiza en la capacidad de auto transformación y transformación ciudadana, resaltando cuatro aspectos fundamentales: 
• Los ciudadanos tenemos el poder de cambiar Los ciudadanos son personas activas que reconocen y asumen su corresponsabilidad en la construcción de una mejor convivencia. Todos tenemos la capacidad de transformarnos y de influir en la transformación de nuestra sociedad. 
• Los datos y la investigación son el punto de partida Contar con investigaciones y datos de calidad como punto de partida, nos permite no solo entender las acciones de las personas y sus dinámicas de interacción, sino que facilitan el monitoreo de los procesos y los resultados, permitiendo la iteración y ajuste de las estrategias. Un enfoque pedagógico permite que la ciudadanía, el gobierno distrital y demás actores de la ciudad participen en un proceso de aprendizaje continuo para entender las problemáticas y las soluciones identificadas.  
•Transformando narrativas Entender que la realidad social es una construcción narrativa, es necesario, en gran medida, para transformarla; cambiar las historias que comunicamos es vital para lograr cambios culturales que ayuden a resolver problemas colectivos. 
• El cambio cultural es voluntario El diálogo social es herramienta fundamental para construir el cambio cultural; diálogo que se da de forma simétrica con la ciudadanía e invita al cambio voluntario de comportamientos, evitando la manipulación o la condescendencia para lograrlo. 
El desarrollo de este producto contempla 3 fase: una primera de alistamiento que corresponde al 20%, el diseño que representa el 40% y la fase de acompañamiento para su apropiación e implementación representa un 40%. 
</t>
  </si>
  <si>
    <t>Porcentaje de avance en el diseño y acompañamiento a la implementación del protocolo para estrategias de transformación cultural  dirigidas a promover cambios voluntarios para una ciudad incluyente, equitativa y libre de machismo y de violencias de género</t>
  </si>
  <si>
    <t>FICHA TÉCNICA INDICADOR DE PRODUCTO 10.1.12</t>
  </si>
  <si>
    <t>Ponderación vigencia*(Acciones ejecutadas para el diseño y acompañamiento a la implementación del protocolo / Acciones programadas  para el diseño y acompañamiento a la implementación del protocolo)*100</t>
  </si>
  <si>
    <t>El indicador mide el avance en el diseño del protocolo, por una única vez, proceso que se realizará de forma colaborativa entre los equipos de la Secretaría de la Mujer y la Dirección de Cultura Ciudadana. Su implementación estará a cargo del equipo de la política de Mujer y Equidad de Género con el acompañamiento de la Dirección de Cultura Ciudadana de la Secretaría de Cultura, Recreación y Deporte. El diseño y acompañamiento a su implementación estará dividivo en tres fases. Para realizar el cálculo se tendrán en cuenta las siguientes ponderaciónes por vigencia:
2021: 0.20
2022: 0.60
2023: 1</t>
  </si>
  <si>
    <t>FICHA TÉCNICA INDICADOR DE PRODUCTO 10.1.13</t>
  </si>
  <si>
    <t>Número de encuentros anuales diseñados e implementado  con gestantes frente a los derechos de las mujeres</t>
  </si>
  <si>
    <t>INTEGRACIÓN SOCIAL</t>
  </si>
  <si>
    <t>SECRETARÍA DISTRITAL DE INTEGRACIÓN SOCIAL</t>
  </si>
  <si>
    <t>Este indicador se mide a través de  la suma de los encuentros anuales diseñados e implementado  con gestantes frente a los derechos de las mujeres. Se realizará la sumatoria de estos encuentros realizadas con una anualización tipo suma,  con el fin de alcanzar la meta establecida para el final de la ejecución del producto</t>
  </si>
  <si>
    <t xml:space="preserve">Los encuentros anuales con mujeres gestantes frente a los derechos de las mujeres, es un espacio que permite sensibilizar a las mujeres que se encuentran en proceso de gestación sobre sus derechos, con el fin de generar acciones de prevención de violencia de género, o de discriminación  </t>
  </si>
  <si>
    <t>Sumatoria  de encuentros anuales con gestantes frente a los derechos de las mujeres</t>
  </si>
  <si>
    <t>La Dirección Poblacional y la Subdirección para la Infancia realizarán la sumatorio de los encuentros que se desarrollaron para cada vigencia</t>
  </si>
  <si>
    <t>Informes de gestión Dirección Poblacional y Subdirección para la Infancia</t>
  </si>
  <si>
    <t>Viviana del Pilar Bohorquez</t>
  </si>
  <si>
    <t>Subdirectora para la Infancia (e)</t>
  </si>
  <si>
    <t>vbohorquez@sdis.gov.co</t>
  </si>
  <si>
    <t>Muestra la relación de personas mayores participantes de los servicios Centros Día, Centros Noche y Centros de Protección Social, que asisten a talleres de enfoque de género y derechos de las mujeres, respecto a la cantidad de personas que se inscriben a éstos.</t>
  </si>
  <si>
    <t>La generación de incentivos a la asistencia a talleres relacionados con el fortalecimiento del Enfoque de Género y derechos de las mujeres, contribuye la promoción de la igualdad de género, en el marco del endoque diferencial y de derechos de las mujeres en la ciudad, en el marco de las acciones que, desde la Subdirección para la Vejez, se adelantan en los procesos de atención integral y promoción de los derechos y cuidado de las personas mayores.</t>
  </si>
  <si>
    <t>Se realizará al menos un (1) taller mensual por unidad operativa, en cada una de las Unidades Operativas de la Subdirección para la Vejez. Para cada actividad, se realizará un listado de inscripción y asistencia.</t>
  </si>
  <si>
    <t>Listados de inscripción y de asistencia a los talleres de enfoque de género y derechos de las mujeres.</t>
  </si>
  <si>
    <t>Subdirectora para la Vejez</t>
  </si>
  <si>
    <t>FICHA TÉCNICA INDICADOR DE PRODUCTO 10.1.14</t>
  </si>
  <si>
    <t>cmrincon@sdmujer.gov.co</t>
  </si>
  <si>
    <t>Despacho</t>
  </si>
  <si>
    <t xml:space="preserve">Asesora de Comunicaciones </t>
  </si>
  <si>
    <t>Claudia Rincón</t>
  </si>
  <si>
    <t>Desde el área de comunicaciones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</si>
  <si>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Anualmente se sumarán el número de fases implementadas de la estrategia de comunicaciones con enfoque de género y de derechos y se contrastará con el numero de fases programadas de la estrategia para la vigencia, para luego multiplicarlo por la ponderación de la vigencia, con el fin de determinar el porcentaje de avance en cada año de implementación del producto. </t>
  </si>
  <si>
    <t>Ponderación 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</si>
  <si>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t>Género, poblacional y diferencial</t>
  </si>
  <si>
    <r>
      <t xml:space="preserve">El producto Estrategia de comunicaciones con enfoque de género y de derechos, para la transformación cultural y el cambio social,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generar una estrategia de comunicaciones con enfoque de género y de derechos que promueva y - en el mediano plazo - logré la transformación cultural y el cambio social en el Distrito Capital frente a los imaginarios, prejuicios, estereotipos y prácticas sociales generados hacia las mujeres. </t>
    </r>
  </si>
  <si>
    <t>Este indicador mide la proporción entre el número de fases de la estrategia de comunicaciones con enfoque de género y de derechos, para la transformación cultural y el cambio social implementadas y el número de fases programadas de la estrategia de comunicaciones con enfoque de género y de derechos, para la transformación cultural y el cambio social. Este indicador es de caracter creciente y se espera que en un periodo de 5 años se logre llegar a la meta del 100%, de esta manera se lograría la implementación completa de la estrategia de comunicaciones con enfoque de género y de derechos, para la transformación cultural y el cambio social. Para el cálculo del indicador se debe tener en cuenta la ponderación de cada vigencia:
2020: 0.20
2021: 0.40
2022 :0.60
2023: 0.80
2024:1</t>
  </si>
  <si>
    <t xml:space="preserve">Porcentaje de avance en la implementación de la estrategia de comunicaciones con enfoque de género y de derechos, para la transformación cultural y el cambio social </t>
  </si>
  <si>
    <t>FICHA TÉCNICA INDICADOR DE PRODUCTO 10.1.15</t>
  </si>
  <si>
    <t>FICHA TÉCNICA INDICADOR DE PRODUCTO 10.1.16</t>
  </si>
  <si>
    <t>Número de personas alcanzadas a través  del contenido informativo dirigido a ciudadanos y ciudadanas sobre los derechos de las mujeres y oferta de servicios para su garantía en Bogotá</t>
  </si>
  <si>
    <t>Índice de de capacidades para la identificación y desnaturalización de los diferentes tipos de discriminación contra las mujeres .</t>
  </si>
  <si>
    <t xml:space="preserve">Este indicador mide el número de ciudadanos y ciudadanas a las cuales les ha llegado el contenido informativo sobre los derechos de las mujeres y oferta de servicios para su garantía en Bogotá. Este indicador es de caracter creciente y se espera que en un periodo de 4 años se logre llegar a la meta del 15 millones de personas, de esta manera se lograría alcanzar el número de personas programada en la meta del producto final. </t>
  </si>
  <si>
    <r>
      <t xml:space="preserve">El producto Contenido informativo dirigido a ciudadanos y ciudadanas sobre los derechos de las mujeres y oferta de servicios para su garantía en Bogotá,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entregar contenido informativo dirigido 15.000.000 de ciudadanos y ciudadanas sobre los derechos de las mujeres y oferta de servicios para su garantía en Bogotá. </t>
    </r>
  </si>
  <si>
    <t>Sumatoria de personas alcanzadas a través  del contenido informativo dirigido a ciudadanos y ciudadanas sobre los derechos de las mujeres y oferta de servicios para su garantía en Bogotá</t>
  </si>
  <si>
    <t xml:space="preserve">Anualmente se sumarán el de ciudadanos y ciudadanas que recibieron o accederieron al contenido sobre los derechos de las mujeres y oferta de servicios para su garantía en Bogotá. </t>
  </si>
  <si>
    <t>FICHA TÉCNICA INDICADOR DE PRODUCTO 10.1.17</t>
  </si>
  <si>
    <t>Porcentaje de avance de la  implementación de las estrategias de transformación de imaginarios y representaciones y estereotipos de discriminación con enfoque diferencial y de género</t>
  </si>
  <si>
    <t>(Ponderación vigencia* (Número de acciones de la  estrategia de transformación de imaginarios y representaciones y estereotipos de discriminación con enfoque diferencial y de género implementadas /número de acciones  estrategias de transformación de imaginarios y representaciones y estereotipos de discriminación con enfoque diferencial y de género programadas)) *100</t>
  </si>
  <si>
    <t>Este indicador mide la proporción entre el número de fases de la estrategia de comunicaciones con enfoque de género y de derechos, para la transformación cultural y el cambio social implementadas y el número de fases programadas de la estrategia de comunicaciones con enfoque de género y de derechos, para la transformación cultural y el cambio social. Este indicador es de caracter creciente y se espera que en un periodo de 4 años se logre llegar a la meta del 100%. Para el cálculo del indicador se debe tener en cuenta la ponderación de cada vigencia:
2021: 0.10
2022 :0.30
2023: 0.90
2024:1</t>
  </si>
  <si>
    <t>La Dirección de Enfoque Diferencial realizará el cálculo con el número de acciones de la estrategia que fueron implementadas, en proporción a las acciones programadas, luego se multiplicará por la ponderación de la vigencia.</t>
  </si>
  <si>
    <t>Informes de gestión Dirección de Enfoque Diferencial</t>
  </si>
  <si>
    <t>Yenny Guzmán</t>
  </si>
  <si>
    <t>yguzman@sdmujer.gov.co</t>
  </si>
  <si>
    <t>3169001/1019</t>
  </si>
  <si>
    <t>Porcentaje de avance en implementación de la Estrategia de participación ciudadana incidente, orientada a promover dinámicas de movilidad segura, incluyente, sostenible y accesible, con enfoque de género en el Sistema Distrital de Cuidado</t>
  </si>
  <si>
    <t xml:space="preserve">El indicador mide el porcentaje de avance de  la implementación de la estrategia de participación ciudadana incidente, orientada a promover dinámicas de movilidad segura, incluyente, sostenible y accesible, con enfoque de género en el Sistema Distrital de Cuidado, la cual  está diseñada para ejecutarse en 10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2021: 0.10
2022: 0.20
2023: 0.30
2024: 0.40
2025: 0.50
2026: 0.60
2027: 0.70
2028: 0.80
2029: 0.90
2030: 1
Se espera que este indicador tenga un comportamiento creciente </t>
  </si>
  <si>
    <t>La Estrategia de participación ciudadana incidente, orientada a promover dinámicas de movilidad segura, incluyente, sostenible y accesible, con enfoque de género en el Sistema Distrital de Cuidado, busca fortalecer las capacidades ciudadadanas de las mujeres para participar de forma incidente en las decisiones que se tomen  para garantizar la seguirdad, sostenibilidad, accesibilidad e inclusión en las dinámicas de movilidad de la ciudad de Bogotá.</t>
  </si>
  <si>
    <t>alianzas para lograr los objetivos</t>
  </si>
  <si>
    <t>Disponibilidad de datos oportunos, fiables y de alta calidad desglosados por grupos de ingresos, género, edad, raza, origen étnico, condición migratoria discapacidad, ubicación geográfica y otras características pertinentes</t>
  </si>
  <si>
    <t>(Ponderación vigencia * (Número de acciones de Estrategia de participación ciudadana incidente, orientada a promover dinámicas de movilidad segura, incluyente, sostenible y accesible, con enfoque de género en el Sistema Distrital de Cuidado implementadas / Número de acciones de Estrategia de participación ciudadana incidente, orientada a promover dinámicas de movilidad segura, incluyente, sostenible y accesible, con enfoque de género en el Sistema Distrital de Cuidado programadas)*100</t>
  </si>
  <si>
    <t>Se tomará la información de los reportes de las acciones implementadas de la Estrategia de participación ciudadana incidente, orientada a promover dinámicas de movilidad segura, incluyente, sostenible y accesible, con enfoque de género en el Sistema Distrital de Cuidado y se relacionarán con las  acciones programadas para la implementación de esta estrategia, luego de hacer la relación entre las acciones que fueron implementadas y programadas, se procede a multiplicar por la ponderación de la vigencia que sea objeto de medición.</t>
  </si>
  <si>
    <t>FICHA TÉCNICA INDICADOR DE PRODUCTO 11.1.9</t>
  </si>
  <si>
    <t>Porcentaje de avance en implementación de la estrategia de Capacitacion y formacion con enfoque de genero sobre temas asociados a movilidad</t>
  </si>
  <si>
    <t xml:space="preserve">El indicador mide el porcentaje de avance de  la implementación de la estrategia de Capacitacion y formacion con enfoque de genero sobre temas asociados a movilidad, la cual  está diseñada para ejecutarse en 10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2021: 0.10
2022: 0.20
2023: 0.30
2024: 0.40
2025: 0.50
2026: 0.60
2027: 0.70
2028: 0.80
2029: 0.90
2030: 1
Se espera que este indicador tenga un comportamiento creciente </t>
  </si>
  <si>
    <t>Ponderación vigencia *((Número de acciones de la estrategia de Capacitacion y formacion con enfoque de genero sobre temas asociados a movilidad implementadas / Número de acciones de la estrategia de Capacitacion y formacion con enfoque de genero sobre temas asociados a movilidad programadas))*100</t>
  </si>
  <si>
    <t>FICHA TÉCNICA INDICADOR DE PRODUCTO 11.1.11</t>
  </si>
  <si>
    <t>Número de espacios (actividades) de participación colaborativa para la generación, y apropiación de hábitos de cuidado y protección de la mujer en espacio público en el centro de la ciudad.</t>
  </si>
  <si>
    <t>Este producto tiene como objetivo la generación de un espacio o actividad de participación colaborativa para la generación, y apropiación de hábitos de cuidado y protección de la mujer en espacio público en el centro de la ciudad</t>
  </si>
  <si>
    <t xml:space="preserve"> De aquí a 2030, proporcionar acceso universal a zonas verdes y espacios públicos seguros, inclusivos y accesibles, en particular para las mujeres y los niños, las personas de edad y las personas con discapacidadPoner fin a todas las formas de discriminación contra todas las mujeres y las niñas en todo el mundo</t>
  </si>
  <si>
    <t>Sumatoria de de espacios (actividades) de participación colaborativa para la generación, y apropiación de hábitos de cuidado y protección de la mujer en espacio público en el centro de la ciudad.</t>
  </si>
  <si>
    <t>Subdirectora para la gestión del centro de Bogotá</t>
  </si>
  <si>
    <t>Subdirección para la gestión del centro de Bogotá</t>
  </si>
  <si>
    <t>Número de espacios (actividades) de participación colaborativa generados</t>
  </si>
  <si>
    <t>Sumatoria de espacios (actividades) de participación colaborativa para la generación, y apropiación de hábitos de cuidado y protección de la mujer en espacio público en el centro de la ciudad generados</t>
  </si>
  <si>
    <t xml:space="preserve">Porcentaje  de avance en la implementacion de la estrategia de territorios cuidadores en las localidades del distrito </t>
  </si>
  <si>
    <t>El indicador mide el porcentaje de avance de  la implementación de la estrategia de territorios cuidadores en las localidades del distrito ,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2020: 0.20
2021: 0.40
2022: 0.60
2023: 0.80
2024: 1</t>
  </si>
  <si>
    <t>Ponderación vigencia*(Número de acciones de la estrategia de territorios cuidadores en las localidades del distrito implementadas/ (Número de acciones de la estrategia de territorios cuidadores en las localidades del distrito programadas)*100</t>
  </si>
  <si>
    <t>Esta estrategia busca promover en las 20 localidades territorios cuidadores a partir de la identificación y caracterización de las acciones para la respuesta a emergencias sociales, sanitarias, naturales, antrópicas y de vulnerabilidad inminente con enfoque de géneero</t>
  </si>
  <si>
    <t>1. fin de la pobreza
10. Reducción de las desigualdades
11. Ciudades y comunidades sostenibles
13. Acción por el clima</t>
  </si>
  <si>
    <t xml:space="preserve">1.3   Poner en práctica a nivel nacional sistemas y medidas apropiadas de protección social para todos y, para 2030, lograr una amplia cobertura de los pobres y los más vulnerables. 
1.5   Para 2030, fomentar la resiliencia de los pobres y las personas que se encuentran en situaciones vulnerables y reducir su exposición y vulnerabilidad a los fenómenos extremos relacionados con el clima y a otros desastres económicos, sociales y ambientales.
10.2 De aquí a 2030, potenciar y promover la inclusión social, económica y política de todas las personas, independientemente de su edad, sexo, discapacidad, raza, etnia, origen, religión o situación económica u otra condición.
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13.1 Fortalecer la resiliencia y la capacidad de adaptación a los riesgos relacionados con el clima y los desastres naturales en todos los países.
</t>
  </si>
  <si>
    <t>80$</t>
  </si>
  <si>
    <t>La Dirección territorial realizará la proporción entre las acciones de la estretagia que fueron realizadas y las programadas, para luego multiplicar por la ponderación de la vigencia</t>
  </si>
  <si>
    <t>Informes de gestión Dirección territorial</t>
  </si>
  <si>
    <t>Miguel Barriga</t>
  </si>
  <si>
    <t>Dirección Territorial</t>
  </si>
  <si>
    <t>3279797 ext 50400</t>
  </si>
  <si>
    <t>Número de  cuidadoras de personas con discapacidad atendidas en la estrategia territorial</t>
  </si>
  <si>
    <t>Este indicador se mide a través de  la suma del número de personas cuidadoras de personas con discapacidad atendidas en la estrategia territorial. Se realizará la sumatoria de estos personas atendidas con una anualización tipo suma,  con el fin de alcanzar la meta establecida para el final de la ejecución del producto</t>
  </si>
  <si>
    <t>Este producto tiene como objetivo implementar una estrategia territorial para cuidadores y cuidadoras de personas con discapacidad, que contribuya al reconocimiento socioeconómico y redistribución de roles en el marco del Sistema Distrital de Cuidado.</t>
  </si>
  <si>
    <t>5. Igualdad de Género</t>
  </si>
  <si>
    <t>5.4. Reconocer el trabajo de cuidado y doméstico</t>
  </si>
  <si>
    <t>Diferencial, de género, territorial</t>
  </si>
  <si>
    <t>Sumatoria de cuidadoras de personas con discapacidad atendidas en la estrategia territorial.</t>
  </si>
  <si>
    <t>Nathalie Ariza</t>
  </si>
  <si>
    <t>COORDINADORA PROYECTO</t>
  </si>
  <si>
    <t>PROYECTO DE DISCAPACIDAD</t>
  </si>
  <si>
    <t>Informes de gestión proyecto de discapacidad</t>
  </si>
  <si>
    <t>La dirección del proyecto de discapacidad realizará la sumatoria de personas atendidas en la estrategia según los registros</t>
  </si>
  <si>
    <t>Sistema de Registri de Información de Beneficiarios -SIRBE- Reporte de Unidad Operativa creada</t>
  </si>
  <si>
    <t>Generación del reporte de la Unidad Operativa "Arte de Cuidarte" en el Sistema de Registri de Información de Beneficiarios SIRBE</t>
  </si>
  <si>
    <t>Manzanas del Cuidado</t>
  </si>
  <si>
    <t>Número de unidades operativas con horarios flexibles "Arte de Cuidarte"</t>
  </si>
  <si>
    <t>Derechos Humanos - Género - Diferencial</t>
  </si>
  <si>
    <t>Diseñar e implementar un servicio que promueva procesos de desarrollo en la primera infancia a través de experiencias artísticas, musicales y literarias en escenarios con horarios flexibles, que favorezcan el vinculo afectivo con sus familias, así como el desarrollo personal y profesional de sus madres, padres o cuidadores, redistribuyendo los tiempos de cuidado.</t>
  </si>
  <si>
    <t>Número de Unidades Operativas con el servicio "arte de Cuidarte" implementado</t>
  </si>
  <si>
    <t>Este indicador se mide a través de  la suma del número de Unidades Operativas con el servicio "arte de Cuidarte" implementado. Se realizará la sumatoria de estas Unidades Operativas con una anualización tipo suma,  con el fin de alcanzar la meta establecida para el final de la ejecución del producto</t>
  </si>
  <si>
    <t>Unidades Operativas</t>
  </si>
  <si>
    <t>1. Sistema registro de beneficiarios- SIRBE</t>
  </si>
  <si>
    <t>FICHA TÉCNICA INDICADOR DE PRODUCTO 11.1.14</t>
  </si>
  <si>
    <t>FICHA TÉCNICA INDICADOR DE PRODUCTO 11.1.15</t>
  </si>
  <si>
    <t>Número de mujeres gestantes, lactantes y niños menores de 2 años con un apoyo alimentario articulado a la  estrategia de nutrición, alimentación y salud  basada en "1000 días de oportunidades para la vida”</t>
  </si>
  <si>
    <t>Este indicador se mide a través de  la suma del número de mujeres gestantes, lactantes y niños menores de 2 años con un apoyo alimentario articulado a la  estrategia de nutrición, alimentación y salud  basada en "1000 días de oportunidades para la vida”. Se realizará la sumatoria de estas las mujeres con apoyo con una anualización tipo suma,  con el fin de alcanzar la meta establecida para el final de la ejecución del producto</t>
  </si>
  <si>
    <t>Hambre Cero</t>
  </si>
  <si>
    <t>Género, diferencial, derechos humanos</t>
  </si>
  <si>
    <t>sumatoria de  gestantes, lactantes y niños menores de 2 años con un apoyo alimentario articulado a la  estrategia de nutrición, alimentación y salud  basada en "1000 días de oportunidades para la vida”</t>
  </si>
  <si>
    <t>Boris Alexander Flomin de Leon</t>
  </si>
  <si>
    <t>La Dirección de nutrición y abastecimiento realizará la sumatoria que mujeres beneficiadas</t>
  </si>
  <si>
    <t>FICHA TÉCNICA INDICADOR DE PRODUCTO 11.1.16</t>
  </si>
  <si>
    <t xml:space="preserve">Porcentaje de apoyos humanitarios suministrados para atender emergencias sociales </t>
  </si>
  <si>
    <t>Este indicador mide la proporción entre el  número de apoyos alimentarios entregados para atencer emergencias sociales y el número de apoyos programados para entregar. Se espera que este indicador tenga un comportamiento constante de 100%</t>
  </si>
  <si>
    <t>Suministrar apoyos humanitarios, impulsando las compras locales y el consumo sostenible, teniendo en cuenta las necesidades territoriales y poblacionales diferencialesy el enfoque de género</t>
  </si>
  <si>
    <t xml:space="preserve"> (N° de apoyos alimentarios entregados /N° apoyos alimentarios programados)*100</t>
  </si>
  <si>
    <t>La Dirección de nutrición y abastecimiento calcalurá la proporción de los apoyos humanitarios entregados con relación a los que fueron programados.</t>
  </si>
  <si>
    <t>Propósito 5 - Construir Bogotá Región con gobierno abierto, transparente y ciudadanía consciente</t>
  </si>
  <si>
    <t>57 - Gestión Pública Local</t>
  </si>
  <si>
    <t>1.  Poner fin a la pobreza.</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</si>
  <si>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t>
  </si>
  <si>
    <t xml:space="preserve">3.  Salud y bienestar. </t>
  </si>
  <si>
    <t>3.7  Para 2030, garantizar el acceso universal a los servicios de salud sexual y reproductiva, incluidos los de planificación de la familia, información y educación, y la integración de la salud reproductiva en las estrategias y los programas nacionales.</t>
  </si>
  <si>
    <t>4.Educacion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</si>
  <si>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</si>
  <si>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10.  Reducción de las desigualdades. </t>
  </si>
  <si>
    <t>10.2 De aquí a 2030, potenciar y promover la inclusión social, económica y política de todas las personas, independientemente de su edad, sexo, discapacidad, raza, etnia, origen, religión o situación económica u otra condición.</t>
  </si>
  <si>
    <t>17. Alianzas para lograr los objetivos.</t>
  </si>
  <si>
    <t>17.Fomentar y promover la constitución de alianzas eficaces en las esferas pública, público-privada y de la sociedad civil, aprovechando la experiencia y las estrategias de obtención de recursos de las alianzas.</t>
  </si>
  <si>
    <t>Territorial, poblaciona y diferencial</t>
  </si>
  <si>
    <t>El avance de la implementación de la estrategia de conformidad con la programación realizada en cada vigencia, será la base de medición para el grado de implementación de la misma, la cual comprende unas actividades y tareas que de manera complementaria aportan a la medición de este indicador. Se mide el avance obtenido en la implementación de la estrategis sobre el avance proyectado en la vigencia.</t>
  </si>
  <si>
    <t>Equipo técnico de la Estrategia Territorial Integral Social, Equipo de la Tropa Social.</t>
  </si>
  <si>
    <t>Miguel Angel Barriga Talero</t>
  </si>
  <si>
    <t>Porcentaje de implementacion de la estrategia territorial integral social -ETIS -   para la gestión del territorio con el  involucramiento de sus actores institucionales, sociales y comunitarios</t>
  </si>
  <si>
    <t>Este indicador mide la proporción entre el número de actividades realizadas de la  estrategia territorial integral social -ETIS y el número de actividades de la estrategia que fueron programadas. Se espera que este indicador tenga un comportamiento constante con una meta de 100%</t>
  </si>
  <si>
    <t>El producto tiene como objetivo fortalecer procesos territoriales en las 20 localidades, a partir de la Estrategia Territorial Social - ETIS, vinculando instancias de participación local,   formas organizativas solidarias y comunitarias de la ciudadanía, con un enfoque de género.</t>
  </si>
  <si>
    <t>(Número de actividades de la estrategia ETIS ejecutadas/
Número de  actividades de la estrategia ETIS programadas )*100</t>
  </si>
  <si>
    <t>FICHA TÉCNICA INDICADOR DE PRODUCTO 11.1.17</t>
  </si>
  <si>
    <t>FORMATO DE PLAN DE ACCION POLÍTICAS PÚBLICAS</t>
  </si>
  <si>
    <t>Política Pública de Mujeres y Equidad de Género</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</si>
  <si>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</si>
  <si>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</si>
  <si>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</si>
  <si>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</si>
  <si>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</si>
  <si>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</si>
  <si>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</si>
  <si>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</si>
  <si>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</si>
  <si>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</si>
  <si>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Entidad 3:</t>
  </si>
  <si>
    <t>Objetivo General de la Política Pública: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</si>
  <si>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</si>
  <si>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</si>
  <si>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</si>
  <si>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</si>
  <si>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</si>
  <si>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</si>
  <si>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</si>
  <si>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</si>
  <si>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</si>
  <si>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</si>
  <si>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</si>
  <si>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</si>
  <si>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</si>
  <si>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</si>
  <si>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</si>
  <si>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</si>
  <si>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</si>
  <si>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</si>
  <si>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</si>
  <si>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</si>
  <si>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</si>
  <si>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</si>
  <si>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</si>
  <si>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</si>
  <si>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Costo total</t>
  </si>
  <si>
    <t xml:space="preserve">Sector </t>
  </si>
  <si>
    <t>Dirección/Subdirección/Grupo/Unidad</t>
  </si>
  <si>
    <t>Persona de contacto</t>
  </si>
  <si>
    <t>Teléfono</t>
  </si>
  <si>
    <t>Correo electrónico</t>
  </si>
  <si>
    <t>Valor</t>
  </si>
  <si>
    <t>Año</t>
  </si>
  <si>
    <t>Fecha de inicio</t>
  </si>
  <si>
    <t>Fecha de finalización</t>
  </si>
  <si>
    <t>Meta 2020</t>
  </si>
  <si>
    <t>Meta 2021</t>
  </si>
  <si>
    <t>Meta 2022</t>
  </si>
  <si>
    <t>Meta 2023</t>
  </si>
  <si>
    <t>Meta 2024</t>
  </si>
  <si>
    <t>Meta 2025</t>
  </si>
  <si>
    <t>Meta 2026</t>
  </si>
  <si>
    <t>Meta 2027</t>
  </si>
  <si>
    <t>Meta 2028</t>
  </si>
  <si>
    <t>Meta 2029</t>
  </si>
  <si>
    <t>Meta 2030</t>
  </si>
  <si>
    <t>Costo Estimado</t>
  </si>
  <si>
    <t>Recurso disponible.</t>
  </si>
  <si>
    <t>Fuente de financiación</t>
  </si>
  <si>
    <t>Código Proyecto de Invesión</t>
  </si>
  <si>
    <t>Recurso disponible</t>
  </si>
  <si>
    <t xml:space="preserve">1.Transversalizar los enfoques de género, de derechos de las mujeres y diferencial en los procesos institucionales de las entidades, dentro de su gestión administrativa y cultura organizacional, así como en su labor misional en el marco de la planeación territorial, social, económica, presupuestal y ambiental de la ciudad rural y urbana. </t>
  </si>
  <si>
    <t>ICIE=(W1*P1101+W2*P1102+W3*IP1103+W4*P1104+W5*P1105+W6*P1106+W8*P1108+W9*IP1109+W10*IP1110+W11*P1111+W12*IP1112+W13*IP1113+W14*P1114+W15*P1115+W16*P1116+W17*P1117+W18*P1118)
Donde
Wi=Ponderación relativa del producto i
Pi = 1 si IPei &gt;=100% de la meta ei 
Pi = 0 si IPei &lt;100% de la meta ei
IPi= Indicador del producto i</t>
  </si>
  <si>
    <t xml:space="preserve">Género; Diferencial; Derechos de las mujeres  </t>
  </si>
  <si>
    <t>Suma</t>
  </si>
  <si>
    <t>1.1.1  Instrumento para la incorporación de los enfoques de género, poblacional-diferencial y de derechos,  en los procedimientos para la producción de información en el D.C.</t>
  </si>
  <si>
    <t xml:space="preserve">(Número de operaciones estadísticas que incluyen el enfoque diferencial  en el instrumento/ número total de operaciones estadísticas que  deben se rinlcuidas en el instrumento)*100
</t>
  </si>
  <si>
    <t xml:space="preserve">Género 
Poblacional - diferencial
derechos  humanos </t>
  </si>
  <si>
    <t>Creciente</t>
  </si>
  <si>
    <t xml:space="preserve">Proyecto de Inversión </t>
  </si>
  <si>
    <t xml:space="preserve">Nuevo Proyecto de Inversión </t>
  </si>
  <si>
    <t xml:space="preserve">1.1.2 Trazador Presupuestal de equidad de género </t>
  </si>
  <si>
    <t>(Número de acciones ejecutadas del trazador presupuestal/ número de acciones programadas del trazador presupuestal) *100</t>
  </si>
  <si>
    <t>Género 
diferencial
derechos  humanos</t>
  </si>
  <si>
    <t xml:space="preserve">Constante </t>
  </si>
  <si>
    <t>Otros Distrito</t>
  </si>
  <si>
    <t>Funcionamiento</t>
  </si>
  <si>
    <t xml:space="preserve">otros distrito </t>
  </si>
  <si>
    <t xml:space="preserve">funcionamiento </t>
  </si>
  <si>
    <t>funcionamiento</t>
  </si>
  <si>
    <t>Dirección Distrital de Presupuesto</t>
  </si>
  <si>
    <t>Martha Cecilia Garcia Buitrago / Andrea Paola García Ruiz</t>
  </si>
  <si>
    <t>(571) 338 5261</t>
  </si>
  <si>
    <t>mgarciab@shd.gov.co; apgarcia@shd.gov.co</t>
  </si>
  <si>
    <t>Gestión Pública - Gobierno - Seguridad, convivencia y justicia - Hacienda - Planeación - Desarrollo Económico, industria y turismo - Educación - Salud - Integración social - Cultura, recreación y deporte - Ambiente - Movilidad - Hábitat - Gestión Jurídica (Todos los sectores de la Administración Distrital)</t>
  </si>
  <si>
    <t xml:space="preserve">Todas las entidades de la administración distrital </t>
  </si>
  <si>
    <t xml:space="preserve">1.1.3 Implementación de estrategias de atención con enfoque de género a mujeres usuarias del programa casa libertad. </t>
  </si>
  <si>
    <t>(Número de estrategias implementadas con enfoque de género en el programa de casa libertad / Número de estrategias programadas con enfoque de género en el programa de casa libertad)*100</t>
  </si>
  <si>
    <t>Constante</t>
  </si>
  <si>
    <t xml:space="preserve">Otros distritos </t>
  </si>
  <si>
    <t>Inversión</t>
  </si>
  <si>
    <t>1.1.4  Plan de Acción del Proyecto de Discapacidad implementado, el cual permita identificar las necesidades de las mujeres con discapacidad atendidas en los servicios sociales y ejecutar acciones de respuesta con enfoque de género.</t>
  </si>
  <si>
    <t xml:space="preserve">Porcentaje de avance del Plan acción de respuesta con enfoque de género a mujeres atendidas en el proyecto de discapacidad. </t>
  </si>
  <si>
    <t>De derechos, de género y diferencial</t>
  </si>
  <si>
    <t xml:space="preserve">Creciente </t>
  </si>
  <si>
    <t xml:space="preserve">ND </t>
  </si>
  <si>
    <t>01-12 - Otros Distrito</t>
  </si>
  <si>
    <t>Dirección Poblacional, Proyecto de Discapacidad</t>
  </si>
  <si>
    <t>Jenny Elizabeth Tibocha</t>
  </si>
  <si>
    <t>jtibocha@sdis.gov.co</t>
  </si>
  <si>
    <r>
      <rPr>
        <sz val="10"/>
        <rFont val="Arial"/>
        <family val="2"/>
      </rPr>
      <t>1.1.5 Transversalización del enfoque de género. Acciones dirigidas y enfocadas a las servidoras de planta de la entidad con respecto a la equidad y derechos en el marco diferencial de las mujeres.</t>
    </r>
    <r>
      <rPr>
        <sz val="10"/>
        <color rgb="FFFF0000"/>
        <rFont val="Arial"/>
        <family val="2"/>
      </rPr>
      <t xml:space="preserve">
</t>
    </r>
  </si>
  <si>
    <t xml:space="preserve">
Sumatoria de actividades del  plan de  bienestar con incorporación de los enfoques  de género, derechos de las mujeres y diferencial, realizadas. </t>
  </si>
  <si>
    <t xml:space="preserve">De género </t>
  </si>
  <si>
    <t>Dirección de Gestión de Talento Humano</t>
  </si>
  <si>
    <t>3649090 Ext 9604</t>
  </si>
  <si>
    <t xml:space="preserve">
GAgonzalez@saludcapital.gov.co</t>
  </si>
  <si>
    <t xml:space="preserve">1.1.6  Actualización del Sistema de Información del Régimen Legal  y de divulgación  normativa y jurisprudencial sobre los derechos de las mujeres. </t>
  </si>
  <si>
    <t xml:space="preserve">Género 
diferencial
derechos  humanos 
Territorial </t>
  </si>
  <si>
    <t>Gestión
Jurídica</t>
  </si>
  <si>
    <t xml:space="preserve">1.1.7  Lineamientos jurídicos con enfoques de género, de derechos de las mujeres y diferencial </t>
  </si>
  <si>
    <t>1.1.8  Diagnóstico de vulnerabilidad de las niñas, adolescentes  jóvenes  de habitan la calle o en riesgo de estarlo.</t>
  </si>
  <si>
    <t>Genero
Diferencial
Derechos Humanos</t>
  </si>
  <si>
    <t>01-Aporte del Distrito 
12- Otros Distrito</t>
  </si>
  <si>
    <t>7720</t>
  </si>
  <si>
    <t>Instituto Distrital para la protección de la Niñez y la juventud. IDIPRON</t>
  </si>
  <si>
    <t>OAP - Equipo investigaciones</t>
  </si>
  <si>
    <t>Sandra Constanza Murillo Martínez</t>
  </si>
  <si>
    <t xml:space="preserve">1.1.9 Mecanismo de adelanto para las mujeres - MAM en las localidades del Distrito. </t>
  </si>
  <si>
    <r>
      <t xml:space="preserve">Porcentaje de estrategias  implementadas  para promover los mecanismos de adelanto para las mujeres en las localidades del Distrito.  </t>
    </r>
    <r>
      <rPr>
        <sz val="11"/>
        <color theme="8"/>
        <rFont val="Arial Narrow"/>
        <family val="2"/>
      </rPr>
      <t/>
    </r>
  </si>
  <si>
    <t xml:space="preserve">Secretaria Distrital de Gobierno </t>
  </si>
  <si>
    <t>Subsecretaría para la Gobernabilidad y la garantía de derechos</t>
  </si>
  <si>
    <t>Laura Catalina Roa</t>
  </si>
  <si>
    <t>1.1.10 Estudios producidos por el OMEG sobre la situación de derechos de las mujeres con enfoques de género y diferencial para la  toma de decisiones</t>
  </si>
  <si>
    <t>Porcentaje de estudios producidos por el OMEG para la toma de decisiones de PP en la garantía de derechos de las mujeres con enfoques de género y diferencia en Bogotá D.C., en el periodo de vigencia anual.</t>
  </si>
  <si>
    <t xml:space="preserve"> (total de estudios producidos por el OMEG para la toma de decisiones de PP en la garantía de derechos de las mujeres con enfoques de género y diferencia en Bogotá D.C./Total de estudios programados por el OMEG para la toma de decisiones de PP en la garantía de derechos de las mujeres con enfoques de género y diferencia en Bogotá D.C) *100</t>
  </si>
  <si>
    <t xml:space="preserve">Género 
</t>
  </si>
  <si>
    <t>Inversion</t>
  </si>
  <si>
    <t xml:space="preserve">Nuevo proyecto de inversion </t>
  </si>
  <si>
    <t>Dirección de Gestión de Conocimiento</t>
  </si>
  <si>
    <t>Andrea Ramirez Pisco</t>
  </si>
  <si>
    <t>1.1. 11 Observatorio de Mujeres y equidad de género fortalecido en su infraestructura tecnológica para faciltar la articulación con los sectores distritales pertinentes</t>
  </si>
  <si>
    <t>(ponderación de la vigencia)* (Total de productos del plan de acción para el fortalecimiento de la infraestructura tecnológica del   Observatorio de Mujeres y equidad de género, generados/ Total de productos del plan de acción para el fortalecimiento de la infraestructura tecnológica del  Observatorio de Mujeres y equidad de género,programados))*100</t>
  </si>
  <si>
    <t>3169001 ext 1029</t>
  </si>
  <si>
    <t>1.1.12 Servicio de información cartográfica actualizada con enfoques de género, diferencial y de derechos de las mujeres, en el territorio urbano y rural que sirva para la priorización y toma de decisiones en los procesos de planeación de la ciudad.</t>
  </si>
  <si>
    <t>Porcentaje de actualización del servicio de información cartográfica con enfoques de género, diferencial y de derechos de las mujeres en el territorio urbano y rural</t>
  </si>
  <si>
    <t>(Total de información cartográfica actualizada con enfoques de género, diferencial y de derechos de las mujeres en el territorio urbano y rural / Total de información cartográfica actualizada disponible)*100</t>
  </si>
  <si>
    <t xml:space="preserve">Sumatoria </t>
  </si>
  <si>
    <t>3169001 ext 1030</t>
  </si>
  <si>
    <t xml:space="preserve">Hacienda </t>
  </si>
  <si>
    <t>Unidad Administrativa Especial de Catastro Distrital</t>
  </si>
  <si>
    <t>Julia Espindola García</t>
  </si>
  <si>
    <t>ideca@catastrobogota.gov.co</t>
  </si>
  <si>
    <t xml:space="preserve">1.1.13. Implementación de la Estrategia de transversalización para la equidad de género en los 15 sectores de la Administración Distrital </t>
  </si>
  <si>
    <t>Genero 
diferencial
derechos humanos</t>
  </si>
  <si>
    <t>Direccion de Derechos y Diseño de Politica</t>
  </si>
  <si>
    <t xml:space="preserve">Planeacion;Educacion; Movilidad;  Seguridad,Convivencia y Justicia;  Hacienda; Ambiente;  Hábitat; Gestión Jurídica;  Salud;  Cultura,RecreacionyDeporte,DesarolloEconomico; Gobierno; GestionPublica; Integración Social </t>
  </si>
  <si>
    <t xml:space="preserve">1.1.14 Plan de Igualdad  de Oportunidades para la equidad de género implementado </t>
  </si>
  <si>
    <t>Porcentaje de implementación del  plan de igualdad de oportunidades para la equidad de género</t>
  </si>
  <si>
    <t>1. 1.15 Componentes del Plan Educativo de Transversalización del Enfoque de Género (PETIG) implementados desde la Secretaría de Educación</t>
  </si>
  <si>
    <t>% de colegios públicos distritales que implementan la política de educación inclusiva, con enfoque diferencial</t>
  </si>
  <si>
    <t xml:space="preserve">Inversión </t>
  </si>
  <si>
    <t xml:space="preserve">Secretaria Distrital de Educación </t>
  </si>
  <si>
    <t>1.1.16 Estudio sobre la capacidad de pago del transporte público para poblaciones vulnerables teniendo en cuenta el enfoque diferencial, poblacional y de género</t>
  </si>
  <si>
    <t>Número de estudios sobre la capacidad de pago del transporte público para poblaciones vulnerables teniendo en cuenta el enfoque diferencial, poblacional y de género</t>
  </si>
  <si>
    <t>Sumatoria de estudios sobre la capacidad de pago del transporte público para poblaciones vulnerables teniendo en cuenta el enfoque diferencial, poblacional y de género</t>
  </si>
  <si>
    <t>Objetivo 5
Objetivo 11</t>
  </si>
  <si>
    <t>Lograr la igualdad entre los géneros y empoderar a todas las mujeres y las niñas
Lograr que las ciudades y los asentamientos humanos sean inclusivos, seguros, resilientes y sostenibles</t>
  </si>
  <si>
    <t xml:space="preserve">Género 
diferencial
derechos humanos </t>
  </si>
  <si>
    <t>Fuentes de fondeo implementadas para el sector Movilidad</t>
  </si>
  <si>
    <t>31/04/2021</t>
  </si>
  <si>
    <t>118 - MULTAS</t>
  </si>
  <si>
    <t xml:space="preserve">Movilidad </t>
  </si>
  <si>
    <t>DIM</t>
  </si>
  <si>
    <t>Lina Quiñones</t>
  </si>
  <si>
    <t>1.1.17  Estrategia de inclusión de enfoque de género en la operación del centro de victimas por Siniestros viales</t>
  </si>
  <si>
    <t>Porcentaje de implementación de la Estrategia de inclusión del enfoque de género en la operación del centro</t>
  </si>
  <si>
    <t>(Número de acciones para la estrategia de inclusión del enfoque de género en la operación del centro implementadas / Número de acciones para la estrategia de inclusión del enfoque de género en la operación del centro programadas)*100</t>
  </si>
  <si>
    <t xml:space="preserve">Objetivo 3 
Objetivo 5
Objetivo 11
</t>
  </si>
  <si>
    <t xml:space="preserve">Para 2020, reducir a la mitad el número de muertes y lesiones causadas por accidentes de tráfico en el mundo.
Reconocer y valorar los cuidados y el trabajo doméstico no remunerados mediante servicios públicos, infraestructuras y políticas de protección social, y promoviendo la responsabilidad compartida en el hogar y la familia, según proceda en cada país.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</si>
  <si>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Género, diferencial y de derechos</t>
  </si>
  <si>
    <t xml:space="preserve">Suma </t>
  </si>
  <si>
    <t>Centro de Orientacion a Victimas por Siniestros Viales implementado</t>
  </si>
  <si>
    <t xml:space="preserve">
Oficina Gestión Social</t>
  </si>
  <si>
    <t>Estefanía Guzmán Rincón</t>
  </si>
  <si>
    <t>eguzman@movilidadbogota.gov.co</t>
  </si>
  <si>
    <t xml:space="preserve">Mujer
Movilidad
</t>
  </si>
  <si>
    <t xml:space="preserve">SDMujer
SDMovilidad
</t>
  </si>
  <si>
    <t xml:space="preserve">Directora de Política
Oficina de Seguridad Vial
</t>
  </si>
  <si>
    <t xml:space="preserve">Clara López
Claudia Lorena López
</t>
  </si>
  <si>
    <t>3057040371
3167558411</t>
  </si>
  <si>
    <t xml:space="preserve">clopez@sdmujer.gov.co
clopez@movilidadbogota.gov.co
</t>
  </si>
  <si>
    <t>1.1.18 Talleres de sensibilización y capacitación en la incorporación de los enfoques Poblacional-Diferencial y de Género para la formulación de proyectos de inversión dirigidos a entidades distritales y alcaldías locales.</t>
  </si>
  <si>
    <t>Número de entidades y alcaldías locales asistidas técnicamente en enfoque poblacional - diferencial y de género para el proceso de formulación de proyectos de inversión.</t>
  </si>
  <si>
    <t xml:space="preserve">Proyecto de inversión </t>
  </si>
  <si>
    <t>IIECO=(W1*P121+W2*IP122+W3*P123+W4*P124+W5*IP125+W6*IP126+W7*IP127+W8*IP128+W9*IP129+W10*IP1210)
Donde
Wi=Ponderación relativa del producto i
Pi = 1 si IPei &gt;=100% de la meta ei 
Pi = 0 si IPei &lt;100% de la meta ei
IPi= Indicador del producto i</t>
  </si>
  <si>
    <t>1.2.1 Lineamientos con enfoque de género, para la implementación del programa de ambientes laborales diversos, amorosos y seguros en las entidades y organismos distritales.</t>
  </si>
  <si>
    <t xml:space="preserve">
(ponderación de la vigencia* (Número de acciones afirmativas para la   implementación de los lineamientos con enfoque de género, ejecutadas./ de acciones afirmativas para la   implementación de los lineamientos con enfoque de género,programados))*100</t>
  </si>
  <si>
    <t>Aporte Ordinario</t>
  </si>
  <si>
    <t>Subdirección de Bienestar, Desarrollo y Desempeño</t>
  </si>
  <si>
    <t>José Agustín Hortúa Mora
Mónica Lucía Tarquino Echeverry</t>
  </si>
  <si>
    <t>3680038 ext 1403 - ext 1511</t>
  </si>
  <si>
    <t xml:space="preserve">jhortua@serviciocivil.gov.co mtarquino@serviciocivil.gov.co </t>
  </si>
  <si>
    <t xml:space="preserve">1.2.2 Estrategia para informar la participación de Mujeres en la Administración Pública Distrital por tipo de vinculación y otros </t>
  </si>
  <si>
    <t>Número de Documentos Informativos sobre la Participación de las mujeres en la Administración pública distrital.</t>
  </si>
  <si>
    <t>Sumatoria de documentos informativos sobre la Participación de las mujeres en la Administración pública distrital.</t>
  </si>
  <si>
    <t>José Agustín Hortúa Mora
/ Ruby Valenzuela</t>
  </si>
  <si>
    <t xml:space="preserve">jhortua@serviciocivil.gov.co rvalenzuela@serviciocivil.gov.co </t>
  </si>
  <si>
    <t>1.2.3 Estrategia de información de la PPMYEG para servidores y servidoras del Distrito Capital en el marco de las jornadas de Inducción y reinducción.</t>
  </si>
  <si>
    <t xml:space="preserve">José Agustín Hortúa Mora
/ Carolina Ferro </t>
  </si>
  <si>
    <t xml:space="preserve">jhortua@serviciocivil.gov.co cferro@serviciocivil.gov.co </t>
  </si>
  <si>
    <t xml:space="preserve">1.2.4 Programa de sensibilización, formación y capacitación dirigido a colaboradores de las entidades adscritas o vinculadas  de la UAERMV en el marco de la cultura libre de sexismo, discriminaciones contra las mujeres y estereotipos de género en el transporte público. </t>
  </si>
  <si>
    <t>otros distrito</t>
  </si>
  <si>
    <t>UAERMV</t>
  </si>
  <si>
    <t>Christian Medina Fandiño/
Andrea del Pilar Zambrano</t>
  </si>
  <si>
    <t>christian.medina@umv.gov.co / andrea.zambrano@umv.gov.co</t>
  </si>
  <si>
    <t>1.2.5  Programas de sensibilización, formación y capacitación dirigido a colaboradores de las entidades adscritas o vinculadas al IDU en el marco de la cultura libre de sexismo, discriminaciones contra las mujeres y estereotipos de género en el transporte público.</t>
  </si>
  <si>
    <t>Oficina de Atención al Ciudadano / Subdirección Técnica de Recursos Humanos</t>
  </si>
  <si>
    <t xml:space="preserve">Mujer </t>
  </si>
  <si>
    <t xml:space="preserve">Secreataria Distrital de la Mujer </t>
  </si>
  <si>
    <t>Dirección de eliminación de violencias contra las mujeres y acceso a la justicia</t>
  </si>
  <si>
    <t>1.2.6 Estrategias de divulgación y sensibilización dirigidos a funcionarios o colaboradores o agentes del sistema o usuarios en el marco de la cultura libre de sexismo, discriminaciones contra las mujeres y estereotipos de género en el transporte público</t>
  </si>
  <si>
    <t>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</si>
  <si>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Presupuesto TMSA cuya fuentes principales son recursos por participación en la operación del Sistema y traslados del sector central</t>
  </si>
  <si>
    <t>7513 -Desarrollo y gestión de la cultura Ciudadana en el Sistema Integrado de Transporte  Público de Bogotá
7515 - Desarrollo y gestión de la seguridad en el Sistema Integrado de Transporte  Público de Bogotá</t>
  </si>
  <si>
    <t>Dependerá del nuevo PDD</t>
  </si>
  <si>
    <t xml:space="preserve">
Empresa de Transporte del Tercer Milenio -Transmilenio S.A.</t>
  </si>
  <si>
    <t>1.2.7 Sensibilización de  Agentes de cambio, servidores públicos y contratistas sensibilizados en derechos sexuales y derechos reproductivos con enfoque de género.</t>
  </si>
  <si>
    <t>Sumatoria de agentes de cambio, servidores públicos y contratistas sensibilizados e informadosen derechos sexuales y derechos reproductivos con enfoque de género.</t>
  </si>
  <si>
    <t>Otros Distritos</t>
  </si>
  <si>
    <t>No Disponible</t>
  </si>
  <si>
    <t>Proyecto de prevención de la maternidad y paternidad temprana</t>
  </si>
  <si>
    <t>Sergio David Fernandez Granados</t>
  </si>
  <si>
    <t>1.2.8 Estrategia integral de acciones con enfoques de género y diferencial en la Unidad Administrativa Especial Cuerpo Oficial de Bomberos de Bogotá (UAE)</t>
  </si>
  <si>
    <t>Funcionamieto</t>
  </si>
  <si>
    <t>Unidad Administrativa Cuerpo Oficial de Bomberos de Bogotá</t>
  </si>
  <si>
    <t>Subdireccion de Gestion Humana</t>
  </si>
  <si>
    <t>María Mejía Mejía</t>
  </si>
  <si>
    <t>Comnutador 3822500</t>
  </si>
  <si>
    <t>1.2.9  Estrategias de sensibilización a servidores y servidoras, independientemente de la modalidad de vinculación, sobre el derecho de las mujeres a una vida libre de violencias en el marco de la PPMyEG y sus enfoques</t>
  </si>
  <si>
    <t xml:space="preserve">Número de servidores y servidoras sensibilizados  sobre el derecho de las mujeres a una vida libre de violencias en el marco de la PPMYEG y sus enfoques. </t>
  </si>
  <si>
    <t>Género, 
diferencial,
derechos  humanos.</t>
  </si>
  <si>
    <t>Sumatoria</t>
  </si>
  <si>
    <t xml:space="preserve">Dirección de Eliminación de las Violencias contra las Mujeres y Acceso a la Justicia </t>
  </si>
  <si>
    <t>Alexandra Quintero</t>
  </si>
  <si>
    <t>1.2.10 Aplicativo móvil de consulta para los servicios de información de la Secretaría Jurídica Distrital con enfoque de género</t>
  </si>
  <si>
    <t>Porcentaje de disponibilidad del Aplicativo móvil con enfoque de género para consultar los servicios de información de la Secretaría Jurídica Distrita</t>
  </si>
  <si>
    <t>Enfoque de género diferencial</t>
  </si>
  <si>
    <t>Cosntante</t>
  </si>
  <si>
    <t>Nivel de desarrollo de la aplicación móvil APP con enfoque de género</t>
  </si>
  <si>
    <t>7632 Fortalecimiento de la capacidad tecnológica de la Secretaría Jurídica Distrital</t>
  </si>
  <si>
    <t xml:space="preserve">Secretaría Juridica Distrital </t>
  </si>
  <si>
    <t>Oficina TIC</t>
  </si>
  <si>
    <t>Ing. Francisco Pulido</t>
  </si>
  <si>
    <t>2. Contribuir a la garantía del derecho a la paz para las mujeres mediante su reconocimiento como actoras políticas y constructoras de paz en la prevención, atención, protección y reparación desde los enfoques de género, diferencial y de derechos de las mujeres, en el territorio rural y urbano.</t>
  </si>
  <si>
    <t>IRIPMAPCP=(W1*IP1+W2*IP2+W3*IP3+W4*IP4+W5*IP5+W6*IP6+W7*IP7+W8*IP8)
Donde
Wi=Ponderación relativa del producto i
IPi = 1 si IPei &gt;=100% de la meta ei 
IPi = 0 si IPei &lt;100% de la meta ei</t>
  </si>
  <si>
    <t>Género; Diferencial; Derechos de las mujeres, Humanos; poblacional</t>
  </si>
  <si>
    <t>2.1.1 Ruta de prevención urgente, frente a riesgos en el ejercicio de los derechos a la vida, la libertad, la seguridad y la integridad personal de  mujeres víctimas del conflicto armado, con roles de liderazgo y/o defensa de derechos humanos, en Bogotá.</t>
  </si>
  <si>
    <t>Dirección de Derechos y Diseño de política - Dirección de Enfoque Diferencial</t>
  </si>
  <si>
    <t xml:space="preserve">Clara López García </t>
  </si>
  <si>
    <t>2.1.2  Ajuste al Sistemasde información  de la Alta Consejería para los Derechos de las Víctimas, la Paz y la Reconciliación, con variables que permitan reconocer las interseccionalidades entre los enfoques diferenciales y de género, asociados con las víctimas del conflicto armado.</t>
  </si>
  <si>
    <t>2.1.3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</si>
  <si>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 xml:space="preserve">2.1. 4  Estrategia para fortalecer la participación y las capacidades de incidencia de las mujeres víctimas del conflicto armado o en riesgo de serlo, a partir del reconocimiento de las barreras que enfrentan, en el marco de la estrategia de reconciliación, dignificación y reconocimiento, los Programas de Desarrollo con Enfoque Territorial PDET, los procesos de reconstrucción de la memoria y los espacios de participación efectiva de víctimas u otros espacios locales y distritales.
</t>
  </si>
  <si>
    <t>2.1.5  Acciones para fortalecimiento de la participación y las capacidades de incidencia de las mujeres excombatientes, en el marco de la estrategia de reconciliación para la construcción de paz y el proceso de reincorporación y reintegración de las mujeres excombatientes</t>
  </si>
  <si>
    <t>(Número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 / Número de acciones programadas anualmente para el fortalecimiento de la participación y las capacidades de incidencia de las mujeres excombatientes, en el marco de la estrategia de reconciliación para la construcción de paz y el proceso de reincorporación y reintegración de las mujeres excombatientes)*100</t>
  </si>
  <si>
    <t xml:space="preserve">2.1.6  Iniciativas de Derechos Humanos dirigidas a mujeres </t>
  </si>
  <si>
    <t>2.1.7   Implementación  de acciones con enfoque de género dentro del programa Barrismo Social, para mujeres que pertenecen a las barras futboleras en el distrito</t>
  </si>
  <si>
    <t xml:space="preserve">2.1. 8 Capacitaciones en mediación comunitaria, mediación social y mecanismos de abordaje pacífico de conflictos a mujeres y personas diversas </t>
  </si>
  <si>
    <t xml:space="preserve">Género
Diferencial
Derechos Humanos
Territorial
</t>
  </si>
  <si>
    <t xml:space="preserve">Diseñar e implementar al 100% una estrategia de mediación comunitaria para dar respuesta a la conflictividad social
</t>
  </si>
  <si>
    <t>César Augusto Núñez Cuervo</t>
  </si>
  <si>
    <t>3. Contribuir a la garantía del derecho de las mujeres en sus diferentes ciclos de vida, a una vida libre de violencias en los ámbitos político, comunitario e institucional, familiar y de pareja en el espacio público y privado.</t>
  </si>
  <si>
    <t>3.1 Aumento de capacidades en el sector público, privado, y la ciudadanía, para la prevención y atención de las violencias contra las mujeres</t>
  </si>
  <si>
    <t>ICPAVCM=(Ponderación vigencia * (W1*IP1+W2*IP2+W3*IP3+W4*IP4+W5*IP5+W6*IP6+W7*IP7+W8*IP8+W9*IP9+W10*IP10+W11*IP11+W12*IP12)
Donde
Wi=Ponderación relativa del producto i
IPi = 1 si IPei &gt;=100% de la meta ei 
IPi = 0 si IPei &lt;100% de la meta ei</t>
  </si>
  <si>
    <t>3.1.1  Acciones de acompañamiento pedagógico y fortalecimiento  a las I.E.D. urbanas y rurales para la incorporación de adecuaciones curriculares con equidad de género que aporten a la erradicación de las violencias contra las mujeres y las niñas.</t>
  </si>
  <si>
    <t xml:space="preserve">Numero de acciones de acompañamiento pedagógico y fortalecimiento a  las I.E.D. urbanas y rurales  para la incorporación de adecuaciones curriculares con equidad de género que aporten a la erradicación de las violencias contra las mujeres y las niñas realizadas </t>
  </si>
  <si>
    <t xml:space="preserve">Sumatoria de acciones de acompañamiento pedagógico y fortalecimiento a  las I.E.D. urbanas y rurales  para la incorporación de adecuaciones curriculares con equidad de género que aporten a la erradicación de las violencias contra las mujeres y las niñas realizadas.  </t>
  </si>
  <si>
    <t>3.1.2 Capacitaciones al personal, operadores y empresas vinculadas al sector transporte en la garantía del derecho de las mujeres a una vida libre de violencias.</t>
  </si>
  <si>
    <t>Numero de capacitaciones al personal, operadores y empresas vinculadas al sector transporte en la garantía del derecho de las mujeres a una vida libre de violencias realizadas.</t>
  </si>
  <si>
    <t>Sumatoria de capacitaciones al personal, operadores y empresas vinculadas al sector transporte en la garantía del derecho de las mujeres a una vida libre de violencias realizadas.</t>
  </si>
  <si>
    <t>N.A</t>
  </si>
  <si>
    <t>Sergio Jiménez</t>
  </si>
  <si>
    <t>SDM</t>
  </si>
  <si>
    <t>Elizabeth Malaver</t>
  </si>
  <si>
    <t>mmalaver@movilidadbogota.gov.co</t>
  </si>
  <si>
    <t>3.1.3  Capacitaciones al personal, operadores y empresas vinculadas al  IDU  en la garantía del derecho de las mujeres a una vida libre de violencias.</t>
  </si>
  <si>
    <t>Oficina de Atención al Ciudadano / Subdirección General de Infraestructura / Subdirección General de Desarrollo Urbano</t>
  </si>
  <si>
    <t>Lucy Molano, Alejandra Muñoz Calderón, Patricia del Pilar Zapata</t>
  </si>
  <si>
    <t xml:space="preserve">3.1.4 Socialización o capacitación a colaboradores, funcionarios, operadores y empresas vinculadas al sector transporte de Transmilenio  en la garantía del derecho de las mujeres a una vida libre de violencias.
</t>
  </si>
  <si>
    <t>Sumatoria de socialización o capacitaciones a colaboradores, funcionarios, operadores y empresas vinculadas al sector transporte en la garantía del derecho de las mujeres a una vida libre de violencias.</t>
  </si>
  <si>
    <t xml:space="preserve">No aplica </t>
  </si>
  <si>
    <t>3.1.5 Estrategia de entornos de confianza, priorizados por los índice de violencia de Género, para la promoción de la prevención del feminicidio, acoso en el transporte y espacio público y todo tipo de violencia de género en contra de mujeres.</t>
  </si>
  <si>
    <t>Porcentaje de avance de estrategia de entornos de confianza para la promoción de la prevención del feminicidio, acoso y todo tipo de violencias de género en contra de mujeres</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</si>
  <si>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</si>
  <si>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Isabel Cristina Ramírez Villegas</t>
  </si>
  <si>
    <t xml:space="preserve">3.1.6 .Mujeres y hombres  orientados y sensibilizados en prevenciòn de violencia intrafamiliar mediante la Estrategia Entornos protectores y territorios seguros, con enfoques diferencial y de género
</t>
  </si>
  <si>
    <t xml:space="preserve">Sumatoria de personas orientadas y sesiblizadas en prevención de la violencia intrafamiliar mediante la Estrategia de Entornos Protectores y Territorios Seguros </t>
  </si>
  <si>
    <t/>
  </si>
  <si>
    <t>Omaira Orduz</t>
  </si>
  <si>
    <t xml:space="preserve">3.1.7  Oferta de protección integral a mujeres víctimas de violencias, a través de la implementación de la estrategia Casas Refugio, priorizando la ruralidad y la modalidad intermedia. </t>
  </si>
  <si>
    <t>Número de Casas Refugio en operación</t>
  </si>
  <si>
    <t>Integración social</t>
  </si>
  <si>
    <t xml:space="preserve">3.1.8  Atención y seguimiento psicosocial a mujeres víctimas de violencias fortalecido, a través de la implementación de las Duplas de Atención  Psicosocial. </t>
  </si>
  <si>
    <t>Acciones estratégicas realizadas en el marco de los componentes del Sistema SOFIA</t>
  </si>
  <si>
    <t>3.1. 9 Estudio sobre movilidad y género a nivel ciudad, con énfasis en la movilidad del cuidado y la seguridad personal</t>
  </si>
  <si>
    <t>Número de estudios sobre movilidad y género a nivel ciudad, con énfasis en la movilidad del cuidado y la seguridad personal</t>
  </si>
  <si>
    <t>Sumatoria de estudios sobre movilidad y género a nivel ciudad, con énfasis en la movilidad del cuidado y la seguridad personal</t>
  </si>
  <si>
    <t>3.1. 10 Estrategias desde los programas Nidos y Crea, orientadas a la atención de mujeres víctimas de violencias de género y niñas y niños en Casas Refugio.</t>
  </si>
  <si>
    <t>- 7617 Aportes al desarrollo integral a través de las artes para la primera infancia en Bogotá D.C.
- 7619 Fortalecimiento de procesos integrales de formación artística a lo largo de la vida. Bogotá D.C.</t>
  </si>
  <si>
    <t xml:space="preserve">Cultura, Recreación y Deporte </t>
  </si>
  <si>
    <t>Leyla Castillo</t>
  </si>
  <si>
    <t xml:space="preserve">3.1.11 Casas de justicia con ruta integral </t>
  </si>
  <si>
    <t xml:space="preserve">Numero de Casas de justicia con ruta integral </t>
  </si>
  <si>
    <t>Sumatoria de numero de casas con ruta integra</t>
  </si>
  <si>
    <t>Nuevo proyecto de inversión</t>
  </si>
  <si>
    <t xml:space="preserve">3.1. 12 Uris con estrategia de atención semipermanentepara la protección de las mujeres víctimas de violencia y acceso a la justicia </t>
  </si>
  <si>
    <t>Numero de Uris con estrategia de atención semipermanente para la protección de las mujeres víctimas de violencia y acceso a la justicia implementada</t>
  </si>
  <si>
    <t>3.2 Fortalecimiento de la respuesta institucional en materia de prevención, protección, atención, información y sanción frente a las violencias contra las mujeres, en el marco del derecho de las mujeres a una vida libre de violencias -SISTEMA SOFIA</t>
  </si>
  <si>
    <t>IFRPPAISVCM=(W1*IP1+W2*IP2+W3*IP3+W4*IP4+W5*IP5+...+W11*IP11)
Donde
Wi=Ponderación relativa del producto i
IPi = 1 si IPei &gt;=100% de la meta ei 
IPi = 0 si IPei &lt;100% de la meta ei</t>
  </si>
  <si>
    <t xml:space="preserve">3.2.1  Acompañamiento y seguimiento pedagógico y técnico a las I.E.D urbanas y rurales que reporten casos de presuntas situaciones de discriminación por causa de su identidad de género y orientación sexual, mediante acciones para dar respuesta a la ruta de atención existente. </t>
  </si>
  <si>
    <t>(Numero de I.E.D urbanas y rurales con acompañamiento y seguimiento pedagógico y técnico / Numero de I.E.D urbanas y rurales que reportan casos)  *100</t>
  </si>
  <si>
    <t>3.2.2 Acciones de implementación y seguimiento del  Protocolo de Prevención, atención y sanción de las violencias contra las mujeres en el espacio y el transporte público en el Distrito Capital</t>
  </si>
  <si>
    <t xml:space="preserve">Porcentaje de implementación y seguimiento del  Protocolo de Prevención, atención y sanción de las violencias contra las mujeres en el espacio y el transporte público en el Distrito Capital
</t>
  </si>
  <si>
    <t>Subdirección Técnica de Producción e Intervención / Gerencia ambiental Social y de Atención al Usuario</t>
  </si>
  <si>
    <t>Jose Fernando Franco Buitrago</t>
  </si>
  <si>
    <t>3779555 ext. 1033</t>
  </si>
  <si>
    <t>jose.franco@umv.gov.co</t>
  </si>
  <si>
    <t>3.2.3 Reporte de  los casos de violencias contra las mujeres que se presentan en el Sistema TransMilenio y se encuentren registrados en el aplicativo de gestión y control de la operación</t>
  </si>
  <si>
    <t xml:space="preserve">Porcentaje de  los casos de violencias contra las mujeres que se presentan en el Sistema TransMilenio reportados 
</t>
  </si>
  <si>
    <t xml:space="preserve">3.2.4 Lineamientos técnicos  para el fortalecimiento de los Consejos y Planes Locales de Seguridad para las Mujeres. </t>
  </si>
  <si>
    <t>Número de lineamientos técnicos diseñados e implementados  para el fortalecimiento de los Consejos y Planes Locales de Seguridad para las Mujeres . .</t>
  </si>
  <si>
    <t>3.2.5 Estrategia  de fortalecimiento de la cultura ciudadana y la participación para la seguridad y la convivencia con enfoque contra violencia de género</t>
  </si>
  <si>
    <t>Porcentaje de avance en la ejecución de la estrategia de fortalecimiento de la cultura ciudadana y la participación para la seguridad y la convivencia con enfoque contra la violencia de género</t>
  </si>
  <si>
    <t xml:space="preserve">3 .2.6  Sistema Articulado de Alertas Tempranas para la prevención del delito feminicidio en el Distrito </t>
  </si>
  <si>
    <t xml:space="preserve">Gobierno - Seguridad, convivencia y justicia  - Desarrollo Económico, industria y turismo - Educación - Salud - Integración social - Cultura, recreación y deporte - Hábitat - </t>
  </si>
  <si>
    <t xml:space="preserve">3.2.7 Seguimiento a la implementación del Sistema SOFIA. </t>
  </si>
  <si>
    <t xml:space="preserve">3.2.8  Línea Púrpura Distrital con un equipo integrado a la Línea 123. </t>
  </si>
  <si>
    <t>Género,
diferencial,
derechos  humanos.</t>
  </si>
  <si>
    <t>Efectividad en la atención de la Línea Púrpura</t>
  </si>
  <si>
    <t>Seguridad, convivencia y justicia</t>
  </si>
  <si>
    <t>3.2.9 Protocolo de prevención, atención y sanción de las violencias contra las mujeres en el espacio y el transporte público</t>
  </si>
  <si>
    <t>3.2.10  Estrategia para la territorialización del Sistema SOFIA en las 20 localidades de Bogotá</t>
  </si>
  <si>
    <t>3.2.11 Módulos de información y orientación dedicados a la identificación de las solicitudes con enfoques de genero, de derechos de las mujeres y diferencial y a la difusión de las rutas de atención para la garantía del derecho de las mujeres a una vida libre de violencias, implementados en la Red CADE.</t>
  </si>
  <si>
    <t>IAIMEDVLV=(W1*IP1+W2*IP2+W3*IP3+W4*IP4+W5*IP5+W6*IP6+W7*IP7+W8*IP8+W9*IP9)
Donde
Wi=Ponderación relativa del producto i
IPi = 1 si IPei &gt;=100% de la meta ei 
IPi = 0 si IPei &lt;100% de la meta ei</t>
  </si>
  <si>
    <t>3.3.1  Talleres para jóvenes sobre prevención de violencias contra las mujeres con enfoques de género y diferencial. (IDIPRON)</t>
  </si>
  <si>
    <t>Género
Diferencial
Derechos Humanos</t>
  </si>
  <si>
    <t>7727</t>
  </si>
  <si>
    <t>OAP- Equipo políticas publicas poblacionales</t>
  </si>
  <si>
    <t>Dora C Rodríguez Avendaño</t>
  </si>
  <si>
    <t>3.3.2 Acciones de movilización social desde la equidad de género encaminadas a eliminar o disminuir situaciones de violencias basadas en el género.</t>
  </si>
  <si>
    <t>7744 Generación de Oportunidades para el Desarrollo Integral de la Niñez y la Adolescencia de Bogotá</t>
  </si>
  <si>
    <t>Dirección Poblacional/Subdirección para la Infancia</t>
  </si>
  <si>
    <t>ISABEL CRISTINA LONDOÑO GOMEZ</t>
  </si>
  <si>
    <t xml:space="preserve"> 3.3.3  Acciones de divulgación sobre el derecho a una vida libre de violencias a las lideresas, defensoras de derechos humanos, mujeres pertenecientes a grupos étnicos, mujeres  con identidad sexual diversa y víctimas de trata de personas</t>
  </si>
  <si>
    <t>3.3.4 Rutas, estrategias y acciones para garantizar el acceso a la justicia de mujeres víctimas de violencias y personas diversas</t>
  </si>
  <si>
    <t>Número de localidades con rutas, estrategias para el acceso a la justicia para mujeres y personas diversas</t>
  </si>
  <si>
    <t>Género
Diferencial
Derechos Humanos
Territorial
Cultura Ciudadana</t>
  </si>
  <si>
    <t>Número de casas de justicia con ruta de atención integral</t>
  </si>
  <si>
    <t xml:space="preserve">3.3.5 Estrategia de divulgación de la Ruta Única de Atención de mujeres víctimas de violencias y en riesgo de feminicidio, dirigida a la ciudadanía. </t>
  </si>
  <si>
    <t>Porcentaje de Implementación de la estrategia de divulgación de la Ruta única de atención de mujeres víctimas de violencias y en riesgo de feminicidio, dirigida a la ciudadanía.</t>
  </si>
  <si>
    <t>3.3.6 Casos nuevos de representación  para la garantía de derechos de las mujeres víctimas de violencias en el D.C.</t>
  </si>
  <si>
    <t>3.3.7  Mujeres víctimas de violencia asesoradas través de Casas de Justicia y escenarios de la Fiscalía General de la Nación.</t>
  </si>
  <si>
    <t>3.3.8  Estrategia integral para el mejoramiento de la experiencia de viaje y la seguridad de las mujeres usuarias y prestadoras del servicio de transporte público individual (Taxi)</t>
  </si>
  <si>
    <t>Porcentaje de implementación de la Estrategia integral para el mejoramiento de la experiencia de viaje y la seguridad de las mujeres usuarias y prestadoras del servicio de transporte público individual (Taxi)</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</si>
  <si>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</si>
  <si>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7588 Fortalecimiento de una movilidad sostenible y accesible para Bogotá y su Región</t>
  </si>
  <si>
    <t>Claudia Mercado</t>
  </si>
  <si>
    <t>3.3.9 Capacitaciones y acciones de comunicación y cultura ciudadana dirigidas a promover el derecho de las mujeres a una vida libre de violencia, en el sistema de movilidad.</t>
  </si>
  <si>
    <t>Número de capacitaciones y acciones de comunicación  y cultura ciudadana dirigidas a promover el derecho de las mujeres a una vida libre de violencia, en el sistema de movilidad</t>
  </si>
  <si>
    <t>Sumatoria de capacitaciones y acciones de comunicación y cultura ciudadana dirigidas a promover el derecho de las mujeres a una vida libre de violencia, en el sistema de movilidad</t>
  </si>
  <si>
    <t>Eliminar todas las formas de violencia contra todas las mujeres y las niñas en los ámbito público y privado, incluida la trata y la explotación sexual y otros tipos de explotación</t>
  </si>
  <si>
    <t>Estrategias de cultura ciudadana implementadas</t>
  </si>
  <si>
    <t xml:space="preserve"> 4. Promover la participación incidente y el acceso a toma de decisiones públicas de las mujeres a partir del reconocimiento de sus identidades, su capacidad de agencia, el fortalecimiento de sus organizaciones y su ciudadanía plena. </t>
  </si>
  <si>
    <t>IPIRPC=(W1*IP1+W2*IP2+W3*IP3+W4*IP4+W5*IP5+...+W19*IP19)
Donde
Wi=Ponderación relativa del producto i
IPi = 1 si IPei &gt;=100% de la meta ei 
IPi = 0 si IPei &lt;100% de la meta ei</t>
  </si>
  <si>
    <t>4.1.1 Acciones de sensibilización y participación con incidencia que promuevan una cultura democrática, incluyente y no sexista.</t>
  </si>
  <si>
    <t>4.1.2 Agenda de las mujeres posicionada o incorporada en el plan de acción del Comité Distrital y Locales de Derechos Humanos</t>
  </si>
  <si>
    <t>4.1.3 Modelo colaborativo de participación con enfoques de género, poblacional - diferencial</t>
  </si>
  <si>
    <t>Porcentaje de herramientas implementadas para la incorporación del enfoque de género, poblacional - diferencial en el modelo colaborativo de participación</t>
  </si>
  <si>
    <t xml:space="preserve">Género 
Poblacional - diferencial
</t>
  </si>
  <si>
    <t>7604</t>
  </si>
  <si>
    <t>4.1.4 Escuela de liderazgo para  niñas y mujeres jóvenes en el marco del proyecto INCITAR 21</t>
  </si>
  <si>
    <t>Dirección de Participación y Relaciones Interinstitucionales</t>
  </si>
  <si>
    <t>Edwin Alberto Ussa Cristiano
Lady Carolina Ruiz Carrion</t>
  </si>
  <si>
    <t>eussa@educacionbogota.gov.co
lcruiz@educacionbogota.edu.co</t>
  </si>
  <si>
    <t>4.1.5 Comisión de Mujeres en el marco de la Simulación de la Organización de las Naciones Unidas SIMONU como espacio de formación para el liderazgo y el empoderamiento  de  Niñas, jóvenes y mujeres  en el ejercicio pleno de la participación y la representación.</t>
  </si>
  <si>
    <t>4.1.6 Orientación con enfoques de género, diferencial y de derechos de las mujeres, a las mujeres para la constitución de entidades sin ánimo de lucro</t>
  </si>
  <si>
    <t>Dirección  Distrital de Inspección, Vigilancia y Control</t>
  </si>
  <si>
    <t xml:space="preserve">Mujeres </t>
  </si>
  <si>
    <t>4.1.7 Procesos de participación ciudadana ambiental con mujeres, en sus diferencias y diversidad.</t>
  </si>
  <si>
    <t>Sumatoria de mujeres, en sus diferencias y diversidad, que participan en procesos cudadanos ambientales.</t>
  </si>
  <si>
    <t>Oficina de Educación, Participación y Localidades - OPEL</t>
  </si>
  <si>
    <t>Alix Montes Arroyo Jefe de Oficina</t>
  </si>
  <si>
    <t>JBB 
IDPYBA</t>
  </si>
  <si>
    <t>Subdirección de Cultura Ciudadana y Gestión del Conocimiento - IDPYBA</t>
  </si>
  <si>
    <t xml:space="preserve">
culturaciudadana@animalesbog.gov.co</t>
  </si>
  <si>
    <t>4.1.8 Estrategia de fortalecimiento del proceso de Rendición de Cuentas en el Distrito Capital, que incorpore  los enfoques de género y diferencial</t>
  </si>
  <si>
    <t xml:space="preserve">Género
Diferencial </t>
  </si>
  <si>
    <t>Subdirección Técnica de Desarrollo Institucional</t>
  </si>
  <si>
    <t>Alexandra Arévalo Cuervo</t>
  </si>
  <si>
    <t>3813000 ext. 2411</t>
  </si>
  <si>
    <t>aarevalo@alcaldiabogota.gov.co</t>
  </si>
  <si>
    <t>Secretaria de Gobierno</t>
  </si>
  <si>
    <t xml:space="preserve">4.1.9 2 Actividades realizadas  en los diferentes espacios, instancias y escenarios de participación ciudadana habilitados por la UAESP para las mujeres recicladoras de oficio </t>
  </si>
  <si>
    <t>Oficina Asesora de Planeación
Subdirección de Aproechamiento</t>
  </si>
  <si>
    <t>Jazmín Florez
Viviana Fonseca</t>
  </si>
  <si>
    <t>jazmin.florez@uaesp.gov.co
nubia.fonseca@uaesp.gov.co</t>
  </si>
  <si>
    <t>4.1.10 Programa de formación a organizaciones de mujeres en derecho a la participación y la representación con equidad</t>
  </si>
  <si>
    <t>4.1.11  Procesos de formación en participación ciudadana y liderazgos de las mujeres, incidencia política y control social</t>
  </si>
  <si>
    <t>4.1.12 Programa de fortalecimiento  al Consejo Consultivo de Mujeres</t>
  </si>
  <si>
    <t>Género 
diferencial
derechos  de las mujeres</t>
  </si>
  <si>
    <t>Acciones afirmativas con enfoque diferencial para mujeres en su diversidad.</t>
  </si>
  <si>
    <t>4.1.13 Desarrollar espacios de encuentro dirigido a mujeres de la zona de influencia directa de las  actuaciones urbanas integrales.</t>
  </si>
  <si>
    <t>Consuelo Ordóñez</t>
  </si>
  <si>
    <t>4.1.14 Desarrollar espacios de encuentro con una activa promoción de participación de mujeres de la zona de influencia directa de las  actuaciones urbanas integrales.</t>
  </si>
  <si>
    <t>4.1.15 Documentos de orientación metodológica para el seguimiento a los presupuestos participativos con enfoque de género.</t>
  </si>
  <si>
    <t>4.1. 16 Asistencia a las Secretarías Técnicas de las instancias de participación para alcanzar la paridad</t>
  </si>
  <si>
    <t xml:space="preserve">Numero de localidades con asistencia a las secretarias técnicas de las instancias de participación para alcanzar la paridad </t>
  </si>
  <si>
    <t>Participación plene e igualdad de oportunidades.
5 C Politicas y leyes para la igualdad</t>
  </si>
  <si>
    <t xml:space="preserve">
Documento de lineamiento de presupuesto participativo sensible al género, formulado y adoptado</t>
  </si>
  <si>
    <t>Recursos
distrito</t>
  </si>
  <si>
    <t>4. 1. 17 Escuela de Formación politica a mujeres en su diversidad</t>
  </si>
  <si>
    <t>Númeor de mujeres vinculadas a la Escuela de Formación Política</t>
  </si>
  <si>
    <t>Poner fin a la discriminación de la mujer
5.5 Participación plene e igualdad de oportunidades.</t>
  </si>
  <si>
    <t>Genero Derechos de las Mujeres Diferencial</t>
  </si>
  <si>
    <t xml:space="preserve">4.1.18 Asistencia técnica  para promover presupuestos participativos y sensibles al género
</t>
  </si>
  <si>
    <t xml:space="preserve">Sumatoria de entidades asistidas técnicamente para promover presupuestos participativos y sensibles al género
</t>
  </si>
  <si>
    <t xml:space="preserve">Número de entidades asistidas técnicamente para promover presupuestos participativos y sensibles al género
</t>
  </si>
  <si>
    <t xml:space="preserve">Genero Derechos de las Mujeres </t>
  </si>
  <si>
    <t>4.1.19 Veeduría Ciudadana de mujeres para el seguimiento a la garantía de sus derechos</t>
  </si>
  <si>
    <t xml:space="preserve">Número de veedurías ciudadanas de mujeres para el seguimiento a la garantía de sus derechos,  promovidas  </t>
  </si>
  <si>
    <t>1/07/202</t>
  </si>
  <si>
    <t>5.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t>
  </si>
  <si>
    <t>IARE=(W1*IP1+W2*IP2+W3*IP3+W4*IP4+W5*IP5+...+W26*IP26)
Donde
Wi=Ponderación relativa del producto i
IPi = 1 si IPei &gt;=100% de la meta ei 
IPi = 0 si IPei &lt;100% de la meta ei</t>
  </si>
  <si>
    <t>suma</t>
  </si>
  <si>
    <t>5.1.1 Estudio de análisis de la demanda turística y de las condiciones de participación de las mujeres en sus diferencias y diversidad en el turismo</t>
  </si>
  <si>
    <t xml:space="preserve">Invesión </t>
  </si>
  <si>
    <t>Nuevo proyecto</t>
  </si>
  <si>
    <t>Instituto Distrital de Turismo IDT</t>
  </si>
  <si>
    <t xml:space="preserve">5.1.2 Reporte de caracterización  de empleos generados por el sector turístico de Bogotá y de las condiciones de las mujeres en sus diferencias y diversidad en estos. </t>
  </si>
  <si>
    <t>5.1.3 Acompañamiento técnico desde el enfoque de género a mujeres vendedoras informales en sus diferencias y diversidad en proceso de emprendimiento y/o fortalecimiento empresarial con enfoques de género y diferencial.</t>
  </si>
  <si>
    <t>Instituto para la economía social IPES</t>
  </si>
  <si>
    <t>SESEC</t>
  </si>
  <si>
    <t xml:space="preserve">lnmoreno@ipes.gov.co
</t>
  </si>
  <si>
    <t>5.1.4  Procesos de formación a mujeres vendedoras informales en sus diferencias y diversidad, acorde con los requerimientos del mercado laboral.</t>
  </si>
  <si>
    <t xml:space="preserve">4 proyectos 7722, 7772, 7773, 7548 componente de gasto Formación y capacitación </t>
  </si>
  <si>
    <t>Subdirección de Formación y empleabilidad, Subdirección de Redes Sociales e Informalidad y Subdirección de emprendimiento, servicios empresariales y comercialización</t>
  </si>
  <si>
    <t>Marha Elizabeth Triana Laverde</t>
  </si>
  <si>
    <t>5.1.5 Ferias para el fortalecimiento y comercialización de productos de las mujeres en sus diferencias y diversidad, vendedoras informales.</t>
  </si>
  <si>
    <t>12/31/2030</t>
  </si>
  <si>
    <t>Nuevo Proyecto de Inversion</t>
  </si>
  <si>
    <t>Subdirección de Redes Sociales e Informalidad</t>
  </si>
  <si>
    <t xml:space="preserve">5.1.6 Mujeres vendedoras informales identificadas acorde a su nivel de vulnerabilidad, entendimiento económico y social. </t>
  </si>
  <si>
    <t>5.1. 7  Campañas para el reconocimiento económico, social y cultural del trabajo doméstico no remunerado en el Distrito Capital.</t>
  </si>
  <si>
    <t>Subdirección de emprendimiento, servicios empresariales y comercialización</t>
  </si>
  <si>
    <t>5.1.8 Jornadas de socialización, atención y orientación de la agencia pública de empleo  para mujeres en las diferentes localidades, a partir del enfoque de género y enfoque de derechos de las mujeres.</t>
  </si>
  <si>
    <t>Proyecto de inversión Nuevo</t>
  </si>
  <si>
    <t xml:space="preserve">Nuevo proyecto de inversión </t>
  </si>
  <si>
    <t>Subdirector  - Nini Johanna Serna Alvarado</t>
  </si>
  <si>
    <t>5.1.9 Mujeres en sus diferencias y diversidad vinculadas en procesos de intermediación laboral</t>
  </si>
  <si>
    <t>No de persona colocadas, con énfasis en sectores de oportunidad y en empleos verdes</t>
  </si>
  <si>
    <t>7863</t>
  </si>
  <si>
    <t xml:space="preserve">Empleo y Formación </t>
  </si>
  <si>
    <t xml:space="preserve">Juana Hernández </t>
  </si>
  <si>
    <t>5.1.10 Procesos de formación, alistamiento financiero y asistencia técnica desde el enfoque de género a mujeres emprendedoras en sus diferencias y diversidad del Distrito Capital favoreciendo su inclusión y sostenibilidad, implementados.</t>
  </si>
  <si>
    <t>Sumatoria del número de mujeres atendidas en los procesos de formación, alistamiento financiero y asistencia técnica desde el enfoque de género a mujeres emprendedoras en sus diferencias y diversidad</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</si>
  <si>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</si>
  <si>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No. empreendedores de subsistencia o micro y pequeñas empresarios con habilidades financieras desarrolladas</t>
  </si>
  <si>
    <t>7874</t>
  </si>
  <si>
    <t>Subdireccion de financiamiento e inclusión financiera</t>
  </si>
  <si>
    <t>Jorge Brijaldo</t>
  </si>
  <si>
    <t>jbrijaldo@desarrolloeconomico.gov.co</t>
  </si>
  <si>
    <t>5.1.11  Acompañamiento y orientación   para  adquisición  de los  productos financieros  que  le permitan  fortalecer la unidad productiva dirigido a  población con   enfoques de género y diferencial   promoviendo su inclusión en el Distrito Capital.</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</si>
  <si>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</si>
  <si>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5.1.12 Estrategia de vinculación a eventos de intermediación y comercialización empresarial de las unidades productivas de mujeres en sus diferencias y diversidad que generen competitividad y sostenibilidad</t>
  </si>
  <si>
    <t>5.1.13 Ferias para el fortalecimiento y comercialización de productos de las mujeres campesinas y rurales. (Mercados campesinos)</t>
  </si>
  <si>
    <t>No. de Mercados campesinos organizados</t>
  </si>
  <si>
    <t>Subdireccion de Abastecimiento Alimentario</t>
  </si>
  <si>
    <t>3693777
ext: 208</t>
  </si>
  <si>
    <t>5.1.14 Servicios de asistencia social, ambiental, productiva y comercial a las unidades productivas de mujeres campesinas y rurales con enfoques de género y diferencial.</t>
  </si>
  <si>
    <t xml:space="preserve">Número de asistencias social, ambiental, productiva y comercial realizadas para las mujeres campesinas y rurales </t>
  </si>
  <si>
    <t>5.1.15 Servicios de asistencia técnica y acompañamiento para el acceso y permanencia en programas de manejo de las finanzas personales y de ahorro programado para mujeres en sus diferencias y diversidad</t>
  </si>
  <si>
    <t>Subdirección de Financiamiento e Inclusión Financiera</t>
  </si>
  <si>
    <t>Jaime Alviar
Martha Algarra</t>
  </si>
  <si>
    <t>3693777 
ext 215</t>
  </si>
  <si>
    <t>jalviar@desarrolloeconomico.gov.co
malgarra@desarrolloeconomico.gov.co</t>
  </si>
  <si>
    <t>Completar</t>
  </si>
  <si>
    <t>Secretaria 
Distrital De 
Desarrollo Economico</t>
  </si>
  <si>
    <t xml:space="preserve">Subdirección 
de Financiamiento
 e Inclusión 
Financiera </t>
  </si>
  <si>
    <t>5.1.16 Lineamientos técnicos para la lectura de la feminización de la pobreza en los diferentes ciclos de vida</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</si>
  <si>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</si>
  <si>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proyecto de inversion 7768</t>
  </si>
  <si>
    <t>Miguel Barriga
Catalina Martinez</t>
  </si>
  <si>
    <t>ext. 40000</t>
  </si>
  <si>
    <t>mbarriga@sdis.gov.co
imartinezm@sdis.gov.co</t>
  </si>
  <si>
    <t xml:space="preserve">5.1.1 7 Jornadas de capacitación fiscal para mujeres en sus diferencias y diversidad </t>
  </si>
  <si>
    <t>Observatorio Fiscal del Distrito</t>
  </si>
  <si>
    <t>Secretaría de la Mujer, Secretaría de Integración Social,Secretaría Distrital de Desarrollo Económico</t>
  </si>
  <si>
    <t xml:space="preserve"> Subsecretaría de Políticas de Igualdad  </t>
  </si>
  <si>
    <t>Diana Parra</t>
  </si>
  <si>
    <t>(571)3169001</t>
  </si>
  <si>
    <t>5.1.18  Base de Datos Mujeres vendedoras de la Lotería de Bogotá</t>
  </si>
  <si>
    <t>Porcentaje de caracterización mujeres vendedoras de la Lotería de Bogotá</t>
  </si>
  <si>
    <t>Subgerencia General - Talento Humano</t>
  </si>
  <si>
    <t>Javier Armando Caro - Martha Liliana Durán Cortes</t>
  </si>
  <si>
    <t>javier.caro@loteriadebogota.com
martha.duran@loteriadebogota.com</t>
  </si>
  <si>
    <t>Secretaria Distrital de Integración Social
Secretaría Distrital de Desarrollo Económico
Secretaría Distrital de la Mujer</t>
  </si>
  <si>
    <t>5.1.19 Estadística tributación  de las mujeres poseedoras que tienen predios y vehículos en Bogotá D.C.</t>
  </si>
  <si>
    <t xml:space="preserve">Funcionamiento </t>
  </si>
  <si>
    <t xml:space="preserve">Subdirectora de  Planeación e Inteligencia Tributaria </t>
  </si>
  <si>
    <t>DIANA DEL PILAR ORTIZ</t>
  </si>
  <si>
    <t>dortiz@shd.gov.co</t>
  </si>
  <si>
    <t xml:space="preserve">Oficina de Inteligencia Tributaria </t>
  </si>
  <si>
    <t>Jefe Oficna Inteligencia  Tributaria</t>
  </si>
  <si>
    <t>5.1.20 Medición de la  participación de las mujeres  en  actividades de educación tributaria.</t>
  </si>
  <si>
    <t>Subdirección de Educación Tributaria y Servicio</t>
  </si>
  <si>
    <t xml:space="preserve">Subdirectora de Educación Tributaria y servicio </t>
  </si>
  <si>
    <t>ALEIDA FONSECA</t>
  </si>
  <si>
    <t>Jefe Oficna Educacion Tributaria</t>
  </si>
  <si>
    <t xml:space="preserve">educaciontributaria@shd.gov.co </t>
  </si>
  <si>
    <t>5.1.21 Estudio de identificación de brechas de acceso al mercado laboral  sobre las mujeres, con una sección para mujeres víctimas de violencias  en el marco de cumplimiento del Decreto 2733 de 2012</t>
  </si>
  <si>
    <t>Subdirección de Estudios Estratégicos</t>
  </si>
  <si>
    <t>Maria Catalina Bejarano Soto</t>
  </si>
  <si>
    <t>mbejarano@desarrolloeconomico.gov.co</t>
  </si>
  <si>
    <t>5.1.22 Mujeres beneficiadas con programas de estímulos y apoyo de emprendimientos económicos.</t>
  </si>
  <si>
    <t>Inversión + Cooperación</t>
  </si>
  <si>
    <t>7874/ 7837/7842</t>
  </si>
  <si>
    <t>Subdirección de Emprendimiento y Negocios</t>
  </si>
  <si>
    <t>Carlos Alberto Sánchez</t>
  </si>
  <si>
    <t>317-8874207</t>
  </si>
  <si>
    <t>casanchez@desarrolloeconomico.gov.co</t>
  </si>
  <si>
    <t xml:space="preserve">5.1.23  Estrategias de difusión del Decreto 2733 del 2012 con empresas del sector privado para la vinculación laboral de mujeres víctimas de violencias. </t>
  </si>
  <si>
    <t>Numero de  Estrategias de difusión del Decreto 2733 del 2012 con empresas del sector privado para la vinculación laboral de mujeres víctimas de violencias</t>
  </si>
  <si>
    <t xml:space="preserve">Sumatoria de estrategias de difusión del Decreto 2733 del 2012 con empresas del sector privado para la vinculación laboral de mujeres víctimas de violencias. </t>
  </si>
  <si>
    <t xml:space="preserve">5.1.24 Mujeres en sus diferencias y diversidad viculadas a procesos de formación para el trabajo y cierre de brechas. </t>
  </si>
  <si>
    <t>No. de Personas formadas en nuevas competencias y habilidades para el trabajo</t>
  </si>
  <si>
    <t xml:space="preserve">5.1.25 Contenidos para el desarrollo de capacidades socioemocionales,técnicas y digitales de las mujeres, en toda su diversidad </t>
  </si>
  <si>
    <t xml:space="preserve"> Suma</t>
  </si>
  <si>
    <t>Porcentaje (%) de avance en el diseño y acompañamiento de la estrategia de emprendimiento y empleabilidad para la autonomía económica de las mujeres</t>
  </si>
  <si>
    <t>Proyecto de inversión</t>
  </si>
  <si>
    <t>Diana María Parra</t>
  </si>
  <si>
    <t xml:space="preserve">5.1.26 Estrategia para el desarrollo de capacidades socioemocionales y técnicas de las mujeres en toda su diversidad para su emprendimiento y empleabilidad.  </t>
  </si>
  <si>
    <t>6. Avanzar en la garantía del derecho a la salud plena de las mujeres en sus diferencias y diversidades para que disfruten a través de toda su vida del mayor grado de bienestar y autonomía a través del acceso, cobertura, atención oportuna e integral con calidad y calidez, así como con su participación en la toma de decisiones que las afectan.</t>
  </si>
  <si>
    <r>
      <t>IAOSSSR=(W1*IP1+W2*IP2+W3*IP3+W4*IP4+W5*IP5+</t>
    </r>
    <r>
      <rPr>
        <sz val="10"/>
        <color theme="1"/>
        <rFont val="Arial"/>
        <family val="2"/>
      </rPr>
      <t>W6*IP6+W7*IP7+W8*IP8+W9*IP9</t>
    </r>
    <r>
      <rPr>
        <sz val="10"/>
        <rFont val="Arial"/>
        <family val="2"/>
      </rPr>
      <t>)
Donde
Wi=Ponderación relativa del producto i
IPi = 1 si IPei &gt;=100% de la meta ei 
IPi = 0 si IPei &lt;100% de la meta ei</t>
    </r>
  </si>
  <si>
    <t xml:space="preserve">6.1.1 Asistencia técnica a las EAPB  para la implementación de la  rutas de atención y mantenimiento de la salud para la identificación temprana de cáncer de cuello uterino y de mama.
</t>
  </si>
  <si>
    <t xml:space="preserve">De derechos </t>
  </si>
  <si>
    <t>SI</t>
  </si>
  <si>
    <t>Dirección de Provisión de Servicios</t>
  </si>
  <si>
    <t xml:space="preserve">Martha Yolanda Ruiz Valdéz </t>
  </si>
  <si>
    <t>3649090 Ext 9511</t>
  </si>
  <si>
    <t>MYruiz@saludcapital.gov.co</t>
  </si>
  <si>
    <t xml:space="preserve">6.1.2  Jornadas de  orientación e información en aseguramiento en salud a las mujeres   (procesos de afiliación, portabilidad, movilidad y traslado de EPS) 
</t>
  </si>
  <si>
    <t xml:space="preserve">Propósito 1 Meta 15 </t>
  </si>
  <si>
    <t>Direccion de Aseguramiento y Garantia del Derecho a la Salud/Subdireccion de Adminisracion del Aseguramiento</t>
  </si>
  <si>
    <t>Jaime Diaz Chabur/Gloria Jannett Quiñones</t>
  </si>
  <si>
    <t>3649090 Ext 9585</t>
  </si>
  <si>
    <t>JG1Diaz@saludcapital.gov.co; GJQuinones@saludcapital.gov.co</t>
  </si>
  <si>
    <t>6.1. 3  Proyectos con enfoques diferencial y de género formulados para fortalecer la participación social y la inclusión en salud</t>
  </si>
  <si>
    <t>Subsecretaría de Gestión territorial , Participación y servicio a la ciudadanía</t>
  </si>
  <si>
    <t xml:space="preserve">Julian Alfonso Orjuela  </t>
  </si>
  <si>
    <t xml:space="preserve">3649090 ext 9404  </t>
  </si>
  <si>
    <t>Jaorjuela@saludcapital.gov.co</t>
  </si>
  <si>
    <t>6.1. 4  Mujeres que reciben valoración integral, orientación y asesoría frente a la IVE previo al procedimiento</t>
  </si>
  <si>
    <t xml:space="preserve">Porcentaje de mujeres de 10 a 49 años que cuentan con consulta para la valoración integral, orientación y asesoría frente a la IVE 
</t>
  </si>
  <si>
    <t xml:space="preserve">Subsecretaría de servicios de salud y Aseguramiento/Dirección de Provisión de servicios </t>
  </si>
  <si>
    <t xml:space="preserve">
Manuel Alfredo Gonzáles Mayorga/Martha Yolanda Ruiz Valdés</t>
  </si>
  <si>
    <t xml:space="preserve">3649090 Ext 9511 </t>
  </si>
  <si>
    <t>ma1gonzalez@saludcapital.gov.co
MYruiz@saludcapital.gov.co</t>
  </si>
  <si>
    <t>6.1. 5 Mujeres con provisión efectiva de método anticonceptivo en post evento obstétrico inmediato</t>
  </si>
  <si>
    <t>Subsecretaría de  Servicios de Salud y Aseguramiento/Dirección de Provisión de Servicios</t>
  </si>
  <si>
    <t>Manuel Alfredo Gonzáles Mayorga/Martha Yolanda Ruiz Valdés</t>
  </si>
  <si>
    <t xml:space="preserve">3649090 ext </t>
  </si>
  <si>
    <t>6.1. 6 Mujeres con edades entre 15 y 19 años que reciben orientación y asesoría en derechos sexuales y reproductivos de adolescentes, jóvenes y sus familias, con énfasis en anticoncepción</t>
  </si>
  <si>
    <t xml:space="preserve">
6.1.7 Acciones poblacionales y colectivas  dirigidas a la intervención de eventos de interés en  salud pública en el marco de los derechos de las mujeres, género y diferencial. 
</t>
  </si>
  <si>
    <t xml:space="preserve">Diferencial y de derechos </t>
  </si>
  <si>
    <t>7828
7826
7929</t>
  </si>
  <si>
    <t>Subsecretaría de Salud Pública /Subdirección de Determinantes en Salud</t>
  </si>
  <si>
    <t xml:space="preserve">Maria Clemencia Ramírez/ María ClaudiaFranco  Morales </t>
  </si>
  <si>
    <t>3649090 ext 9571</t>
  </si>
  <si>
    <t xml:space="preserve">Ma1gonzalez@saludcapital.gov.co
mcfranco@saludcapital.gov.co </t>
  </si>
  <si>
    <t xml:space="preserve">6.1.8  Servicios Integrales de Salud para Mujeres </t>
  </si>
  <si>
    <t xml:space="preserve">Subsecretaría de Salud Pública /Subdirección de Determinantes en Salud/ Dirección de Análisis de Entidades Públicas del Sector Salud-DAEPS </t>
  </si>
  <si>
    <t>Maria Claudia Franco Morales /Yiyola Yamile Peña</t>
  </si>
  <si>
    <t>mcfranco@saludcapital.gov.co 
Ypena@saludcapital.gov.cp</t>
  </si>
  <si>
    <t>6.1.9  Niñas, niños, adolescentes y jóvenes sensibilizados e informados en derechos sexuales y derechos reproductivos con enfoque de género.</t>
  </si>
  <si>
    <t>ICAM=(W1*IP1+W2*IP2)
Donde
Wi=Ponderación relativa del producto i
IPi = 1 si IPei &gt;=100% de la meta ei 
IPi = 0 si IPei &lt;100% de la meta ei</t>
  </si>
  <si>
    <t>6.2.1 Estrategia de Dignidad Menstrual para las mujeres y personas con experiencia menstrual habitantes de calle.</t>
  </si>
  <si>
    <t xml:space="preserve">Género, diferencial y derechos humanos </t>
  </si>
  <si>
    <t>N/P</t>
  </si>
  <si>
    <t>7757 : proyecto de inversión implementación  de estrategias y servicios integrales para el abordaje del fenómeno de habitabilidad en calle en Bogotá</t>
  </si>
  <si>
    <t>Sub para la Adultez</t>
  </si>
  <si>
    <t>Daniel Mora</t>
  </si>
  <si>
    <t xml:space="preserve">Dirección de Territorialización </t>
  </si>
  <si>
    <t xml:space="preserve">6.2.2.  Estrategia intersectorial para el cuidado menstrual </t>
  </si>
  <si>
    <t>100/%</t>
  </si>
  <si>
    <t>Proyecto de Inversión 7671</t>
  </si>
  <si>
    <t>Directora Enfoque Diferencial Natalia Acevedo Guerrero</t>
  </si>
  <si>
    <t>Secretaría Distrital de Integración Social
Secretaría de Salud</t>
  </si>
  <si>
    <t>7.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t>
  </si>
  <si>
    <t>IAPSE=(W1*IP1+W2*IP2+W3*IP3+W4*IP4+W5*IP5+W6*IP6+W7*IP7+W8*IP8+W9*IP9)
Donde
Wi=Ponderación relativa del producto i
IPi = 1 si IPei &gt;=100% de la meta ei 
IPi = 0 si IPei &lt;100% de la meta ei</t>
  </si>
  <si>
    <t>7.1.1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</si>
  <si>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</si>
  <si>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 de colegios públicos distritales con acompañamiento para el fortalecimiento de los proyectos de educación integral en sexualidad</t>
  </si>
  <si>
    <t xml:space="preserve">7.1.2 Estrategias educativas flexibles implementadas para las mujeres de la ciudad en sus diferencias y diversidad </t>
  </si>
  <si>
    <t xml:space="preserve">7.1.3 Estrategia de desarrollo y fortalecimiento de capacidades psicoemocionales </t>
  </si>
  <si>
    <t xml:space="preserve">Dirección de Enfoque Diferencial </t>
  </si>
  <si>
    <t>7.1.4 Actualización del modelo pedagógico con enfoques de género, diferencial y de derechos.</t>
  </si>
  <si>
    <t>Carolina Molano</t>
  </si>
  <si>
    <t>7.1. 5 Atención Integral (psicosocial, educación, capacitación etc.) dirigido a las mujeres privadas de la libertad en la Cárcel Distrital</t>
  </si>
  <si>
    <t xml:space="preserve"> (Número de mujeres vinculadas en procesos de atención durante su estadía en la Cárcel Distrital  / Número total de Mujeres privadas de la libertad recluidas en la Cárcel Distrital) * 100</t>
  </si>
  <si>
    <t>Implementar tres (3) estrategias orientadas al mejoramiento de las condiciones personales e interpersonales y al proceso de justicia restaurativa de las personas privadas de la libertad.</t>
  </si>
  <si>
    <t>Dirección Cárcel Distrital</t>
  </si>
  <si>
    <t>Mónica Rocío Castro Sánchez</t>
  </si>
  <si>
    <t>3779595 ext 2020</t>
  </si>
  <si>
    <t>monica.castro@scj.gov.co</t>
  </si>
  <si>
    <t xml:space="preserve">7.1.6  Servicio de formación en los derechos de las mujeres para el desarrollo de capacidades a través del uso de Herramientas TIC. </t>
  </si>
  <si>
    <t xml:space="preserve">Género  </t>
  </si>
  <si>
    <t>3169001 ext 1031</t>
  </si>
  <si>
    <t>7.1. 7  Atención prioritaria a Niñas, Adolescentes y mujeres jovenes  en los programas misionales de IDIPRON</t>
  </si>
  <si>
    <t>Porcentaje de atención prioritaria par  Niñas, Adolescentes y mujeres jovenes en los programas misionales de IDIPRON</t>
  </si>
  <si>
    <t>constante</t>
  </si>
  <si>
    <t>7.1. 8 Acciones de acompañamiento realizadas en las instituciones educativas oficiales para el fortalecimiento de la cátedra de paz con enfoques de Genero y derechos de las mujeres.</t>
  </si>
  <si>
    <t>(Número de instituciones educativas acompañadas con acciones de fortalecimiento de la cátedra de paz con enfoques de genero y derechos de las mujeres. / Total de instituciones educativas) *100</t>
  </si>
  <si>
    <t>7.1.9 Acciones de acompañamiento realizadas en las instituciones educativas oficiales para el fortalecimiento de los planes de convivencia escolar con enfoques de género y derechos de las mujeres.</t>
  </si>
  <si>
    <t>Numero de instituciones educativas acompañadas con acciones de fortalecimiento de los planes de convivencia escolar, con enfoques de género y derechos de las mujeres. / Total de instituciones educativas *100</t>
  </si>
  <si>
    <t>8.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t>
  </si>
  <si>
    <t>IPAC=(PPA1+PPA2+PPA3)/3
Donde PPAi=Porcentaje de participación en  la actividad i</t>
  </si>
  <si>
    <t>8.1.1 Estímulos otorgados a las mujeres en sus diferencias y diversidad, que busquen una transformación cultural, promoción de sus derechos y reducción de brechas que las excluye, limita y discrimina</t>
  </si>
  <si>
    <t>inversión</t>
  </si>
  <si>
    <t>inversion</t>
  </si>
  <si>
    <t xml:space="preserve">Secretaría Distrital de Cultura, Recreación y Deporte </t>
  </si>
  <si>
    <t>Dirección de Asuntos Locales y Participación</t>
  </si>
  <si>
    <t>Ext 620</t>
  </si>
  <si>
    <t xml:space="preserve">alvaro.vargas@scrd.gov.co </t>
  </si>
  <si>
    <t xml:space="preserve">8.1.2 Procesos de formación artística para las mujeres en sus diferencias y diversidad con propuestas artísticas y culturales que adelanta el IDARTES. </t>
  </si>
  <si>
    <t>Número de procesos de formación y acompañamiento a las prácticas artísticas que desarrollan las mujeres en sus diferencias y diversidad en la ciudad realizados.</t>
  </si>
  <si>
    <t xml:space="preserve">Sumatoria de procesos de formación y acompañamiento a las prácticas artísticas que desarrollan las mujeres en sus diferencias y diversidad en la ciudad realizados </t>
  </si>
  <si>
    <t>2. Proyecto 7619 - Fortalecimiento de procesos integrales de formación artística a lo largo de la vida Bogotá</t>
  </si>
  <si>
    <t>Grupo Poblacional - Subdirección de Formación</t>
  </si>
  <si>
    <t xml:space="preserve">8.1.3 Procesos de circulación artística para las mujeres en sus diferencias y diversidad con propuestas artísticas y culturales que adelanta el IDARTES. </t>
  </si>
  <si>
    <t>Número de procesos de circulación y acompañamiento a las prácticas artísticas que desarrollan las mujeres en sus diferencias y diversidad en la ciudad realizados.</t>
  </si>
  <si>
    <t>Sumatoria de procesos de circulación y acompañamiento a las prácticas artísticas que desarrollan las mujeres en sus diferencias y diversidad en la ciudad realizados.</t>
  </si>
  <si>
    <t>Proyecto 7585 -Fortalecimiento a las Artes, territorios y cotidianidades en Bogotá D.C</t>
  </si>
  <si>
    <t>Grupo Poblacional - Subdirección de Las Artes</t>
  </si>
  <si>
    <t>astrid.angulo@idartes.gov.co</t>
  </si>
  <si>
    <t xml:space="preserve">8.1.4 Procesos de creación artística para las mujeres en sus diferencias y diversidad con propuestas artísticas y culturales que adelanta el IDARTES. </t>
  </si>
  <si>
    <t>Número de procesos de  creación y acompañamiento a las prácticas artísticas que desarrollan las mujeres en sus diferencias y diversidad en la ciudad realizados.</t>
  </si>
  <si>
    <t>Sumatoria de procesos de  creación y acompañamiento a las prácticas artísticas que desarrollan las mujeres en sus diferencias y diversidad en la ciudad realizados.</t>
  </si>
  <si>
    <t xml:space="preserve">1. Proyecto 7600 - Identificación, reconocimiento y valoración de las prácticas artísticas a través del fomento en Bogotá: </t>
  </si>
  <si>
    <t xml:space="preserve">8.1.5 Procesos de apropiación  artística para las mujeres en sus diferencias y diversidad con propuestas artísticas y culturales que adelanta el IDARTES. </t>
  </si>
  <si>
    <t>Número de procesos de apropiación y acompañamiento a las prácticas artísticas que desarrollan las mujeres en sus diferencias y diversidad en la ciudad realizados.</t>
  </si>
  <si>
    <t>Sumatoria de procesos de apropiación y acompañamiento a las prácticas artísticas que desarrollan las mujeres en sus diferencias y diversidad en la ciudad realizados.</t>
  </si>
  <si>
    <t xml:space="preserve">8.1.6 Artistas formadoras vinculadas a los proyectos de formación musical de la Orquesta Filarmónica de Bogotá </t>
  </si>
  <si>
    <t>Número de mujeres formadoras vincualdas a los proyectos de formación musical de la Orquesta Filarmónica de Bogotá</t>
  </si>
  <si>
    <t>SUMA</t>
  </si>
  <si>
    <t>01 - Aportes Distrito  12 - Otros Distrito</t>
  </si>
  <si>
    <t>Oficina Planeación y Tecnología
Directora de Fomento y Desarrollo</t>
  </si>
  <si>
    <t>Efraim Garcia
Gisela de la Guardia</t>
  </si>
  <si>
    <t xml:space="preserve">egarcia@ofb.gov.co
gdelaguardia@ofb.gov.co </t>
  </si>
  <si>
    <t>8.1.7Niñas, adolescentes y mujeres atendidas en el marco de los proyectos de formación musical de la Orquesta Filarmónica de Bogotá</t>
  </si>
  <si>
    <t xml:space="preserve">SUMA </t>
  </si>
  <si>
    <t xml:space="preserve">Oficina Planeación y Tecnología
Dirección Sinfónica </t>
  </si>
  <si>
    <t>8.1.8 Programas de promoción de lectura, escritura y oralidad a las mujeres en sus diferencias y diversidad usuarias. (Bibliored)</t>
  </si>
  <si>
    <t>Número de actividades de lectura realizadas</t>
  </si>
  <si>
    <t>Sumatoria del número de actividades de promoción de lectura y  escritura y oralidad a las mujeres en sus diferencias y diversidad  en los espacios definidos por la SDMujer realizadas</t>
  </si>
  <si>
    <t>Promover 16 espacios y/o eventos de valoración social del libro, la lectura y la literatura en la ciudad.</t>
  </si>
  <si>
    <t>Maria Consuelo Gaitan</t>
  </si>
  <si>
    <t>3274850 (766)</t>
  </si>
  <si>
    <t>8.1.9 Estímulos para las mujeres en sus diferencias y diversidad, que busquen una transformación cultural, promoción de sus derechos y reducción de brechas que las excluye, limita y discrimina.</t>
  </si>
  <si>
    <t xml:space="preserve">Número de estímulos otorgados en el marco de becas y premios orientadas a los derechos culturales de las mujeres  que propendan por la equidad y el énfoque de género </t>
  </si>
  <si>
    <t xml:space="preserve">Sumatoria de estímulos otorgados en el marco del Portafolio Distrital de Estímulos orientadas a los derechos culturales de las mujeres  que propendan por la equidad y el énfoque de género </t>
  </si>
  <si>
    <t>158 Realizar el 100% de las acciones para el fortalecimiento de los estímulos, apoyos concertados y alianzas estratégicas para dinamizar la estrategia sectorial dirigida a fomentar los procesos culturales, artísticos, patrimoniales.</t>
  </si>
  <si>
    <t>7682 - Desarrollo y fomento a las prácticas artísticas y culturales para dinamizar el centro</t>
  </si>
  <si>
    <t>7682 -Desarrollo y fomento a las prácticas artísticas y culturales para dinamizar el centr</t>
  </si>
  <si>
    <t>Fundación Gilberto alzate Avendaño - FUGA</t>
  </si>
  <si>
    <t>Subdirección Artística y Cultural</t>
  </si>
  <si>
    <t xml:space="preserve">cparra@fuga.gov.co </t>
  </si>
  <si>
    <t>8.1.10 Programas artísticos y culturales enfocados a las mujeres en sus diferencias y diversidad</t>
  </si>
  <si>
    <t>Número de actividades artísticas y culturales enfocadas a las mujeres en sus diferencias y diversidad realizadas</t>
  </si>
  <si>
    <t>Sumatoria de  actividades artísticas y culturales enfocadas a las mujeres en sus diferencias y diversidad realizadas</t>
  </si>
  <si>
    <t>120 - Número estímulos otorgados a agentes del sector</t>
  </si>
  <si>
    <t>01-12 -  Otros Distrito</t>
  </si>
  <si>
    <t>n.d.</t>
  </si>
  <si>
    <t>8.1.11 Procesos de Formación en emprendimiento de la economía cultural y creativa</t>
  </si>
  <si>
    <t>Número de programas de formación en emprendimiento cultural que atiendan proyectos de jóvenes, mujeres y grupos étnicos incluyendo la comunidad trans, ejecutadas.</t>
  </si>
  <si>
    <t>Sumatoria de programas de formación en emprendimiento cultural, ejecutadas.</t>
  </si>
  <si>
    <t>168 Diseñar y promover tres (3) programas para el fortalecimiento de la cadena de valor de la economía cultural y creativa. </t>
  </si>
  <si>
    <t>7713 -Fortalecimiento del ecosistema de la economía cultural y creativa del centro de Bogotá</t>
  </si>
  <si>
    <t>Subdirección de Gestión para el centro de Bogotá.</t>
  </si>
  <si>
    <t>margarita Díaz</t>
  </si>
  <si>
    <t xml:space="preserve">8.1.12 Beca de visibilización de los saberes y prácticas de mujeres portadoras del Patrimonio Cultural Inmaterial </t>
  </si>
  <si>
    <t xml:space="preserve">Sumatoria de estímulos otorgados  en el marco de la Beca
de visibilización de los saberes y prácticas de mujeres portadoras del Patrimonio Cultural Inmaterial </t>
  </si>
  <si>
    <t>género, territorial y derechos de las mujeres</t>
  </si>
  <si>
    <t>1114 (vigente hasta mayo de 2020)
Proyecto de inversión armonizado junio de 2020</t>
  </si>
  <si>
    <t xml:space="preserve">
Subdirección de Divulgación y Apropiación del Patrimonio</t>
  </si>
  <si>
    <t xml:space="preserve">Sandra Noriega/ Camila Medina </t>
  </si>
  <si>
    <t>sandra.noriega@idpc.gov.co
camila.medina@idpc.gov.co</t>
  </si>
  <si>
    <t>8.1.13Iniciativas de memoria y patrimonio con enfoque de mujer y  género apoyadas en el marco de la estrategia de territorialización del Museo de Bogotá</t>
  </si>
  <si>
    <t>Número de Iniciativas de memoria y patrimonio con enfoque de mujer y género apoyadas en el marco de la estrategia de territorialización del Museo de Bogotá</t>
  </si>
  <si>
    <t>Subdirección de Protección e Intervención del Patrimonio del Patrimonio
Subdirección de Divulgación y Apropiación del Patrimonio</t>
  </si>
  <si>
    <t xml:space="preserve">Andrés Suarez/ Camila Medina </t>
  </si>
  <si>
    <t>andres.suarez@idpc.gov.co
camila.medina@idpc.gov.co</t>
  </si>
  <si>
    <t xml:space="preserve">8.1.14 Programas de Actividad física para las mujeres en los ámbitos comunitarios e institucionales que fortalezcan su participación, promuevan el goce del tiempo libre, la apropiación de hábitos saludables, la promoción de la salud mental y la prevención de violencias basadas en género por medio de la actividad física .
</t>
  </si>
  <si>
    <t xml:space="preserve">Número de actividades físicas con enfoque de género realizadas
</t>
  </si>
  <si>
    <t>Objetivo 5. Igualdad de género</t>
  </si>
  <si>
    <t xml:space="preserve">Genero </t>
  </si>
  <si>
    <t>135. Aumentar a 48% el porcentaje de personas que realizan actividad física en Bogotá</t>
  </si>
  <si>
    <t>Recusrsos del Balance SGP-182</t>
  </si>
  <si>
    <t>7852 Construcción de comunidades activas y saludables en Bogotá</t>
  </si>
  <si>
    <t>Instituto Distrital de Recreación y Deporte - IDRD</t>
  </si>
  <si>
    <t>Subdirección Técnica de Recreación y Deporte</t>
  </si>
  <si>
    <t xml:space="preserve">giovanni.monroy@idrd.gov.co </t>
  </si>
  <si>
    <t>8.1.15 Fortalecimiento a los grupos y colectivos de mujeres a través de la participación en las jornadas de capacitación de formación deportiva, que incorpore los enfoques de género, derechos de las mujeres y nuevas masculinidades.</t>
  </si>
  <si>
    <t xml:space="preserve">Número de capacitaciónes realizadas con enfoque de género
</t>
  </si>
  <si>
    <t>Sumatoria de capacitaciones realizadas con enfoque de género</t>
  </si>
  <si>
    <t xml:space="preserve">Género 
diferencial
</t>
  </si>
  <si>
    <t xml:space="preserve">141. Implementar 1 estrategia que articule el deporte en el Distrito Capital, para el desarrollo en la base deportiva </t>
  </si>
  <si>
    <t>272 SGP Propósito General Deporte</t>
  </si>
  <si>
    <t>7850 Implementación de una estrategia para el desarrollo deportivo y competitivo de Bogotá</t>
  </si>
  <si>
    <t xml:space="preserve">
7850- Implementación de una estrategia para el desarrollo deportivo y competitivo de Bogotá</t>
  </si>
  <si>
    <r>
      <rPr>
        <sz val="10"/>
        <color theme="1"/>
        <rFont val="Arial"/>
        <family val="2"/>
      </rPr>
      <t>8.1.16 Participación de</t>
    </r>
    <r>
      <rPr>
        <sz val="10"/>
        <rFont val="Arial"/>
        <family val="2"/>
      </rPr>
      <t xml:space="preserve"> mujeres en el Registro de Bogotá en las etapas de Tecnificación y Rendimiento del sector deportivo convencional y paralímpico.</t>
    </r>
  </si>
  <si>
    <t>Número de mujeres participantes en el registro de Bogotá en las etapas de Tecnificación y Rendimiento del sector deportivo convencional y paralímpico.</t>
  </si>
  <si>
    <t xml:space="preserve">Género 
Diferencial
</t>
  </si>
  <si>
    <t xml:space="preserve">01-549 Impuesto a los Cigarrillos ,272 SGP Propósito General Deporte,03-20 Administrados de Destinación Específica
177-Rendimientos Financieros ,38- IVA Cedido de Licores (Ley 788 de 2002)
435- Recursos del Balance IVA Cedido de Licores
01-012 Otros Distrito </t>
  </si>
  <si>
    <t xml:space="preserve">
7850 Implementación de una estrategia para el desarrollo deportivo y competitivo de Bogotá</t>
  </si>
  <si>
    <t>9. Contribuir a la garantía del derecho al ambiente sano, al hábitat y vivienda digna de las mujeres en sus diferencias y diversidad, mediante la conservación, protección de ecosistemas, el patrimonio ambiental, la gestión social y territorial para el uso y  goce sustentable del territorio urbano y rural.</t>
  </si>
  <si>
    <t>IMHCV=(W1*IP1+W2*IP2+W3*IP3+W4*IP4+W5*IP5+...+W13*IP13)
Donde
Wi=Ponderación relativa del producto i
IPi = 1 si IPei &gt;=100% de la meta ei 
IPi = 0 si IPei &lt;100% de la meta ei</t>
  </si>
  <si>
    <t>Género; Diferencial; Derechos Humanos; Territoral</t>
  </si>
  <si>
    <t>9.1.1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</si>
  <si>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 xml:space="preserve"> Genero
Diferencial Derechos Humanos</t>
  </si>
  <si>
    <t>7703
7680
7684
7696</t>
  </si>
  <si>
    <t>Caja de vivienda Popular</t>
  </si>
  <si>
    <t>OFICINA ASESORA DE PLANEACIÓN</t>
  </si>
  <si>
    <t xml:space="preserve">TRINA MARCELA BOCANEGRA </t>
  </si>
  <si>
    <t>tbocanegram@cajaviviendapopular.gov.co</t>
  </si>
  <si>
    <t>9.1.2 Incentivos para organizaciones de mujeres y mujeres diversas que aporten al mejoramiento del entorno desde la innovación social.</t>
  </si>
  <si>
    <t>Sumatoria de Incentivos para organizaciones de mujeres y mujeres diversas que aporten al mejoramiento del entorno desde la innovación social.</t>
  </si>
  <si>
    <t xml:space="preserve">Subdirección de Información 
Sectorial
Subdirección de Barrios
</t>
  </si>
  <si>
    <t xml:space="preserve">Olga Susana Torres
Edith Julieth Camargo
</t>
  </si>
  <si>
    <t>3581600 ext 1413</t>
  </si>
  <si>
    <t>olga.torres@habitatbogota.gov.co
edith.camargo@habitatbogota.gov.co</t>
  </si>
  <si>
    <t xml:space="preserve">9.1.3 Capacitaciones en programas para el desarrollo de capacidades y habilidades para mujeres diversas en temas de construccion y mantenimiento de las condiciones de habitabilidad de sus viviendas y entornos </t>
  </si>
  <si>
    <t xml:space="preserve">Numero de capacitaciones para el desarrollo de capacidades y habilidades para mujeres diversas en temas de mejoramiento y apropiación de las condiciones de habitabilidad de sus viviendas y entornos. </t>
  </si>
  <si>
    <t xml:space="preserve">Sumatoria de capacitaciones para el desarrollo de capacidades y habilidades para mujeres diversas en temas de construcción y mantenimiento de las condiciones de habitabilidad de sus viviendas y entornos </t>
  </si>
  <si>
    <t>10% de las capacitaciones realizadas en el marco de la estrategia</t>
  </si>
  <si>
    <t xml:space="preserve">9.1.4 Mujeres que participan en actividades del componente social en el territorio  en los proyectos priorizados por la Empresa de Renovación y Desarrollo Urbano  incorporando el enfoques de género, derechos y diferencial </t>
  </si>
  <si>
    <t xml:space="preserve">Porcentaje  de mujeres que participan en actividades del componente social en el territorio de la ERU incorporando el enfoques de género, derechos y diferencial  
</t>
  </si>
  <si>
    <t xml:space="preserve">Subgerencia de Planeación y Administración de Proyectos </t>
  </si>
  <si>
    <t>Melissa Lorena Alfonso García</t>
  </si>
  <si>
    <t xml:space="preserve"> 359 94 94 ext. 410 </t>
  </si>
  <si>
    <t>malfonsog@eru.gov.co</t>
  </si>
  <si>
    <t xml:space="preserve">
9.1.5  Caminatas ecológicas con enfoque de género y diferencial </t>
  </si>
  <si>
    <t>Número de personas participantes en caminatas ecológicas con enfoque de género y diferencial</t>
  </si>
  <si>
    <t>Sumatoria de personas participantes en  caminatas ecológicas con enfoque de género y diferencial</t>
  </si>
  <si>
    <t>Número de personas vinculadas a las estrategias de cultura, participación y educación ambiental con enfoque territorial diferencial y de género.</t>
  </si>
  <si>
    <t>Primer semestre proyecto 981.
Segundo semestre 7657</t>
  </si>
  <si>
    <t xml:space="preserve">* Esta meta no hace diferenciación por grupos poblacionales, por tal motivo, desde la SDA se realiza la atención de manera transversal a toda la ciudadanía mediante la implementación de un enfoque de derechos y diferencial. Es así que en el desarrollo y cumplimiento de la misma y en su presupuesto general, se incluye la atención a la población infancia y adolescencia en el D.C. </t>
  </si>
  <si>
    <t xml:space="preserve">  </t>
  </si>
  <si>
    <t>9.1.6 Procesos de formación ambiental con enfoques de género y diferencial</t>
  </si>
  <si>
    <t>Número de personas participantes en procesos de formación ambiental</t>
  </si>
  <si>
    <t>Sumatoria de personas participantes en procesos de formación ambiental.</t>
  </si>
  <si>
    <t>JBB
IDIGER
IDPYBA</t>
  </si>
  <si>
    <t>Subdirección para la Reducción del Riesgo y Adaptación al Cambio Climático - IDIGER
Subdirección de Cultura Ciudadana y Gestión del Conocimiento - IDPYBA</t>
  </si>
  <si>
    <t>Lindon Losada
Natalia Parra Osorio</t>
  </si>
  <si>
    <t xml:space="preserve">4292800
</t>
  </si>
  <si>
    <t>llosada@idiger.gov.co
culturaciudadana@animalesbog.gov.co</t>
  </si>
  <si>
    <t xml:space="preserve">9.1.7 Semillero de Investigación Género, protección y bienestar animal </t>
  </si>
  <si>
    <t>9.1.8 Subsidios en la modalidad de vivienda nueva o usada para familias vulnerables con jefatura femenina  personas con discapacidad, victimas del conflicto armado, población étnica y adultos mayores.</t>
  </si>
  <si>
    <t>Números de subsidios asignados en la modalidad de vivienda nueva o usada</t>
  </si>
  <si>
    <t>Sumatoria del número de subsidios asignados en la modalidad de vivienda nueva o usada</t>
  </si>
  <si>
    <t>11.1</t>
  </si>
  <si>
    <t>No aplica</t>
  </si>
  <si>
    <t>9.1. 9 Intervenciones urbanas enfocadas en una mejor iluminación, mejores andenes, parques más seguros y otros espacios urbanos, en áreas de alta incidencia de violencia sexual.</t>
  </si>
  <si>
    <t>Número de intervenciones urbanas realizadas</t>
  </si>
  <si>
    <t>Sumatoria de intervenciones realizadas</t>
  </si>
  <si>
    <t>16.1.3</t>
  </si>
  <si>
    <t>Poblacional, diferencial y de género</t>
  </si>
  <si>
    <t>9..1.10 Documento ajustado de POT con enfoque de género y diferencial.</t>
  </si>
  <si>
    <t>(Ponderación vigencia * (Avance del documento ajustado de POT con enfoque de género y diferencial realizado /avance del documento ajustado de POT con enfoque de género y diferencial programado)*100</t>
  </si>
  <si>
    <t>Genero, poblacional, territorial</t>
  </si>
  <si>
    <t>Plan de Ordenamiento Territorial ajustado.</t>
  </si>
  <si>
    <t xml:space="preserve">NA
</t>
  </si>
  <si>
    <t>31/09/2021</t>
  </si>
  <si>
    <t>9.1.11 Socialización de la formulación y reglamentación del POT ante los diversos colectivos y organizaciones sociales de mujeres</t>
  </si>
  <si>
    <t>Plan de Ordenamiento Territorial ajustado.
Plan de Ordenamiento Territorial reglamentado</t>
  </si>
  <si>
    <t>435
449</t>
  </si>
  <si>
    <t>9.1.12 Reglamentación del POT según el enfoque de género y diferencial que se determine en el POT.</t>
  </si>
  <si>
    <t>9.1.13 Seguimiento y evaluación a la implementación del POT con el fin de garantizar que las políticas, programas y normas del POT se desarrollen con enfoque de género y diferencial.</t>
  </si>
  <si>
    <t>Número de reportes de avance en la implementación del POT con enfoque de género y diferencial</t>
  </si>
  <si>
    <t>10. Contribuir a la transformación de los imaginarios, prejuicios, estereotipos y prácticas sociales que generan y reproducen los diferentes tipos de discriminación contra las mujeres en sus diferencias y diversidad.</t>
  </si>
  <si>
    <t>ICIDDDCM=(W1*IP1+W2*IP2+W3*IP3+W4*IP4+W5*IP5+...+W17*IP17)
Donde
Wi=Ponderación relativa del producto i
IPi = 1 si IPei &gt;=100% de la meta ei 
IPi = 0 si IPei &lt;100% de la meta ei</t>
  </si>
  <si>
    <t>10.1.1  Manual estratégico de comunicaciones con lineamientos para la inclusión de los enfoques de género, diferencial y de derechos de las mujeres, en las piezas comunicacionales y campañas distritales, diseñado y socializado</t>
  </si>
  <si>
    <t>Porcentaje de avance del diseño y socialización del Manual estratégico de comunicaciones con lineamientos para la inclusión de los enfoques de género, diferencial y de derechos de las mujeres, en las piezas comunicacionales y campañas distritales.</t>
  </si>
  <si>
    <t>5. Igualdad de género</t>
  </si>
  <si>
    <t>Oficina consejería comunicaciones</t>
  </si>
  <si>
    <t>Glenda Martínez</t>
  </si>
  <si>
    <t>3813000 ext. 1240</t>
  </si>
  <si>
    <t>gmartinezo@alcaldiabogota.gov.co</t>
  </si>
  <si>
    <t>10.1.2 Estrategias de promoción del uso de la bicicleta enfocadas en el aumento del uso de la bicicleta por parte de las mujeres.</t>
  </si>
  <si>
    <t>7583 - Implementación del sistema de transportes de bajas y cero emisiones para Bogotá</t>
  </si>
  <si>
    <t>Subdirección de la Bicicleta y el Peatón</t>
  </si>
  <si>
    <t>10.1. 3 Procesos de cualificación o fortalecimiento a  agentes educativos en enfoques de derechos, diferencial y de género que promuevan la trasformación de imaginarios que generan segregación y discriminación.</t>
  </si>
  <si>
    <t>Número de procesos de cualificación o fortalecimiento a agentes educativos  en enfoques de derechos, diferencial y de género que promuevan la trasformación de imaginarios que generan segregación y discriminación. implementados</t>
  </si>
  <si>
    <t>10.1. 4 Estrategia de cambio de imaginarios y reducción de comportamientos, prácticas y actitudes machistas.</t>
  </si>
  <si>
    <t>10.1.5 Formación en derechos de las mujeres, género y masculinidades alternativas dirigida a adolescentes mujeres y hombres ofensores, victimas y adultas(os) redes de apoyo, vinculados al sistema de responsabilidad penal adolescente</t>
  </si>
  <si>
    <t xml:space="preserve">Atender 800 adoslecentes y jóvenes a través de kas diferentes rutas del programa distrital de justicia juvenil restaurativa
</t>
  </si>
  <si>
    <t xml:space="preserve">Dirección de Responsabilidad Penal Adolescente </t>
  </si>
  <si>
    <t>Diana carolona Arenas</t>
  </si>
  <si>
    <t>diana.arenas@scj.gov.co</t>
  </si>
  <si>
    <t>10.1.6  Operación del Modelo de atención de las Casas de Igualdad de Oportunidades para las Mujeres en las 20 localidades</t>
  </si>
  <si>
    <t xml:space="preserve">Número de localidades con el modelo de atención de las Casas de Igualdad de Oportunidades para las Mujeres implementado </t>
  </si>
  <si>
    <t xml:space="preserve">Sumatoria localidades con el Modelo de Atención de  las casas de igualdad de oportunidades  para las mujeres operando.   </t>
  </si>
  <si>
    <t xml:space="preserve">
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5.6.c Aprobar y fortalecer políticas acertadas y leyes aplicables para promover la igualdad de género y el empoderamiento de todas las mujeres y las niñas a todos los niveles</t>
  </si>
  <si>
    <t>Género 
diferencial
derechos  humanos de las mujeres</t>
  </si>
  <si>
    <t>Recursos propios</t>
  </si>
  <si>
    <t xml:space="preserve">Direccion de Territorializacion de Derechos y Participación </t>
  </si>
  <si>
    <t>10.1.7 Formación a miembros de organismos de seguridad en  líneas transversales de enfoque de género, prevención de violencias y construcción de masculinidades alternativa, en el marco del plan estrategico de formación a miembros de organismos de seguridad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</si>
  <si>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</si>
  <si>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Dirección de Seguridad</t>
  </si>
  <si>
    <t>alejandro.londoño@scj.gov.co</t>
  </si>
  <si>
    <t>10.1.8Jornadas pedagógicas sobre Código Nacional de Seguridad y Convivencia Ciudadana con enfoque de género.</t>
  </si>
  <si>
    <t xml:space="preserve">Número de jornadas sobre las disposiciones de la Ley 1801 de 2016 con enfoque de género. </t>
  </si>
  <si>
    <t xml:space="preserve">sumatoria de jornadas pedagógicas sobre CNSCC. </t>
  </si>
  <si>
    <t>Diseñar e implementar al 100% una estrategia pedagógica del Código Nacional de Seguridad y Convivencia Ciudadana.</t>
  </si>
  <si>
    <t>Subsecretaría de Acceso a la Justicia - Equipo CNSCC</t>
  </si>
  <si>
    <t xml:space="preserve">Lina Mercedes Gizmán </t>
  </si>
  <si>
    <t>10.1.9 Estrategia de reducción del gasto en transporte de los hogares con jefatura femenina para que  de no supere el 15% de sus ingresos</t>
  </si>
  <si>
    <t>((Costo promedio del viaje*2*30)* Número de personas en el hogar)/ Ingreso del hogar
El número 2 corresponde a la canasta de viajes que hace una persona al día 
El número 30 corresponde a los días del mes
Costo promedio del viaje: Encuesta de Orígenes y Destinos de Hogares 2019
Número de personas en el hogar: Gran Encuesta Integrada de Hogares - DANE 
Ingreso del Hogar: Gran Encuesta Integrada de Hogares - DANE</t>
  </si>
  <si>
    <t>Decreciente</t>
  </si>
  <si>
    <t>Estrato 1: 25,86%
Estrato 2: 22,97%</t>
  </si>
  <si>
    <t>3-3-1-16-1-1-7596</t>
  </si>
  <si>
    <t>10.1.10 Desarrollo de un capítulo sobre mujeres lesbianas, bisexuales y transgénero en el estudio sobre la situación de derechos humanos de las personas de los sectores LGBTI.</t>
  </si>
  <si>
    <t>Número de capítulos sobre mujeres lesbianas, bisexuales y transgénero en el estudio sobre la situación de derechos humanos de las personas de los sectores LGBTI, desarrollados.</t>
  </si>
  <si>
    <t>Sumatoria de capítulos sobre mujeres lesbianas, bisexuales y transgénero en el estudio sobre la situación de derechos humanos de las personas de los sectores LGBTI,</t>
  </si>
  <si>
    <t>Estudio sobre la situación de derechos humanos de los sectores sociales LGBTI, realizado.</t>
  </si>
  <si>
    <t>10.1.11 Estrategia de cultura ciudadana para la prevención de violencia de género, la promoción de masculinidades cuidadoras y elminación del machismo</t>
  </si>
  <si>
    <t xml:space="preserve">
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</si>
  <si>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Género 
diferencial
poblacionla</t>
  </si>
  <si>
    <t>Número de estrategias de cultura ciudadana diseñadas y acompañadas</t>
  </si>
  <si>
    <t>Recursos de inversión</t>
  </si>
  <si>
    <t>PROYECTO DE INVERSIÓN No. 7879. Fortalecimiento de la Cultura Ciudadana y su Institucionalidad en Bogotá.</t>
  </si>
  <si>
    <t>327 48 50 Ext. 555</t>
  </si>
  <si>
    <t>henry.murrain@scrd.govco</t>
  </si>
  <si>
    <t>3169001 Ext.1006</t>
  </si>
  <si>
    <t xml:space="preserve">10.1.12 Protocolo para estrategias de transformación cultural dirigidas a promover cambios voluntarios para una ciudad incluyente, equitativa y libre de machismo y de violencias de género. </t>
  </si>
  <si>
    <t xml:space="preserve">Porcentaje de avance en el diseño y acompañamiento a la implementación del protocolo para estrategias de transformación cultural dirigidas a promover cambios voluntarios para una ciudad incluyente, equitativa y libre de machismo y de violencias de género. </t>
  </si>
  <si>
    <t>10.1.13 Encuentros anuales diseñados e implementados con gestantes frente a los derechos de las mujeres</t>
  </si>
  <si>
    <t>Estrategias de manzanas del cuidado y unidades móviles de servicios del cuidado implementadas</t>
  </si>
  <si>
    <t xml:space="preserve">Integración Social </t>
  </si>
  <si>
    <t xml:space="preserve">Secretaría Distrital de Integración Social </t>
  </si>
  <si>
    <t>Viviana del Pilar Bohorquez (E)</t>
  </si>
  <si>
    <t>vbohorquez@sdis.gov,co</t>
  </si>
  <si>
    <t xml:space="preserve"> 10.1.14 talleres relacionados con el fortalecimiento del Enfoque de género y Derechos de las Mujeres para Personas mayores</t>
  </si>
  <si>
    <t>Porcentaje de personas mayores que asisten a talleres relacionados con el fortalecimiento del Enfoque de Género y derechos de las mujeres</t>
  </si>
  <si>
    <t>(No. de Personas Mayores participantes de los servicios que asisten a los talleres relacionados con el fortalecimiento del enfoque de género y derechos de las mujeres / No. de Personas Mayores participantes de los servicios que se inscriben a los talleres relacionados con el fortalecimiento del enfoque de género y derechos de las mujeres) * 100</t>
  </si>
  <si>
    <t>5.1  Poner fin a todas las formas de discriminación contra todas las mujeres y las niñas en todo el mundo</t>
  </si>
  <si>
    <t>Género, Diferencial, de Derechos, Territorial, Diversidad Sexual</t>
  </si>
  <si>
    <t>Porcentaje de participación de personas mayores en procesos que fortalezcan su autonomia desarrollo de sus capacidades y reentranamiento laboral</t>
  </si>
  <si>
    <t>N.D.</t>
  </si>
  <si>
    <t>Estampilla Pro Persona Mayor / Otros Distrito</t>
  </si>
  <si>
    <t>Subdirección para la Vejez</t>
  </si>
  <si>
    <t>Sonia Giselle Tovar Jiménez</t>
  </si>
  <si>
    <t>3279797 Ext. 66000</t>
  </si>
  <si>
    <t>stovar@sdis.gov.co</t>
  </si>
  <si>
    <t>10.1. 15 Estrategia de comunicaciones con enfoque de género y de derechos, para la transformación cultural y el cambio social.</t>
  </si>
  <si>
    <t xml:space="preserve">Porcentaje de avance en la implementación de la  estrategia de comunicaciones con enfoque de género y de derechos, para la transformación cultural y el cambio social </t>
  </si>
  <si>
    <t>Ponderacióvigencia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</si>
  <si>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t xml:space="preserve">Género Poblacional, diferencial
</t>
  </si>
  <si>
    <t>Estrategias de divulgación pedagógica y transformación cultural para el cambio social, con enfoques de género, para articular la oferta institucional con el ejercicio pleno de los derechos de las mujeres diseñadas e implementas</t>
  </si>
  <si>
    <t>Asesora Comunicaciones</t>
  </si>
  <si>
    <t>10.1. 16 Contenido informativo dirigido a ciudadanos y ciudadanas sobre los derechos de las mujeres y oferta de servicios para su garantía en Bogotá</t>
  </si>
  <si>
    <t xml:space="preserve">Género Poblacional,diferencial
 </t>
  </si>
  <si>
    <t xml:space="preserve"> Estrategias de divulgación pedagógica y transformación cultural para el cambio social, con enfoques de género, para articular la oferta institucional con el ejercicio pleno de los derechos de las mujeres, diseñadas e implementadas</t>
  </si>
  <si>
    <t>laudia Rincón</t>
  </si>
  <si>
    <t>10.1.17 Estrategias de transformación de imaginarios y representaciones y estereotipos de discriminación con enfoque diferencial y de género</t>
  </si>
  <si>
    <t>(Ponderación vigencia* (Número de acciones de estrategias de transformación de imaginarios y representaciones y estereotipos de discriminación con enfoque diferencial y de género implementadas /número de acciones  estrategias de transformación de imaginarios y representaciones y estereotipos de discriminación con enfoque diferencial y de género programadas)) *100</t>
  </si>
  <si>
    <t>11. Contribuir a la igualdad de oportunidades para las mujeres a través de la implementación de un Sistema Distrital de Cuidado que asegure el acceso al cuidado con el fin de reconocer, redistribuir y reducir el tiempo de trabajo no remunerado de las mujeres.</t>
  </si>
  <si>
    <t>IISIDICU=(W1*IP1+W2*IP2+W3*IP3+W4*IP4+W5*IP5+W6*IP6+W7*IP7+W8*IP8+...+W17*IP17)
Wi=Ponderación relativa del producto i
IPi = 1 si IPei &gt;=100% de la meta ei 
IPi = 0 si IPei &lt;100% de la meta ei</t>
  </si>
  <si>
    <t>11.1.1. Documento de lineamientos técnicos para la implementación del Sistema Distrital de Cuidado.</t>
  </si>
  <si>
    <t>5.4  Reconocer y valorar los cuidados y el trabajo doméstico no remunerados mediante servicios públicos, infraestructuras y políticas de protección social, y promoviendo la responsabilidad compartida en el hogar y la familia, según proceda en cada país</t>
  </si>
  <si>
    <t>Género,
Poblacional, Diferencial</t>
  </si>
  <si>
    <t>7735 Fortalecimiento de los procesos territoriales y la construcción de respuestas integradoras e
innovadoras en los territorios de Bogotá - Región</t>
  </si>
  <si>
    <t>Despacho Secretaria de Integración Social
Subsecretaria</t>
  </si>
  <si>
    <t>Constanza Gomez Romero</t>
  </si>
  <si>
    <t>ext. 20002- 20000</t>
  </si>
  <si>
    <t xml:space="preserve">11.1.2. Documento de lineamientos para la formulación de las bases del Sistema Distrital de Cuidado. </t>
  </si>
  <si>
    <t xml:space="preserve">Porcentaje de avance en la elaboración del documento de lineamientos para las formulación de las bases del Sistema Distrital de Cuidado </t>
  </si>
  <si>
    <t>Porcentaje (%) de avance en la definición técnica y coordinación para la implementación del sistema distrital de cuidado</t>
  </si>
  <si>
    <t xml:space="preserve">11.1.3. Coordinación y articulación con entidades del nivel distrital para la implementación del Sistema Distrital de Cuidado. </t>
  </si>
  <si>
    <t xml:space="preserve">Comisión Intersectorial del Sistema Disrtital de Cuidado </t>
  </si>
  <si>
    <t xml:space="preserve">Secretaría  General del Distrito 
Secretaría Distrital de Gobierno
Secretaría Distrital de Hacienda
Secretaría Distrital de Planeación
Secretaría Distrital de Desarrollo Económico
Secretaría Distrital de Educación 
Secretaría Distrital de Salud
Secretaría Distrital de Integración Social 
Secretaría Distrital de Cultura, Recreación y Deporte 
Secretaríao Distrital de Ambiente
Secretaría Distrital de Hábitat </t>
  </si>
  <si>
    <t xml:space="preserve">11.1.4. Estrategia para la adecuación de infraestructura de manzanas de cuidado </t>
  </si>
  <si>
    <t>Funcionamiento e Inversión</t>
  </si>
  <si>
    <r>
      <t xml:space="preserve">Proyecto Inversión 7873 </t>
    </r>
    <r>
      <rPr>
        <i/>
        <sz val="10"/>
        <color theme="1"/>
        <rFont val="Arial"/>
        <family val="2"/>
      </rPr>
      <t xml:space="preserve"> Secretaría General”  </t>
    </r>
  </si>
  <si>
    <t>7718 - SdMujer 7873 -  Secretaría General</t>
  </si>
  <si>
    <t>11.1.5. Estrategia para la implementación de unidades móviles</t>
  </si>
  <si>
    <t>Porcentaje de avance en implementación de la estrategia de unidades móviles</t>
  </si>
  <si>
    <t>11.1.6.Estrategia de cuidado a cuidadoras</t>
  </si>
  <si>
    <t>Género, poblacional, diferencial, territorial participativo</t>
  </si>
  <si>
    <t>Estrategias de cuidado a cuidadoras implementada</t>
  </si>
  <si>
    <t xml:space="preserve">7718
7690 Educación </t>
  </si>
  <si>
    <t>11.1.7.Documento de estrategia de transformación cultural</t>
  </si>
  <si>
    <t xml:space="preserve">Porcentaje de avance en la fase de elaboración del documento de estrategia de trasformación cultural  </t>
  </si>
  <si>
    <t>Estrategia pedagógica para la valoración, la resignificación, el reconocimiento y la redistribución del trabajo de cuidado no remunerado implementada</t>
  </si>
  <si>
    <t>Cultura</t>
  </si>
  <si>
    <t>Secretaría Distrital de Cultura</t>
  </si>
  <si>
    <t>11.1.8.Implementación de la estrategia de transformación cultural</t>
  </si>
  <si>
    <t>Porcentaje de avance en  implementación de la estrategia de  transformación cultural</t>
  </si>
  <si>
    <t xml:space="preserve">11.1.9 Estrategia de participacion con enfoque de genero en el sistema distrital del cuidado     </t>
  </si>
  <si>
    <t>Porcentaje de implementación de la Estrategia de participación ciudadana incidente, orientada a promover dinámicas de movilidad segura, incluyente, sostenible y accesible, con enfoque de género en el Sistema Distrital de Cuidado</t>
  </si>
  <si>
    <t>(Número de acciones de Estrategia de participación ciudadana incidente, orientada a promover dinámicas de movilidad segura, incluyente, sostenible y accesible, con enfoque de género en el Sistema Distrital de Cuidado implementadas / Número de acciones de Estrategia de participación ciudadana incidente, orientada a promover dinámicas de movilidad segura, incluyente, sostenible y accesible, con enfoque de género en el Sistema Distrital de Cuidado programadas)</t>
  </si>
  <si>
    <t>Objetivo 17</t>
  </si>
  <si>
    <t>Enfoque de genero,  diferencial y Territorial</t>
  </si>
  <si>
    <t>Estrategia para la participación ciudadana incidente, implementada</t>
  </si>
  <si>
    <t>1-100-I017  VA-Multas de tránsito</t>
  </si>
  <si>
    <t xml:space="preserve">Directora de Derechos y Diseño de Política </t>
  </si>
  <si>
    <t>11.1.10 Implementar una estrategia de Capacitacion y formacion con enfoque de genero sobre temas asociados a movilidad</t>
  </si>
  <si>
    <t>Porcentaje de implementación de la estrategia de Capacitacion y formacion con enfoque de genero sobre temas asociados a movilidad</t>
  </si>
  <si>
    <t>(Número de acciones de la estrategia de Capacitacion y formacion con enfoque de genero sobre temas asociados a movilidad implementadas / Número de acciones de la estrategia de Capacitacion y formacion con enfoque de genero sobre temas asociados a movilidad programadas)*100</t>
  </si>
  <si>
    <t>11.1.11Actividades y/o espacios de participación colaborativa para la generación, y apropiación de hábitos de cuidado y protección de la mujer en espacio público en el centro de la ciudad.</t>
  </si>
  <si>
    <t>Número de Espacios (actividades) de participación colaborativa para la generación, y apropiación de hábitos de cuidado y protección de la mujer en espacio público en el centro de la ciudad.</t>
  </si>
  <si>
    <t>Sumatoria de Espacios (actividades) de participación colaborativa para la generación, y apropiación de hábitos de cuidado y protección de la mujer en espacio público en el centro de la ciudad.</t>
  </si>
  <si>
    <t>11.7.  De aquí a 2030, proporcionar acceso universal a zonas verdes y espacios públicos seguros, inclusivos y accesibles, en particular para las mujeres y los niños, las personas de edad y las personas con discapacidad</t>
  </si>
  <si>
    <t>Género
incluiría estos: diferencial
poblacional</t>
  </si>
  <si>
    <t>Espacios (actividades) de participación colaborativa para la generación, y apropiación de hábitos de cuidado y protección de la mujer en espacio público en el centro de la ciudad.</t>
  </si>
  <si>
    <t>7664 - Transformación Cultural de imaginarios del Centro de Bogotá</t>
  </si>
  <si>
    <t>Subdireccion para la gestión del centro de Bogotá</t>
  </si>
  <si>
    <t>Margarita Díaz</t>
  </si>
  <si>
    <t>lmejia@fuga.gov.co</t>
  </si>
  <si>
    <t>11.1.12  Estrategia de territorios cuidadores implementada en las localidades del distrito</t>
  </si>
  <si>
    <t xml:space="preserve">Porcentaje  de avance en la implementacion de la estrategia de territorios cuidadores en las localidades del distrito  </t>
  </si>
  <si>
    <t>Esta meta tiene en cuenta a toda la población  desde un enfoque de género y diferencial</t>
  </si>
  <si>
    <t xml:space="preserve"> Creciente</t>
  </si>
  <si>
    <t>Nivel de implementacion de la estrategia de territorios cuidadores en las 20 localidades</t>
  </si>
  <si>
    <t>Otros Distritos
SGP Propósito general</t>
  </si>
  <si>
    <t>Dirección territorial</t>
  </si>
  <si>
    <t xml:space="preserve">Miguel Barriga
</t>
  </si>
  <si>
    <t xml:space="preserve">mbarriga@sdis.gov.co
</t>
  </si>
  <si>
    <t xml:space="preserve">11.1. 13  Estrategia territorial para  Cuidadoras de personas con discapacidad </t>
  </si>
  <si>
    <t>Diferencial, de Género, territorial</t>
  </si>
  <si>
    <t>Nivel de implementación de la estrategia
territorial para cuidadores y cuidadoras de
personas con discapacidad</t>
  </si>
  <si>
    <t>Otros distrito</t>
  </si>
  <si>
    <t>Proyecto de Discapacidad</t>
  </si>
  <si>
    <t xml:space="preserve">11.1. 14 Servicio "Arte de cuidarte" en las unidades operativas </t>
  </si>
  <si>
    <t>sumatoria  de unidades operativas con el ervicio  "Arte de Cuidarte" implementado</t>
  </si>
  <si>
    <t xml:space="preserve">11.1.15 apoyo alimentario articulado a la  estrategia de nutrición, alimentación y salud  basada en "1000 días de oportunidades para la vida” para mujeres gestantes, lactantes y niños menores de 2 años </t>
  </si>
  <si>
    <t>Número de mujeres gestantes, lactantes y niños menores de 2 años beneficiados con servicios nutricionales.</t>
  </si>
  <si>
    <t>Recursos del distrito y recursos de la Nación por la fuente del Sistema General de Participaciones - SGP</t>
  </si>
  <si>
    <t>Dirección de Nutrición y Abastecimiento</t>
  </si>
  <si>
    <t>3279797 ext. 70000</t>
  </si>
  <si>
    <t>bflomin@sdis.gov.co
syopasa@sdis.gov.co</t>
  </si>
  <si>
    <t>11.1.16 Apoyos humanitarios entregadas  con efoque de genero para atender emergencias sociales</t>
  </si>
  <si>
    <t>Derechos humanos, género, difernecial</t>
  </si>
  <si>
    <t xml:space="preserve">Porcentaje de apoyos humanitarios suministrados por emergencia </t>
  </si>
  <si>
    <t>Recursos del distrito</t>
  </si>
  <si>
    <t xml:space="preserve">11.1.17 Estratégia territorial integral social -ETIS -   para la gestión del territorio con el  involucramiento de sus actores institucionales, sociales y comunitarios implementada </t>
  </si>
  <si>
    <t xml:space="preserve">1.  Poner fin a la pobreza.
3.  Salud y bienestar. 
4.Educacion de calidad.
10.  Reducción de las desigualdades. 
17. Alianzas para lograr los objetivos.
</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</si>
  <si>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
3.7  Para 2030, garantizar el acceso universal a los servicios de salud sexual y reproductiva, incluidos los de planificación de la familia, información y educación, y la integración de la salud reproductiva en las estrategias y los programas nacionales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10.2 De aquí a 2030, potenciar y promover la inclusión social, económica y política de todas las personas, independientemente de su edad, sexo, discapacidad, raza, etnia, origen, religión o situación económica u otra condición.
17.Fomentar y promover la constitución de alianzas eficaces en las esferas pública, público-privada y de la sociedad civil, aprovechando la experiencia y las estrategias de obtención de recursos de las alianzas</t>
  </si>
  <si>
    <t>Migel Angel Barriga Talero</t>
  </si>
  <si>
    <t>Documento CONPES Distrital No: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</si>
</sst>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1" formatCode="_-* #,##0_-;\-* #,##0_-;_-* &quot;-&quot;_-;_-@_-"/>
    <numFmt numFmtId="43" formatCode="_-* #,##0.00_-;\-* #,##0.00_-;_-* &quot;-&quot;??_-;_-@_-"/>
    <numFmt numFmtId="164" formatCode="_(&quot;$&quot;\ * #,##0.00_);_(&quot;$&quot;\ * \(#,##0.00\);_(&quot;$&quot;\ * &quot;-&quot;??_);_(@_)"/>
    <numFmt numFmtId="165" formatCode="_(* #,##0.00_);_(* \(#,##0.00\);_(* &quot;-&quot;??_);_(@_)"/>
    <numFmt numFmtId="166" formatCode="&quot;$&quot;\ #,##0;\-&quot;$&quot;\ #,##0"/>
    <numFmt numFmtId="167" formatCode="&quot;$&quot;\ #,##0;[Red]\-&quot;$&quot;\ #,##0"/>
    <numFmt numFmtId="168" formatCode="_-&quot;$&quot;\ * #,##0_-;\-&quot;$&quot;\ * #,##0_-;_-&quot;$&quot;\ * &quot;-&quot;_-;_-@_-"/>
    <numFmt numFmtId="169" formatCode="_-&quot;$&quot;\ * #,##0.00_-;\-&quot;$&quot;\ * #,##0.00_-;_-&quot;$&quot;\ * &quot;-&quot;??_-;_-@_-"/>
    <numFmt numFmtId="170" formatCode="_ * #,##0.00_ ;_ * \-#,##0.00_ ;_ * &quot;-&quot;??_ ;_ @_ "/>
    <numFmt numFmtId="171" formatCode="_(* #,##0_);_(* \(#,##0\);_(* &quot;-&quot;??_);_(@_)"/>
    <numFmt numFmtId="172" formatCode="#.##000"/>
    <numFmt numFmtId="173" formatCode="\$#,#00"/>
    <numFmt numFmtId="174" formatCode="#,#00"/>
    <numFmt numFmtId="175" formatCode="#.##0,"/>
    <numFmt numFmtId="176" formatCode="\$#,"/>
    <numFmt numFmtId="177" formatCode="\$#,##0.00\ ;\(\$#,##0.00\)"/>
    <numFmt numFmtId="178" formatCode="#,##0.000;\-#,##0.000"/>
    <numFmt numFmtId="179" formatCode="_ [$€-2]\ * #,##0.00_ ;_ [$€-2]\ * \-#,##0.00_ ;_ [$€-2]\ * &quot;-&quot;??_ "/>
    <numFmt numFmtId="180" formatCode="_-* #,##0\ &quot;Pts&quot;_-;\-* #,##0\ &quot;Pts&quot;_-;_-* &quot;-&quot;\ &quot;Pts&quot;_-;_-@_-"/>
    <numFmt numFmtId="181" formatCode="_-* #,##0\ _P_t_s_-;\-* #,##0\ _P_t_s_-;_-* &quot;-&quot;\ _P_t_s_-;_-@_-"/>
    <numFmt numFmtId="182" formatCode="%#,#00"/>
    <numFmt numFmtId="183" formatCode="0.0"/>
    <numFmt numFmtId="184" formatCode="_-* #,##0_-;\-* #,##0_-;_-* &quot;-&quot;??_-;_-@_-"/>
    <numFmt numFmtId="185" formatCode="0.0%"/>
    <numFmt numFmtId="186" formatCode="0.000"/>
    <numFmt numFmtId="187" formatCode="#,##0,,"/>
    <numFmt numFmtId="188" formatCode="&quot;$&quot;#,##0"/>
    <numFmt numFmtId="189" formatCode="d/m/yyyy"/>
    <numFmt numFmtId="190" formatCode="_(&quot;$&quot;* #,##0_);_(&quot;$&quot;* \(#,##0\);_(&quot;$&quot;* &quot;-&quot;??_);_(@_)"/>
    <numFmt numFmtId="191" formatCode="&quot;$&quot;#,##0.00"/>
    <numFmt numFmtId="192" formatCode="&quot;$&quot;\ #,##0"/>
    <numFmt numFmtId="193" formatCode="0.00,,"/>
    <numFmt numFmtId="194" formatCode="_(&quot;$&quot;\ * #,##0_);_(&quot;$&quot;\ * \(#,##0\);_(&quot;$&quot;\ * &quot;-&quot;??_);_(@_)"/>
    <numFmt numFmtId="195" formatCode="0;[Red]0"/>
  </numFmts>
  <fonts count="75">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0"/>
      <name val="Arial"/>
      <family val="2"/>
    </font>
    <font>
      <u/>
      <sz val="10"/>
      <color indexed="12"/>
      <name val="Arial"/>
      <family val="2"/>
    </font>
    <font>
      <u/>
      <sz val="10"/>
      <name val="Arial"/>
      <family val="2"/>
    </font>
    <font>
      <sz val="11"/>
      <name val="Arial Narrow"/>
      <family val="2"/>
    </font>
    <font>
      <sz val="11"/>
      <color theme="1"/>
      <name val="Arial Narrow"/>
      <family val="2"/>
    </font>
    <font>
      <sz val="11"/>
      <name val="Calibri"/>
      <family val="2"/>
      <scheme val="minor"/>
    </font>
    <font>
      <sz val="11"/>
      <color rgb="FF000000"/>
      <name val="Calibri"/>
      <family val="2"/>
    </font>
    <font>
      <u/>
      <sz val="11"/>
      <color theme="10"/>
      <name val="Arial"/>
      <family val="2"/>
    </font>
    <font>
      <sz val="8"/>
      <name val="Arial"/>
      <family val="2"/>
    </font>
    <font>
      <b/>
      <sz val="1"/>
      <color indexed="8"/>
      <name val="Courier"/>
      <family val="3"/>
    </font>
    <font>
      <sz val="1"/>
      <color indexed="8"/>
      <name val="Courier"/>
      <family val="3"/>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1"/>
      <color indexed="8"/>
      <name val="Calibri"/>
      <family val="2"/>
    </font>
    <font>
      <sz val="12"/>
      <color theme="1"/>
      <name val="Arial"/>
      <family val="2"/>
    </font>
    <font>
      <sz val="11"/>
      <color theme="1"/>
      <name val="Arial"/>
      <family val="2"/>
    </font>
    <font>
      <sz val="12"/>
      <color theme="1"/>
      <name val="Calibri"/>
      <family val="2"/>
      <scheme val="minor"/>
    </font>
    <font>
      <sz val="11"/>
      <color rgb="FF000000"/>
      <name val="Calibri"/>
      <family val="2"/>
      <charset val="1"/>
    </font>
    <font>
      <sz val="12"/>
      <color theme="1"/>
      <name val="Arial Narrow"/>
      <family val="2"/>
    </font>
    <font>
      <b/>
      <sz val="12"/>
      <name val="Arial Narrow"/>
      <family val="2"/>
    </font>
    <font>
      <b/>
      <sz val="12"/>
      <color theme="0"/>
      <name val="Arial Narrow"/>
      <family val="2"/>
    </font>
    <font>
      <b/>
      <sz val="12"/>
      <color theme="1"/>
      <name val="Arial Narrow"/>
      <family val="2"/>
    </font>
    <font>
      <b/>
      <i/>
      <sz val="12"/>
      <name val="Arial Narrow"/>
      <family val="2"/>
    </font>
    <font>
      <sz val="12"/>
      <name val="Arial Narrow"/>
      <family val="2"/>
    </font>
    <font>
      <u/>
      <sz val="12"/>
      <name val="Arial Narrow"/>
      <family val="2"/>
    </font>
    <font>
      <i/>
      <sz val="12"/>
      <name val="Arial Narrow"/>
      <family val="2"/>
    </font>
    <font>
      <i/>
      <sz val="12"/>
      <color theme="1"/>
      <name val="Arial Narrow"/>
      <family val="2"/>
    </font>
    <font>
      <sz val="12"/>
      <color rgb="FFFF0000"/>
      <name val="Arial Narrow"/>
      <family val="2"/>
    </font>
    <font>
      <sz val="11"/>
      <color rgb="FF000000"/>
      <name val="Arial Narrow"/>
      <family val="2"/>
    </font>
    <font>
      <sz val="11"/>
      <name val="Arial"/>
      <family val="2"/>
    </font>
    <font>
      <u/>
      <sz val="11"/>
      <color indexed="12"/>
      <name val="Arial"/>
      <family val="2"/>
    </font>
    <font>
      <u/>
      <sz val="10"/>
      <color indexed="12"/>
      <name val="Arial Narrow"/>
      <family val="2"/>
    </font>
    <font>
      <sz val="11"/>
      <name val="Calibri"/>
      <family val="2"/>
    </font>
    <font>
      <sz val="12"/>
      <color indexed="8"/>
      <name val="Arial Narrow"/>
      <family val="2"/>
    </font>
    <font>
      <u/>
      <sz val="10"/>
      <color indexed="21"/>
      <name val="Arial"/>
      <family val="2"/>
    </font>
    <font>
      <sz val="12"/>
      <name val="Arial"/>
      <family val="2"/>
    </font>
    <font>
      <sz val="12"/>
      <color rgb="FF000000"/>
      <name val="Arial Narrow"/>
      <family val="2"/>
    </font>
    <font>
      <sz val="12"/>
      <color theme="4"/>
      <name val="Arial Narrow"/>
      <family val="2"/>
    </font>
    <font>
      <u/>
      <sz val="12"/>
      <color theme="1"/>
      <name val="Arial Narrow"/>
      <family val="2"/>
    </font>
    <font>
      <sz val="10"/>
      <name val="Arial Narrow"/>
      <family val="2"/>
    </font>
    <font>
      <sz val="9"/>
      <color indexed="81"/>
      <name val="Tahoma"/>
      <family val="2"/>
    </font>
    <font>
      <sz val="12"/>
      <color theme="0"/>
      <name val="Arial Narrow"/>
      <family val="2"/>
    </font>
    <font>
      <sz val="12"/>
      <color rgb="FF000000"/>
      <name val="Arial"/>
      <family val="2"/>
    </font>
    <font>
      <sz val="11"/>
      <color rgb="FF000000"/>
      <name val="Arial"/>
      <family val="2"/>
    </font>
    <font>
      <b/>
      <i/>
      <sz val="12"/>
      <color theme="1"/>
      <name val="Arial Narrow"/>
      <family val="2"/>
    </font>
    <font>
      <sz val="9"/>
      <color rgb="FF4A4A4A"/>
      <name val="Segoe UI"/>
      <family val="2"/>
    </font>
    <font>
      <sz val="11"/>
      <color theme="0"/>
      <name val="Arial"/>
      <family val="2"/>
    </font>
    <font>
      <u/>
      <sz val="12"/>
      <color indexed="12"/>
      <name val="Arial Narrow"/>
      <family val="2"/>
    </font>
    <font>
      <sz val="10"/>
      <color rgb="FF000000"/>
      <name val="Arial"/>
      <family val="2"/>
    </font>
    <font>
      <u/>
      <sz val="10"/>
      <color rgb="FF0000FF"/>
      <name val="Arial"/>
      <family val="2"/>
    </font>
    <font>
      <b/>
      <sz val="12"/>
      <color rgb="FFFFFFFF"/>
      <name val="Arial Narrow"/>
      <family val="2"/>
    </font>
    <font>
      <sz val="11"/>
      <name val="Calibri"/>
      <family val="2"/>
    </font>
    <font>
      <b/>
      <sz val="12"/>
      <color rgb="FF000000"/>
      <name val="Arial Narrow"/>
      <family val="2"/>
    </font>
    <font>
      <i/>
      <sz val="12"/>
      <color rgb="FF000000"/>
      <name val="Arial Narrow"/>
      <family val="2"/>
    </font>
    <font>
      <u/>
      <sz val="11"/>
      <color theme="10"/>
      <name val="Calibri"/>
      <family val="2"/>
    </font>
    <font>
      <u/>
      <sz val="11"/>
      <color rgb="FF0563C1"/>
      <name val="Calibri"/>
      <family val="2"/>
    </font>
    <font>
      <sz val="10"/>
      <color theme="1"/>
      <name val="Arial"/>
      <family val="2"/>
    </font>
    <font>
      <b/>
      <sz val="10"/>
      <color theme="1"/>
      <name val="Arial"/>
      <family val="2"/>
    </font>
    <font>
      <sz val="10"/>
      <color rgb="FFFF0000"/>
      <name val="Arial"/>
      <family val="2"/>
    </font>
    <font>
      <sz val="11"/>
      <color theme="8"/>
      <name val="Arial Narrow"/>
      <family val="2"/>
    </font>
    <font>
      <u/>
      <sz val="10"/>
      <color theme="10"/>
      <name val="Arial"/>
      <family val="2"/>
    </font>
    <font>
      <sz val="10"/>
      <color theme="10"/>
      <name val="Arial"/>
      <family val="2"/>
    </font>
    <font>
      <sz val="10"/>
      <color rgb="FF0070C0"/>
      <name val="Arial"/>
      <family val="2"/>
    </font>
    <font>
      <sz val="10"/>
      <color theme="8"/>
      <name val="Arial"/>
      <family val="2"/>
    </font>
    <font>
      <sz val="10"/>
      <color indexed="8"/>
      <name val="Arial"/>
      <family val="2"/>
    </font>
    <font>
      <sz val="10"/>
      <color rgb="FF202124"/>
      <name val="Arial"/>
      <family val="2"/>
    </font>
    <font>
      <u/>
      <sz val="10"/>
      <color theme="1"/>
      <name val="Arial"/>
      <family val="2"/>
    </font>
    <font>
      <sz val="10"/>
      <color rgb="FF0000FF"/>
      <name val="Arial"/>
      <family val="2"/>
    </font>
    <font>
      <i/>
      <sz val="10"/>
      <color theme="1"/>
      <name val="Arial"/>
      <family val="2"/>
    </font>
  </fonts>
  <fills count="1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FFFFF"/>
        <bgColor rgb="FFFFFFFF"/>
      </patternFill>
    </fill>
    <fill>
      <patternFill patternType="solid">
        <fgColor indexed="9"/>
        <bgColor auto="1"/>
      </patternFill>
    </fill>
    <fill>
      <patternFill patternType="solid">
        <fgColor theme="0"/>
        <bgColor theme="0"/>
      </patternFill>
    </fill>
    <fill>
      <patternFill patternType="solid">
        <fgColor rgb="FF9CC2E5"/>
        <bgColor rgb="FF9CC2E5"/>
      </patternFill>
    </fill>
    <fill>
      <patternFill patternType="solid">
        <fgColor theme="0"/>
        <bgColor rgb="FFFFFF00"/>
      </patternFill>
    </fill>
    <fill>
      <patternFill patternType="solid">
        <fgColor rgb="FFFFFF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8FABDB"/>
        <bgColor indexed="64"/>
      </patternFill>
    </fill>
    <fill>
      <patternFill patternType="solid">
        <fgColor rgb="FFFFFFFF"/>
        <bgColor indexed="64"/>
      </patternFill>
    </fill>
    <fill>
      <patternFill patternType="solid">
        <fgColor rgb="FF8EAADB"/>
        <bgColor rgb="FF8EAADB"/>
      </patternFill>
    </fill>
    <fill>
      <patternFill patternType="solid">
        <fgColor theme="0"/>
        <bgColor rgb="FFFFFFFF"/>
      </patternFill>
    </fill>
    <fill>
      <patternFill patternType="solid">
        <fgColor rgb="FF0070C0"/>
        <bgColor indexed="64"/>
      </patternFill>
    </fill>
    <fill>
      <patternFill patternType="solid">
        <fgColor theme="4" tint="-0.249977111117893"/>
        <bgColor indexed="64"/>
      </patternFill>
    </fill>
    <fill>
      <patternFill patternType="solid">
        <fgColor rgb="FFFFFFFF"/>
        <bgColor rgb="FF000000"/>
      </patternFill>
    </fill>
  </fills>
  <borders count="186">
    <border>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thin">
        <color auto="1"/>
      </left>
      <right/>
      <top/>
      <bottom/>
      <diagonal/>
    </border>
    <border>
      <left style="medium">
        <color indexed="64"/>
      </left>
      <right style="medium">
        <color indexed="64"/>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style="medium">
        <color auto="1"/>
      </left>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diagonal/>
    </border>
    <border>
      <left/>
      <right/>
      <top style="double">
        <color auto="1"/>
      </top>
      <bottom/>
      <diagonal/>
    </border>
    <border>
      <left/>
      <right/>
      <top style="thin">
        <color auto="1"/>
      </top>
      <bottom style="double">
        <color auto="1"/>
      </bottom>
      <diagonal/>
    </border>
    <border>
      <left/>
      <right/>
      <top style="thin">
        <color auto="1"/>
      </top>
      <bottom style="double">
        <color auto="1"/>
      </bottom>
      <diagonal/>
    </border>
    <border>
      <left style="thin">
        <color indexed="64"/>
      </left>
      <right/>
      <top style="thin">
        <color indexed="64"/>
      </top>
      <bottom/>
      <diagonal/>
    </border>
    <border>
      <left/>
      <right/>
      <top style="thin">
        <color auto="1"/>
      </top>
      <bottom style="double">
        <color auto="1"/>
      </bottom>
      <diagonal/>
    </border>
    <border>
      <left/>
      <right/>
      <top style="thin">
        <color auto="1"/>
      </top>
      <bottom style="double">
        <color auto="1"/>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medium">
        <color auto="1"/>
      </right>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auto="1"/>
      </right>
      <top/>
      <bottom style="thin">
        <color auto="1"/>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medium">
        <color rgb="FF000000"/>
      </left>
      <right/>
      <top/>
      <bottom style="thin">
        <color indexed="64"/>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diagonal/>
    </border>
    <border>
      <left style="thin">
        <color rgb="FF000000"/>
      </left>
      <right/>
      <top style="thin">
        <color rgb="FF000000"/>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thin">
        <color indexed="64"/>
      </top>
      <bottom style="thin">
        <color rgb="FF000000"/>
      </bottom>
      <diagonal/>
    </border>
    <border>
      <left/>
      <right/>
      <top style="thin">
        <color indexed="64"/>
      </top>
      <bottom style="thin">
        <color rgb="FF000000"/>
      </bottom>
      <diagonal/>
    </border>
    <border>
      <left style="medium">
        <color rgb="FF000000"/>
      </left>
      <right/>
      <top style="thin">
        <color indexed="64"/>
      </top>
      <bottom style="thin">
        <color rgb="FF000000"/>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bottom/>
      <diagonal/>
    </border>
    <border>
      <left/>
      <right style="thin">
        <color rgb="FF000000"/>
      </right>
      <top style="thin">
        <color rgb="FF000000"/>
      </top>
      <bottom style="thin">
        <color indexed="64"/>
      </bottom>
      <diagonal/>
    </border>
    <border>
      <left/>
      <right style="thin">
        <color auto="1"/>
      </right>
      <top style="thin">
        <color rgb="FF000000"/>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auto="1"/>
      </bottom>
      <diagonal/>
    </border>
    <border>
      <left style="thin">
        <color auto="1"/>
      </left>
      <right style="thin">
        <color auto="1"/>
      </right>
      <top style="thin">
        <color rgb="FF000000"/>
      </top>
      <bottom style="thin">
        <color auto="1"/>
      </bottom>
      <diagonal/>
    </border>
    <border>
      <left/>
      <right style="hair">
        <color indexed="64"/>
      </right>
      <top style="hair">
        <color indexed="64"/>
      </top>
      <bottom style="hair">
        <color indexed="64"/>
      </bottom>
      <diagonal/>
    </border>
  </borders>
  <cellStyleXfs count="116">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9" fontId="1" fillId="0" borderId="0" applyFont="0" applyFill="0" applyBorder="0" applyAlignment="0" applyProtection="0"/>
    <xf numFmtId="0" fontId="5" fillId="0" borderId="0" applyNumberFormat="0" applyFill="0" applyBorder="0" applyAlignment="0" applyProtection="0">
      <alignment vertical="top"/>
      <protection locked="0"/>
    </xf>
    <xf numFmtId="43" fontId="1" fillId="0" borderId="0" applyFont="0" applyFill="0" applyBorder="0" applyAlignment="0" applyProtection="0"/>
    <xf numFmtId="165" fontId="1" fillId="0" borderId="0" applyFont="0" applyFill="0" applyBorder="0" applyAlignment="0" applyProtection="0"/>
    <xf numFmtId="170" fontId="3" fillId="0" borderId="0" applyFont="0" applyFill="0" applyBorder="0" applyAlignment="0" applyProtection="0"/>
    <xf numFmtId="0" fontId="2" fillId="0" borderId="0" applyNumberFormat="0" applyFill="0" applyBorder="0" applyAlignment="0" applyProtection="0"/>
    <xf numFmtId="0" fontId="3" fillId="0" borderId="0"/>
    <xf numFmtId="0" fontId="10" fillId="0" borderId="0"/>
    <xf numFmtId="0" fontId="11" fillId="0" borderId="0" applyNumberFormat="0" applyFill="0" applyBorder="0" applyAlignment="0" applyProtection="0"/>
    <xf numFmtId="0" fontId="3" fillId="0" borderId="0"/>
    <xf numFmtId="0" fontId="13" fillId="0" borderId="0">
      <protection locked="0"/>
    </xf>
    <xf numFmtId="0" fontId="13" fillId="0" borderId="0">
      <protection locked="0"/>
    </xf>
    <xf numFmtId="175" fontId="14" fillId="0" borderId="0">
      <protection locked="0"/>
    </xf>
    <xf numFmtId="173" fontId="14" fillId="0" borderId="0">
      <protection locked="0"/>
    </xf>
    <xf numFmtId="176" fontId="14" fillId="0" borderId="0">
      <protection locked="0"/>
    </xf>
    <xf numFmtId="0" fontId="14" fillId="0" borderId="0">
      <protection locked="0"/>
    </xf>
    <xf numFmtId="179" fontId="3" fillId="0" borderId="0" applyFont="0" applyFill="0" applyBorder="0" applyAlignment="0" applyProtection="0"/>
    <xf numFmtId="0" fontId="14" fillId="0" borderId="0">
      <protection locked="0"/>
    </xf>
    <xf numFmtId="174" fontId="14" fillId="0" borderId="0">
      <protection locked="0"/>
    </xf>
    <xf numFmtId="174" fontId="14" fillId="0" borderId="0">
      <protection locked="0"/>
    </xf>
    <xf numFmtId="0" fontId="14" fillId="0" borderId="0">
      <protection locked="0"/>
    </xf>
    <xf numFmtId="0" fontId="13" fillId="0" borderId="0">
      <protection locked="0"/>
    </xf>
    <xf numFmtId="0" fontId="13" fillId="0" borderId="0">
      <protection locked="0"/>
    </xf>
    <xf numFmtId="0" fontId="13" fillId="0" borderId="0">
      <protection locked="0"/>
    </xf>
    <xf numFmtId="173" fontId="14" fillId="0" borderId="0">
      <protection locked="0"/>
    </xf>
    <xf numFmtId="178" fontId="3" fillId="0" borderId="0">
      <protection locked="0"/>
    </xf>
    <xf numFmtId="9" fontId="3" fillId="0" borderId="0" applyFont="0" applyFill="0" applyBorder="0" applyAlignment="0" applyProtection="0"/>
    <xf numFmtId="172" fontId="14" fillId="0" borderId="0">
      <protection locked="0"/>
    </xf>
    <xf numFmtId="166" fontId="15" fillId="0" borderId="0">
      <protection locked="0"/>
    </xf>
    <xf numFmtId="39" fontId="12" fillId="0" borderId="6" applyFill="0">
      <alignment horizontal="left"/>
    </xf>
    <xf numFmtId="0" fontId="3" fillId="0" borderId="0" applyNumberFormat="0"/>
    <xf numFmtId="0" fontId="14" fillId="0" borderId="35">
      <protection locked="0"/>
    </xf>
    <xf numFmtId="0" fontId="16" fillId="0" borderId="0" applyProtection="0"/>
    <xf numFmtId="177" fontId="16" fillId="0" borderId="0" applyProtection="0"/>
    <xf numFmtId="0" fontId="17" fillId="0" borderId="0" applyProtection="0"/>
    <xf numFmtId="0" fontId="18" fillId="0" borderId="0" applyProtection="0"/>
    <xf numFmtId="0" fontId="16" fillId="0" borderId="36" applyProtection="0"/>
    <xf numFmtId="0" fontId="16" fillId="0" borderId="0"/>
    <xf numFmtId="10" fontId="16" fillId="0" borderId="0" applyProtection="0"/>
    <xf numFmtId="0" fontId="16" fillId="0" borderId="0"/>
    <xf numFmtId="2" fontId="16" fillId="0" borderId="0" applyProtection="0"/>
    <xf numFmtId="4" fontId="16" fillId="0" borderId="0" applyProtection="0"/>
    <xf numFmtId="0" fontId="1" fillId="0" borderId="0"/>
    <xf numFmtId="9" fontId="1" fillId="0" borderId="0" applyFont="0" applyFill="0" applyBorder="0" applyAlignment="0" applyProtection="0"/>
    <xf numFmtId="0" fontId="3" fillId="0" borderId="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2" fillId="0" borderId="6" applyFill="0">
      <alignment horizontal="left"/>
    </xf>
    <xf numFmtId="166" fontId="15" fillId="0" borderId="0">
      <protection locked="0"/>
    </xf>
    <xf numFmtId="39" fontId="12" fillId="0" borderId="6" applyFill="0">
      <alignment horizontal="left"/>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5" fillId="0" borderId="0">
      <protection locked="0"/>
    </xf>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42" applyProtection="0"/>
    <xf numFmtId="0" fontId="16" fillId="0" borderId="37" applyProtection="0"/>
    <xf numFmtId="39" fontId="12" fillId="0" borderId="41" applyFill="0">
      <alignment horizontal="left"/>
    </xf>
    <xf numFmtId="182" fontId="14" fillId="0" borderId="0">
      <protection locked="0"/>
    </xf>
    <xf numFmtId="0" fontId="3" fillId="0" borderId="0"/>
    <xf numFmtId="0" fontId="10" fillId="0" borderId="0"/>
    <xf numFmtId="0" fontId="22" fillId="0" borderId="0"/>
    <xf numFmtId="0" fontId="1" fillId="0" borderId="0"/>
    <xf numFmtId="0" fontId="23" fillId="0" borderId="0"/>
    <xf numFmtId="0" fontId="19" fillId="0" borderId="0" applyNumberFormat="0" applyFill="0" applyBorder="0" applyProtection="0"/>
    <xf numFmtId="0" fontId="20" fillId="0" borderId="0"/>
    <xf numFmtId="0" fontId="21" fillId="0" borderId="0"/>
    <xf numFmtId="0" fontId="1" fillId="0" borderId="0"/>
    <xf numFmtId="0" fontId="1" fillId="0" borderId="0"/>
    <xf numFmtId="0" fontId="21" fillId="0" borderId="0"/>
    <xf numFmtId="39" fontId="12" fillId="0" borderId="38" applyFill="0">
      <alignment horizontal="left"/>
    </xf>
    <xf numFmtId="164" fontId="1" fillId="0" borderId="0" applyFont="0" applyFill="0" applyBorder="0" applyAlignment="0" applyProtection="0"/>
    <xf numFmtId="39" fontId="12" fillId="0" borderId="38" applyFill="0">
      <alignment horizontal="left"/>
    </xf>
    <xf numFmtId="0" fontId="16" fillId="0" borderId="40" applyProtection="0"/>
    <xf numFmtId="0" fontId="16" fillId="0" borderId="39" applyProtection="0"/>
    <xf numFmtId="39" fontId="12" fillId="0" borderId="38" applyFill="0">
      <alignment horizontal="left"/>
    </xf>
    <xf numFmtId="0" fontId="3" fillId="0" borderId="0">
      <protection locked="0"/>
    </xf>
    <xf numFmtId="180" fontId="12" fillId="0" borderId="0" applyFont="0" applyFill="0" applyBorder="0" applyAlignment="0" applyProtection="0"/>
    <xf numFmtId="0" fontId="3" fillId="0" borderId="0">
      <protection locked="0"/>
    </xf>
    <xf numFmtId="181" fontId="12" fillId="0" borderId="0" applyFont="0" applyFill="0" applyBorder="0" applyAlignment="0" applyProtection="0"/>
    <xf numFmtId="172" fontId="14" fillId="0" borderId="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2" fontId="14" fillId="0" borderId="0">
      <protection locked="0"/>
    </xf>
    <xf numFmtId="43" fontId="1" fillId="0" borderId="0" applyFont="0" applyFill="0" applyBorder="0" applyAlignment="0" applyProtection="0"/>
    <xf numFmtId="0" fontId="2" fillId="0" borderId="0" applyNumberFormat="0" applyFill="0" applyBorder="0" applyAlignment="0" applyProtection="0"/>
    <xf numFmtId="0" fontId="10" fillId="0" borderId="0">
      <protection locked="0"/>
    </xf>
    <xf numFmtId="0" fontId="3" fillId="0" borderId="0">
      <protection locked="0"/>
    </xf>
    <xf numFmtId="0" fontId="57" fillId="0" borderId="0">
      <alignment vertical="center"/>
    </xf>
    <xf numFmtId="0" fontId="5" fillId="0" borderId="0">
      <protection locked="0"/>
    </xf>
    <xf numFmtId="0" fontId="3" fillId="0" borderId="0">
      <protection locked="0"/>
    </xf>
    <xf numFmtId="0" fontId="48" fillId="0" borderId="0">
      <protection locked="0"/>
    </xf>
    <xf numFmtId="170" fontId="3" fillId="0" borderId="0">
      <protection locked="0"/>
    </xf>
    <xf numFmtId="0" fontId="3" fillId="0" borderId="0">
      <protection locked="0"/>
    </xf>
    <xf numFmtId="9" fontId="10" fillId="0" borderId="0">
      <protection locked="0"/>
    </xf>
    <xf numFmtId="0" fontId="60" fillId="0" borderId="0" applyNumberFormat="0" applyFill="0" applyBorder="0" applyAlignment="0" applyProtection="0">
      <alignment vertical="center"/>
    </xf>
    <xf numFmtId="43"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cellStyleXfs>
  <cellXfs count="3717">
    <xf numFmtId="0" fontId="0" fillId="0" borderId="0" xfId="0"/>
    <xf numFmtId="0" fontId="0" fillId="0" borderId="0" xfId="0"/>
    <xf numFmtId="0" fontId="24" fillId="3" borderId="11" xfId="46" applyFont="1" applyFill="1" applyBorder="1"/>
    <xf numFmtId="0" fontId="24" fillId="0" borderId="0" xfId="0" applyFont="1"/>
    <xf numFmtId="0" fontId="28" fillId="0" borderId="11" xfId="10" applyFont="1" applyBorder="1" applyAlignment="1">
      <alignment horizontal="left" vertical="center" wrapText="1"/>
    </xf>
    <xf numFmtId="0" fontId="28" fillId="0" borderId="49" xfId="10" applyFont="1" applyBorder="1" applyAlignment="1">
      <alignment horizontal="left" vertical="center" wrapText="1"/>
    </xf>
    <xf numFmtId="0" fontId="28" fillId="0" borderId="51" xfId="10" applyFont="1" applyBorder="1" applyAlignment="1">
      <alignment horizontal="left" vertical="center" wrapText="1"/>
    </xf>
    <xf numFmtId="0" fontId="29" fillId="2" borderId="26" xfId="10" applyFont="1" applyFill="1" applyBorder="1" applyAlignment="1">
      <alignment horizontal="left" vertical="center" wrapText="1"/>
    </xf>
    <xf numFmtId="0" fontId="29" fillId="2" borderId="1" xfId="10" applyFont="1" applyFill="1" applyBorder="1" applyAlignment="1">
      <alignment horizontal="left" vertical="center" wrapText="1"/>
    </xf>
    <xf numFmtId="0" fontId="29" fillId="0" borderId="7" xfId="0" applyFont="1" applyBorder="1"/>
    <xf numFmtId="0" fontId="29" fillId="2" borderId="43" xfId="10" applyFont="1" applyFill="1" applyBorder="1" applyAlignment="1">
      <alignment horizontal="left" vertical="center" wrapText="1"/>
    </xf>
    <xf numFmtId="0" fontId="29" fillId="2" borderId="2" xfId="10" applyFont="1" applyFill="1" applyBorder="1" applyAlignment="1">
      <alignment horizontal="left" vertical="center" wrapText="1"/>
    </xf>
    <xf numFmtId="0" fontId="29" fillId="2" borderId="50" xfId="10" applyFont="1" applyFill="1" applyBorder="1" applyAlignment="1">
      <alignment horizontal="left" vertical="center" wrapText="1"/>
    </xf>
    <xf numFmtId="0" fontId="28" fillId="2" borderId="51" xfId="10" applyFont="1" applyFill="1" applyBorder="1" applyAlignment="1">
      <alignment horizontal="left" vertical="center" wrapText="1"/>
    </xf>
    <xf numFmtId="0" fontId="29" fillId="2" borderId="10" xfId="10" applyFont="1" applyFill="1" applyBorder="1" applyAlignment="1">
      <alignment horizontal="left" vertical="center"/>
    </xf>
    <xf numFmtId="0" fontId="29" fillId="2" borderId="34" xfId="10" applyFont="1" applyFill="1" applyBorder="1" applyAlignment="1">
      <alignment horizontal="left" vertical="center"/>
    </xf>
    <xf numFmtId="0" fontId="28" fillId="2" borderId="23" xfId="10" applyFont="1" applyFill="1" applyBorder="1" applyAlignment="1">
      <alignment horizontal="left" vertical="center" wrapText="1"/>
    </xf>
    <xf numFmtId="0" fontId="29" fillId="2" borderId="10" xfId="0" applyFont="1" applyFill="1" applyBorder="1" applyAlignment="1">
      <alignment horizontal="center"/>
    </xf>
    <xf numFmtId="0" fontId="29" fillId="2" borderId="10" xfId="0" applyFont="1" applyFill="1" applyBorder="1"/>
    <xf numFmtId="0" fontId="29" fillId="2" borderId="53" xfId="0" applyFont="1" applyFill="1" applyBorder="1"/>
    <xf numFmtId="0" fontId="29" fillId="2" borderId="0" xfId="0" applyFont="1" applyFill="1" applyAlignment="1">
      <alignment horizontal="center"/>
    </xf>
    <xf numFmtId="0" fontId="29" fillId="2" borderId="0" xfId="0" applyFont="1" applyFill="1"/>
    <xf numFmtId="0" fontId="29" fillId="2" borderId="54" xfId="0" applyFont="1" applyFill="1" applyBorder="1"/>
    <xf numFmtId="0" fontId="29" fillId="2" borderId="4" xfId="0" applyFont="1" applyFill="1" applyBorder="1" applyAlignment="1">
      <alignment horizontal="center"/>
    </xf>
    <xf numFmtId="0" fontId="29" fillId="2" borderId="4" xfId="0" applyFont="1" applyFill="1" applyBorder="1"/>
    <xf numFmtId="0" fontId="29" fillId="2" borderId="55" xfId="0" applyFont="1" applyFill="1" applyBorder="1"/>
    <xf numFmtId="0" fontId="29" fillId="2" borderId="52" xfId="10" applyFont="1" applyFill="1" applyBorder="1" applyAlignment="1">
      <alignment vertical="center"/>
    </xf>
    <xf numFmtId="0" fontId="29" fillId="2" borderId="10" xfId="10" applyFont="1" applyFill="1" applyBorder="1" applyAlignment="1">
      <alignment vertical="center" wrapText="1"/>
    </xf>
    <xf numFmtId="0" fontId="29" fillId="2" borderId="53" xfId="10" applyFont="1" applyFill="1" applyBorder="1" applyAlignment="1">
      <alignment vertical="center" wrapText="1"/>
    </xf>
    <xf numFmtId="0" fontId="29" fillId="2" borderId="15" xfId="10" applyFont="1" applyFill="1" applyBorder="1" applyAlignment="1">
      <alignment vertical="center"/>
    </xf>
    <xf numFmtId="0" fontId="29" fillId="2" borderId="4" xfId="10" applyFont="1" applyFill="1" applyBorder="1" applyAlignment="1">
      <alignment vertical="center" wrapText="1"/>
    </xf>
    <xf numFmtId="0" fontId="29" fillId="2" borderId="0" xfId="10" applyFont="1" applyFill="1" applyAlignment="1">
      <alignment vertical="center" wrapText="1"/>
    </xf>
    <xf numFmtId="0" fontId="29" fillId="2" borderId="54" xfId="10" applyFont="1" applyFill="1" applyBorder="1" applyAlignment="1">
      <alignment vertical="center" wrapText="1"/>
    </xf>
    <xf numFmtId="0" fontId="29" fillId="2" borderId="15" xfId="5" applyFont="1" applyFill="1" applyBorder="1" applyAlignment="1" applyProtection="1">
      <alignment horizontal="right" vertical="center" wrapText="1"/>
    </xf>
    <xf numFmtId="0" fontId="29" fillId="2" borderId="8" xfId="5" applyFont="1" applyFill="1" applyBorder="1" applyAlignment="1" applyProtection="1">
      <alignment horizontal="justify" vertical="center" wrapText="1"/>
    </xf>
    <xf numFmtId="0" fontId="29" fillId="2" borderId="0" xfId="5" applyFont="1" applyFill="1" applyBorder="1" applyAlignment="1" applyProtection="1">
      <alignment horizontal="right" vertical="center" wrapText="1"/>
    </xf>
    <xf numFmtId="0" fontId="29" fillId="2" borderId="43" xfId="5" applyFont="1" applyFill="1" applyBorder="1" applyAlignment="1" applyProtection="1">
      <alignment horizontal="justify" vertical="center" wrapText="1"/>
    </xf>
    <xf numFmtId="0" fontId="29" fillId="2" borderId="54" xfId="5" applyFont="1" applyFill="1" applyBorder="1" applyAlignment="1" applyProtection="1">
      <alignment vertical="center" wrapText="1"/>
    </xf>
    <xf numFmtId="0" fontId="29" fillId="2" borderId="43" xfId="5" applyFont="1" applyFill="1" applyBorder="1" applyAlignment="1" applyProtection="1">
      <alignment horizontal="center" vertical="center" wrapText="1"/>
    </xf>
    <xf numFmtId="0" fontId="29" fillId="2" borderId="43" xfId="5" applyFont="1" applyFill="1" applyBorder="1" applyAlignment="1" applyProtection="1">
      <alignment vertical="center" wrapText="1"/>
    </xf>
    <xf numFmtId="0" fontId="29" fillId="2" borderId="0" xfId="5" applyFont="1" applyFill="1" applyBorder="1" applyAlignment="1" applyProtection="1">
      <alignment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0" fontId="29" fillId="2" borderId="3" xfId="5" applyFont="1" applyFill="1" applyBorder="1" applyAlignment="1" applyProtection="1">
      <alignment horizontal="center" vertical="center" wrapText="1"/>
    </xf>
    <xf numFmtId="0" fontId="29" fillId="2" borderId="4" xfId="5" applyFont="1" applyFill="1" applyBorder="1" applyAlignment="1" applyProtection="1">
      <alignment horizontal="center" vertical="center" wrapText="1"/>
    </xf>
    <xf numFmtId="0" fontId="29" fillId="2" borderId="55" xfId="5" applyFont="1" applyFill="1" applyBorder="1" applyAlignment="1" applyProtection="1">
      <alignment horizontal="center" vertical="center" wrapText="1"/>
    </xf>
    <xf numFmtId="0" fontId="29" fillId="2" borderId="52" xfId="5" applyFont="1" applyFill="1" applyBorder="1" applyAlignment="1" applyProtection="1">
      <alignment vertical="center" wrapText="1"/>
    </xf>
    <xf numFmtId="0" fontId="29" fillId="2" borderId="10" xfId="5" applyFont="1" applyFill="1" applyBorder="1" applyAlignment="1" applyProtection="1">
      <alignment vertical="center" wrapText="1"/>
    </xf>
    <xf numFmtId="0" fontId="29" fillId="2" borderId="0" xfId="5" applyFont="1" applyFill="1" applyBorder="1" applyAlignment="1" applyProtection="1">
      <alignment horizontal="center" vertical="center" wrapText="1"/>
    </xf>
    <xf numFmtId="0" fontId="29" fillId="2" borderId="43" xfId="0" applyFont="1" applyFill="1" applyBorder="1"/>
    <xf numFmtId="0" fontId="29" fillId="2" borderId="0" xfId="0" applyFont="1" applyFill="1" applyAlignment="1">
      <alignment horizontal="right"/>
    </xf>
    <xf numFmtId="0" fontId="29" fillId="2" borderId="3" xfId="5" applyFont="1" applyFill="1" applyBorder="1" applyAlignment="1" applyProtection="1">
      <alignment vertical="center" wrapText="1"/>
    </xf>
    <xf numFmtId="0" fontId="29" fillId="2" borderId="4" xfId="5" applyFont="1" applyFill="1" applyBorder="1" applyAlignment="1" applyProtection="1">
      <alignment vertical="center" wrapText="1"/>
    </xf>
    <xf numFmtId="0" fontId="29" fillId="2" borderId="52" xfId="5" applyFont="1" applyFill="1" applyBorder="1" applyAlignment="1" applyProtection="1">
      <alignment horizontal="center" vertical="center" wrapText="1"/>
    </xf>
    <xf numFmtId="0" fontId="29" fillId="2" borderId="10" xfId="5" applyFont="1" applyFill="1" applyBorder="1" applyAlignment="1" applyProtection="1">
      <alignment horizontal="center" vertical="center" wrapText="1"/>
    </xf>
    <xf numFmtId="0" fontId="29" fillId="2" borderId="53" xfId="5" applyFont="1" applyFill="1" applyBorder="1" applyAlignment="1" applyProtection="1">
      <alignment horizontal="center" vertical="center" wrapText="1"/>
    </xf>
    <xf numFmtId="0" fontId="28" fillId="2" borderId="17" xfId="10" applyFont="1" applyFill="1" applyBorder="1" applyAlignment="1">
      <alignment horizontal="left" vertical="center" wrapText="1"/>
    </xf>
    <xf numFmtId="0" fontId="29" fillId="2" borderId="56" xfId="5" applyFont="1" applyFill="1" applyBorder="1" applyAlignment="1" applyProtection="1">
      <alignment horizontal="right" vertical="center" wrapText="1"/>
    </xf>
    <xf numFmtId="0" fontId="30" fillId="2" borderId="43" xfId="5" applyFont="1" applyFill="1" applyBorder="1" applyAlignment="1" applyProtection="1">
      <alignment vertical="center" wrapText="1"/>
    </xf>
    <xf numFmtId="0" fontId="29" fillId="2" borderId="0" xfId="5" applyFont="1" applyFill="1" applyBorder="1" applyAlignment="1" applyProtection="1">
      <alignment horizontal="right" vertical="center"/>
    </xf>
    <xf numFmtId="0" fontId="29" fillId="2" borderId="1" xfId="5" applyFont="1" applyFill="1" applyBorder="1" applyAlignment="1" applyProtection="1">
      <alignment horizontal="center" vertical="center" wrapText="1"/>
    </xf>
    <xf numFmtId="0" fontId="29" fillId="2" borderId="2" xfId="5" applyFont="1" applyFill="1" applyBorder="1" applyAlignment="1" applyProtection="1">
      <alignment horizontal="center" vertical="center" wrapText="1"/>
    </xf>
    <xf numFmtId="0" fontId="29" fillId="2" borderId="7" xfId="5" applyFont="1" applyFill="1" applyBorder="1" applyAlignment="1" applyProtection="1">
      <alignment horizontal="center" vertical="center" wrapText="1"/>
    </xf>
    <xf numFmtId="0" fontId="29" fillId="2" borderId="54" xfId="5" applyFont="1" applyFill="1" applyBorder="1" applyAlignment="1" applyProtection="1">
      <alignment horizontal="center" vertical="center" wrapText="1"/>
    </xf>
    <xf numFmtId="49" fontId="25" fillId="2" borderId="52" xfId="10" applyNumberFormat="1" applyFont="1" applyFill="1" applyBorder="1" applyAlignment="1">
      <alignment horizontal="center" vertical="center"/>
    </xf>
    <xf numFmtId="49" fontId="25" fillId="2" borderId="10" xfId="10" applyNumberFormat="1" applyFont="1" applyFill="1" applyBorder="1" applyAlignment="1">
      <alignment horizontal="center" vertical="center"/>
    </xf>
    <xf numFmtId="0" fontId="29" fillId="2" borderId="15" xfId="5" applyFont="1" applyFill="1" applyBorder="1" applyAlignment="1" applyProtection="1">
      <alignment horizontal="center" vertical="center" wrapText="1"/>
    </xf>
    <xf numFmtId="49" fontId="25" fillId="2" borderId="0" xfId="10" applyNumberFormat="1" applyFont="1" applyFill="1" applyAlignment="1">
      <alignment horizontal="center" vertical="center"/>
    </xf>
    <xf numFmtId="49" fontId="25" fillId="2" borderId="43" xfId="10" applyNumberFormat="1" applyFont="1" applyFill="1" applyBorder="1" applyAlignment="1">
      <alignment horizontal="center" vertical="center"/>
    </xf>
    <xf numFmtId="0" fontId="29" fillId="2" borderId="52" xfId="10" applyFont="1" applyFill="1" applyBorder="1" applyAlignment="1">
      <alignment horizontal="left" vertical="center" wrapText="1"/>
    </xf>
    <xf numFmtId="0" fontId="29" fillId="2" borderId="10" xfId="10" applyFont="1" applyFill="1" applyBorder="1" applyAlignment="1">
      <alignment horizontal="left" vertical="center" wrapText="1"/>
    </xf>
    <xf numFmtId="0" fontId="29" fillId="2" borderId="53" xfId="10" applyFont="1" applyFill="1" applyBorder="1" applyAlignment="1">
      <alignment horizontal="left" vertical="center" wrapText="1"/>
    </xf>
    <xf numFmtId="0" fontId="29" fillId="2" borderId="15" xfId="10" applyFont="1" applyFill="1" applyBorder="1" applyAlignment="1">
      <alignment horizontal="right" vertical="center" wrapText="1"/>
    </xf>
    <xf numFmtId="0" fontId="29" fillId="2" borderId="0" xfId="10" applyFont="1" applyFill="1" applyAlignment="1">
      <alignment horizontal="center" vertical="center" wrapText="1"/>
    </xf>
    <xf numFmtId="0" fontId="29" fillId="2" borderId="0" xfId="46" applyFont="1" applyFill="1" applyAlignment="1">
      <alignment horizontal="center"/>
    </xf>
    <xf numFmtId="0" fontId="29" fillId="2" borderId="54" xfId="10" applyFont="1" applyFill="1" applyBorder="1" applyAlignment="1">
      <alignment horizontal="left" vertical="center" wrapText="1"/>
    </xf>
    <xf numFmtId="0" fontId="29" fillId="2" borderId="50" xfId="10" applyFont="1" applyFill="1" applyBorder="1" applyAlignment="1">
      <alignment horizontal="center" vertical="center" wrapText="1"/>
    </xf>
    <xf numFmtId="9" fontId="29" fillId="2" borderId="1" xfId="10" applyNumberFormat="1" applyFont="1" applyFill="1" applyBorder="1" applyAlignment="1">
      <alignment horizontal="center" vertical="center" wrapText="1"/>
    </xf>
    <xf numFmtId="0" fontId="29" fillId="2" borderId="7" xfId="10" applyFont="1" applyFill="1" applyBorder="1" applyAlignment="1">
      <alignment horizontal="center" vertical="center" wrapText="1"/>
    </xf>
    <xf numFmtId="9" fontId="29" fillId="2" borderId="2" xfId="10" applyNumberFormat="1" applyFont="1" applyFill="1" applyBorder="1" applyAlignment="1">
      <alignment horizontal="center" vertical="center" wrapText="1"/>
    </xf>
    <xf numFmtId="0" fontId="29" fillId="2" borderId="2" xfId="10" applyFont="1" applyFill="1" applyBorder="1" applyAlignment="1">
      <alignment horizontal="center" vertical="center" wrapText="1"/>
    </xf>
    <xf numFmtId="9" fontId="29" fillId="2" borderId="10" xfId="10" applyNumberFormat="1" applyFont="1" applyFill="1" applyBorder="1" applyAlignment="1">
      <alignment horizontal="center" vertical="center" wrapText="1"/>
    </xf>
    <xf numFmtId="0" fontId="29" fillId="2" borderId="10" xfId="10" applyFont="1" applyFill="1" applyBorder="1" applyAlignment="1">
      <alignment horizontal="center" vertical="center" wrapText="1"/>
    </xf>
    <xf numFmtId="0" fontId="29" fillId="2" borderId="53" xfId="10" applyFont="1" applyFill="1" applyBorder="1" applyAlignment="1">
      <alignment horizontal="center" vertical="center" wrapText="1"/>
    </xf>
    <xf numFmtId="9" fontId="29" fillId="2" borderId="0" xfId="10" applyNumberFormat="1" applyFont="1" applyFill="1" applyAlignment="1">
      <alignment horizontal="center" vertical="center" wrapText="1"/>
    </xf>
    <xf numFmtId="0" fontId="29" fillId="2" borderId="54" xfId="10" applyFont="1" applyFill="1" applyBorder="1" applyAlignment="1">
      <alignment horizontal="center" vertical="center" wrapText="1"/>
    </xf>
    <xf numFmtId="0" fontId="29" fillId="2" borderId="3" xfId="10" applyFont="1" applyFill="1" applyBorder="1" applyAlignment="1">
      <alignment horizontal="right" vertical="center" wrapText="1"/>
    </xf>
    <xf numFmtId="9" fontId="29" fillId="2" borderId="4" xfId="10" applyNumberFormat="1"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55" xfId="10" applyFont="1" applyFill="1" applyBorder="1" applyAlignment="1">
      <alignment horizontal="center" vertical="center" wrapText="1"/>
    </xf>
    <xf numFmtId="0" fontId="29" fillId="2" borderId="15" xfId="0" applyFont="1" applyFill="1" applyBorder="1"/>
    <xf numFmtId="0" fontId="29" fillId="2" borderId="0" xfId="10" applyFont="1" applyFill="1" applyAlignment="1">
      <alignment horizontal="center" vertical="top" wrapText="1"/>
    </xf>
    <xf numFmtId="0" fontId="29" fillId="2" borderId="4" xfId="10" applyFont="1" applyFill="1" applyBorder="1" applyAlignment="1">
      <alignment horizontal="center" vertical="top" wrapText="1"/>
    </xf>
    <xf numFmtId="0" fontId="29" fillId="2" borderId="10" xfId="10" applyFont="1" applyFill="1" applyBorder="1" applyAlignment="1">
      <alignment horizontal="center" vertical="center" wrapText="1"/>
    </xf>
    <xf numFmtId="0" fontId="29" fillId="2" borderId="0" xfId="5" applyFont="1" applyFill="1" applyBorder="1" applyAlignment="1" applyProtection="1">
      <alignment horizontal="left" vertical="center" wrapText="1"/>
    </xf>
    <xf numFmtId="0" fontId="29" fillId="2" borderId="43" xfId="0" applyFont="1" applyFill="1" applyBorder="1" applyAlignment="1">
      <alignment horizontal="center"/>
    </xf>
    <xf numFmtId="0" fontId="29" fillId="2" borderId="4" xfId="10" applyFont="1" applyFill="1" applyBorder="1" applyAlignment="1">
      <alignment horizontal="center" vertical="center" wrapText="1"/>
    </xf>
    <xf numFmtId="0" fontId="29" fillId="2" borderId="3" xfId="0" applyFont="1" applyFill="1" applyBorder="1"/>
    <xf numFmtId="0" fontId="29" fillId="0" borderId="49" xfId="10" applyFont="1" applyBorder="1" applyAlignment="1">
      <alignment horizontal="left" vertical="center" wrapText="1"/>
    </xf>
    <xf numFmtId="0" fontId="29" fillId="0" borderId="49" xfId="10" applyFont="1" applyBorder="1" applyAlignment="1">
      <alignment vertical="center" wrapText="1"/>
    </xf>
    <xf numFmtId="0" fontId="29" fillId="0" borderId="49" xfId="10" applyFont="1" applyBorder="1" applyAlignment="1">
      <alignment horizontal="left" vertical="center"/>
    </xf>
    <xf numFmtId="0" fontId="31" fillId="0" borderId="49" xfId="10" applyFont="1" applyBorder="1" applyAlignment="1">
      <alignment horizontal="left" vertical="center"/>
    </xf>
    <xf numFmtId="0" fontId="29" fillId="2" borderId="52" xfId="0" applyFont="1" applyFill="1" applyBorder="1" applyAlignment="1">
      <alignment horizontal="center"/>
    </xf>
    <xf numFmtId="49" fontId="26" fillId="3" borderId="44" xfId="10" applyNumberFormat="1" applyFont="1" applyFill="1" applyBorder="1" applyAlignment="1">
      <alignment horizontal="left" vertical="center"/>
    </xf>
    <xf numFmtId="0" fontId="32" fillId="0" borderId="20" xfId="46" applyFont="1" applyBorder="1" applyAlignment="1">
      <alignment horizontal="left"/>
    </xf>
    <xf numFmtId="0" fontId="32" fillId="0" borderId="0" xfId="0" applyFont="1" applyAlignment="1">
      <alignment horizontal="left"/>
    </xf>
    <xf numFmtId="9" fontId="30" fillId="2" borderId="43" xfId="5" applyNumberFormat="1" applyFont="1" applyFill="1" applyBorder="1" applyAlignment="1" applyProtection="1">
      <alignment vertical="center" wrapText="1"/>
    </xf>
    <xf numFmtId="0" fontId="29" fillId="2" borderId="1" xfId="10" applyFont="1" applyFill="1" applyBorder="1" applyAlignment="1">
      <alignment horizontal="center" vertical="center" wrapText="1"/>
    </xf>
    <xf numFmtId="0" fontId="24" fillId="0" borderId="0" xfId="46" applyFont="1"/>
    <xf numFmtId="0" fontId="28" fillId="2" borderId="49" xfId="10" applyFont="1" applyFill="1" applyBorder="1" applyAlignment="1">
      <alignment horizontal="left" vertical="center" wrapText="1"/>
    </xf>
    <xf numFmtId="0" fontId="29" fillId="2" borderId="10" xfId="10" applyFont="1" applyFill="1" applyBorder="1" applyAlignment="1">
      <alignment horizontal="left" vertical="center"/>
    </xf>
    <xf numFmtId="0" fontId="28" fillId="0" borderId="23" xfId="10" applyFont="1" applyBorder="1" applyAlignment="1">
      <alignment horizontal="left" vertical="center" wrapText="1"/>
    </xf>
    <xf numFmtId="0" fontId="29" fillId="2" borderId="53" xfId="10" applyFont="1" applyFill="1" applyBorder="1" applyAlignment="1">
      <alignment horizontal="left" vertical="center"/>
    </xf>
    <xf numFmtId="0" fontId="29" fillId="2" borderId="44" xfId="46" applyFont="1" applyFill="1" applyBorder="1"/>
    <xf numFmtId="0" fontId="29" fillId="2" borderId="45" xfId="46" applyFont="1" applyFill="1" applyBorder="1"/>
    <xf numFmtId="0" fontId="29" fillId="2" borderId="45" xfId="46" applyFont="1" applyFill="1" applyBorder="1" applyAlignment="1">
      <alignment horizontal="center"/>
    </xf>
    <xf numFmtId="0" fontId="29" fillId="2" borderId="46" xfId="46" applyFont="1" applyFill="1" applyBorder="1"/>
    <xf numFmtId="0" fontId="29" fillId="2" borderId="15" xfId="46" applyFont="1" applyFill="1" applyBorder="1"/>
    <xf numFmtId="0" fontId="29" fillId="2" borderId="0" xfId="46" applyFont="1" applyFill="1"/>
    <xf numFmtId="0" fontId="29" fillId="2" borderId="54" xfId="46" applyFont="1" applyFill="1" applyBorder="1"/>
    <xf numFmtId="0" fontId="29" fillId="2" borderId="15" xfId="46" applyFont="1" applyFill="1" applyBorder="1" applyAlignment="1">
      <alignment horizontal="left"/>
    </xf>
    <xf numFmtId="0" fontId="29" fillId="2" borderId="0" xfId="46" applyFont="1" applyFill="1" applyAlignment="1">
      <alignment horizontal="left"/>
    </xf>
    <xf numFmtId="0" fontId="24" fillId="2" borderId="0" xfId="46" applyFont="1" applyFill="1"/>
    <xf numFmtId="0" fontId="29" fillId="2" borderId="57" xfId="46" applyFont="1" applyFill="1" applyBorder="1"/>
    <xf numFmtId="0" fontId="29" fillId="2" borderId="61" xfId="46" applyFont="1" applyFill="1" applyBorder="1"/>
    <xf numFmtId="0" fontId="29" fillId="2" borderId="61" xfId="46" applyFont="1" applyFill="1" applyBorder="1" applyAlignment="1">
      <alignment horizontal="center"/>
    </xf>
    <xf numFmtId="0" fontId="24" fillId="2" borderId="61" xfId="46" applyFont="1" applyFill="1" applyBorder="1"/>
    <xf numFmtId="0" fontId="24" fillId="2" borderId="62" xfId="46" applyFont="1" applyFill="1" applyBorder="1"/>
    <xf numFmtId="0" fontId="25" fillId="2" borderId="43" xfId="5" applyFont="1" applyFill="1" applyBorder="1" applyAlignment="1" applyProtection="1">
      <alignment horizontal="left" vertical="center" wrapText="1"/>
    </xf>
    <xf numFmtId="0" fontId="34" fillId="0" borderId="43" xfId="0" applyFont="1" applyBorder="1" applyAlignment="1">
      <alignment horizontal="left"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0" fontId="8" fillId="0" borderId="43" xfId="0" applyFont="1" applyBorder="1" applyAlignment="1">
      <alignment horizontal="left" vertical="center" wrapText="1"/>
    </xf>
    <xf numFmtId="0" fontId="29" fillId="2" borderId="10" xfId="46" applyFont="1" applyFill="1" applyBorder="1"/>
    <xf numFmtId="0" fontId="29" fillId="2" borderId="53" xfId="46" applyFont="1" applyFill="1" applyBorder="1"/>
    <xf numFmtId="0" fontId="29" fillId="2" borderId="43" xfId="46" applyFont="1" applyFill="1" applyBorder="1"/>
    <xf numFmtId="0" fontId="29" fillId="2" borderId="0" xfId="46" applyFont="1" applyFill="1" applyAlignment="1">
      <alignment horizontal="right"/>
    </xf>
    <xf numFmtId="0" fontId="29" fillId="2" borderId="4" xfId="46" applyFont="1" applyFill="1" applyBorder="1"/>
    <xf numFmtId="0" fontId="29" fillId="2" borderId="55" xfId="46" applyFont="1" applyFill="1" applyBorder="1"/>
    <xf numFmtId="171" fontId="29" fillId="2" borderId="43" xfId="8" applyNumberFormat="1" applyFont="1" applyFill="1" applyBorder="1" applyAlignment="1" applyProtection="1">
      <alignment vertical="center" wrapText="1"/>
    </xf>
    <xf numFmtId="49" fontId="29" fillId="2" borderId="43" xfId="10" applyNumberFormat="1" applyFont="1" applyFill="1" applyBorder="1" applyAlignment="1">
      <alignment horizontal="center" vertical="center"/>
    </xf>
    <xf numFmtId="171" fontId="29" fillId="2" borderId="4" xfId="8" applyNumberFormat="1" applyFont="1" applyFill="1" applyBorder="1" applyAlignment="1" applyProtection="1">
      <alignment vertical="center" wrapText="1"/>
    </xf>
    <xf numFmtId="49" fontId="25" fillId="2" borderId="4" xfId="10" applyNumberFormat="1" applyFont="1" applyFill="1" applyBorder="1" applyAlignment="1">
      <alignment horizontal="center" vertical="center"/>
    </xf>
    <xf numFmtId="0" fontId="29" fillId="2" borderId="4" xfId="5" applyFont="1" applyFill="1" applyBorder="1" applyAlignment="1" applyProtection="1">
      <alignment horizontal="right" vertical="center"/>
    </xf>
    <xf numFmtId="9" fontId="29" fillId="2" borderId="0" xfId="10" applyNumberFormat="1" applyFont="1" applyFill="1" applyAlignment="1">
      <alignment horizontal="center" vertical="center" wrapText="1"/>
    </xf>
    <xf numFmtId="0" fontId="29" fillId="2" borderId="43" xfId="46" applyFont="1" applyFill="1" applyBorder="1" applyAlignment="1">
      <alignment horizontal="center"/>
    </xf>
    <xf numFmtId="0" fontId="29" fillId="2" borderId="3" xfId="46" applyFont="1" applyFill="1" applyBorder="1"/>
    <xf numFmtId="0" fontId="29" fillId="2" borderId="26" xfId="5" applyFont="1" applyFill="1" applyBorder="1" applyAlignment="1" applyProtection="1">
      <alignment horizontal="left" vertical="center" wrapText="1"/>
    </xf>
    <xf numFmtId="0" fontId="29" fillId="2" borderId="2" xfId="5" applyFont="1" applyFill="1" applyBorder="1" applyAlignment="1" applyProtection="1">
      <alignment horizontal="left" vertical="center" wrapText="1"/>
    </xf>
    <xf numFmtId="0" fontId="29" fillId="2" borderId="50" xfId="5" applyFont="1" applyFill="1" applyBorder="1" applyAlignment="1" applyProtection="1">
      <alignment horizontal="left" vertical="center" wrapText="1"/>
    </xf>
    <xf numFmtId="0" fontId="25" fillId="3" borderId="12" xfId="10" applyFont="1" applyFill="1" applyBorder="1" applyAlignment="1">
      <alignment horizontal="centerContinuous" vertical="center" wrapText="1"/>
    </xf>
    <xf numFmtId="0" fontId="32" fillId="0" borderId="0" xfId="46" applyFont="1" applyAlignment="1">
      <alignment horizontal="left"/>
    </xf>
    <xf numFmtId="0" fontId="29" fillId="2" borderId="4" xfId="0" applyFont="1" applyFill="1" applyBorder="1" applyAlignment="1">
      <alignment horizontal="center"/>
    </xf>
    <xf numFmtId="49" fontId="26" fillId="3" borderId="45" xfId="10" applyNumberFormat="1" applyFont="1" applyFill="1" applyBorder="1" applyAlignment="1">
      <alignment horizontal="centerContinuous" vertical="center"/>
    </xf>
    <xf numFmtId="49" fontId="26" fillId="3" borderId="46" xfId="10" applyNumberFormat="1" applyFont="1" applyFill="1" applyBorder="1" applyAlignment="1">
      <alignment horizontal="centerContinuous" vertical="center"/>
    </xf>
    <xf numFmtId="0" fontId="29" fillId="2" borderId="26" xfId="10" applyFont="1" applyFill="1" applyBorder="1" applyAlignment="1">
      <alignment vertical="center"/>
    </xf>
    <xf numFmtId="0" fontId="29" fillId="2" borderId="2" xfId="10" applyFont="1" applyFill="1" applyBorder="1" applyAlignment="1">
      <alignment vertical="center"/>
    </xf>
    <xf numFmtId="14" fontId="29" fillId="2" borderId="43" xfId="5" applyNumberFormat="1" applyFont="1" applyFill="1" applyBorder="1" applyAlignment="1" applyProtection="1">
      <alignment vertical="center" wrapText="1"/>
    </xf>
    <xf numFmtId="9" fontId="29" fillId="2" borderId="7" xfId="10" applyNumberFormat="1" applyFont="1" applyFill="1" applyBorder="1" applyAlignment="1">
      <alignment horizontal="center" vertical="center" wrapText="1"/>
    </xf>
    <xf numFmtId="9" fontId="29" fillId="2" borderId="50" xfId="10" applyNumberFormat="1" applyFont="1" applyFill="1" applyBorder="1" applyAlignment="1">
      <alignment horizontal="center" vertical="center" wrapText="1"/>
    </xf>
    <xf numFmtId="1" fontId="29" fillId="2" borderId="1" xfId="10" applyNumberFormat="1" applyFont="1" applyFill="1" applyBorder="1" applyAlignment="1">
      <alignment horizontal="center" vertical="center" wrapText="1"/>
    </xf>
    <xf numFmtId="9" fontId="29" fillId="2" borderId="1" xfId="2" applyFont="1" applyFill="1" applyBorder="1" applyAlignment="1">
      <alignment horizontal="center" vertical="center" wrapText="1"/>
    </xf>
    <xf numFmtId="0" fontId="28" fillId="2" borderId="47" xfId="10" applyFont="1" applyFill="1" applyBorder="1" applyAlignment="1">
      <alignment horizontal="left" vertical="top" wrapText="1"/>
    </xf>
    <xf numFmtId="0" fontId="29" fillId="2" borderId="1" xfId="2" applyNumberFormat="1" applyFont="1" applyFill="1" applyBorder="1" applyAlignment="1">
      <alignment horizontal="center" vertical="center" wrapText="1"/>
    </xf>
    <xf numFmtId="0" fontId="29" fillId="2" borderId="0" xfId="10" applyFont="1" applyFill="1" applyAlignment="1">
      <alignment horizontal="center" vertical="center" wrapText="1"/>
    </xf>
    <xf numFmtId="9" fontId="29" fillId="2" borderId="7" xfId="2" applyFont="1" applyFill="1" applyBorder="1" applyAlignment="1">
      <alignment horizontal="center" vertical="center" wrapText="1"/>
    </xf>
    <xf numFmtId="9" fontId="29" fillId="2" borderId="50" xfId="2" applyFont="1" applyFill="1" applyBorder="1" applyAlignment="1">
      <alignment horizontal="center" vertical="center" wrapText="1"/>
    </xf>
    <xf numFmtId="14" fontId="29" fillId="2" borderId="26" xfId="5" applyNumberFormat="1" applyFont="1" applyFill="1" applyBorder="1" applyAlignment="1" applyProtection="1">
      <alignment horizontal="left" vertical="center" wrapText="1"/>
    </xf>
    <xf numFmtId="0" fontId="29" fillId="2" borderId="43" xfId="5" applyNumberFormat="1" applyFont="1" applyFill="1" applyBorder="1" applyAlignment="1" applyProtection="1">
      <alignment vertical="center" wrapText="1"/>
    </xf>
    <xf numFmtId="0" fontId="29" fillId="2" borderId="7" xfId="2" applyNumberFormat="1" applyFont="1" applyFill="1" applyBorder="1" applyAlignment="1">
      <alignment horizontal="center" vertical="center" wrapText="1"/>
    </xf>
    <xf numFmtId="0" fontId="29" fillId="2" borderId="7" xfId="5" applyFont="1" applyFill="1" applyBorder="1" applyAlignment="1" applyProtection="1">
      <alignment horizontal="left" vertical="center" wrapText="1"/>
    </xf>
    <xf numFmtId="0" fontId="29" fillId="2" borderId="26" xfId="5" applyNumberFormat="1" applyFont="1" applyFill="1" applyBorder="1" applyAlignment="1" applyProtection="1">
      <alignment horizontal="left" vertical="center" wrapText="1"/>
    </xf>
    <xf numFmtId="0" fontId="7" fillId="2" borderId="26" xfId="5" applyFont="1" applyFill="1" applyBorder="1" applyAlignment="1" applyProtection="1">
      <alignment horizontal="left" vertical="center"/>
    </xf>
    <xf numFmtId="0" fontId="7" fillId="2" borderId="2" xfId="10" applyFont="1" applyFill="1" applyBorder="1" applyAlignment="1">
      <alignment horizontal="center" vertical="center" wrapText="1"/>
    </xf>
    <xf numFmtId="0" fontId="7" fillId="2" borderId="50" xfId="10" applyFont="1" applyFill="1" applyBorder="1" applyAlignment="1">
      <alignment horizontal="center" vertical="center" wrapText="1"/>
    </xf>
    <xf numFmtId="3" fontId="29" fillId="2" borderId="1" xfId="2" applyNumberFormat="1" applyFont="1" applyFill="1" applyBorder="1" applyAlignment="1">
      <alignment horizontal="center" vertical="center" wrapText="1"/>
    </xf>
    <xf numFmtId="0" fontId="29" fillId="2" borderId="50" xfId="2" applyNumberFormat="1" applyFont="1" applyFill="1" applyBorder="1" applyAlignment="1">
      <alignment horizontal="center" vertical="center" wrapText="1"/>
    </xf>
    <xf numFmtId="0" fontId="29" fillId="2" borderId="10" xfId="0" applyFont="1" applyFill="1" applyBorder="1" applyAlignment="1">
      <alignment wrapText="1"/>
    </xf>
    <xf numFmtId="0" fontId="29" fillId="2" borderId="53" xfId="0" applyFont="1" applyFill="1" applyBorder="1" applyAlignment="1">
      <alignment wrapText="1"/>
    </xf>
    <xf numFmtId="0" fontId="29" fillId="2" borderId="0" xfId="0" applyFont="1" applyFill="1" applyAlignment="1">
      <alignment wrapText="1"/>
    </xf>
    <xf numFmtId="0" fontId="29" fillId="2" borderId="54" xfId="0" applyFont="1" applyFill="1" applyBorder="1" applyAlignment="1">
      <alignment wrapText="1"/>
    </xf>
    <xf numFmtId="10" fontId="29" fillId="2" borderId="7" xfId="2" applyNumberFormat="1" applyFont="1" applyFill="1" applyBorder="1" applyAlignment="1">
      <alignment horizontal="center" vertical="center" wrapText="1"/>
    </xf>
    <xf numFmtId="0" fontId="29" fillId="2" borderId="0" xfId="10" applyFont="1" applyFill="1" applyAlignment="1">
      <alignment horizontal="left" vertical="center" wrapText="1"/>
    </xf>
    <xf numFmtId="0" fontId="29" fillId="2" borderId="10" xfId="46" applyFont="1" applyFill="1" applyBorder="1" applyAlignment="1">
      <alignment horizontal="center"/>
    </xf>
    <xf numFmtId="0" fontId="30" fillId="2" borderId="43" xfId="5" applyNumberFormat="1" applyFont="1" applyFill="1" applyBorder="1" applyAlignment="1" applyProtection="1">
      <alignment vertical="center" wrapText="1"/>
    </xf>
    <xf numFmtId="1" fontId="29" fillId="2" borderId="1" xfId="2" applyNumberFormat="1" applyFont="1" applyFill="1" applyBorder="1" applyAlignment="1">
      <alignment horizontal="center" vertical="center" wrapText="1"/>
    </xf>
    <xf numFmtId="1" fontId="29" fillId="2" borderId="7" xfId="2" applyNumberFormat="1" applyFont="1" applyFill="1" applyBorder="1" applyAlignment="1">
      <alignment horizontal="center" vertical="center" wrapText="1"/>
    </xf>
    <xf numFmtId="0" fontId="29" fillId="2" borderId="10" xfId="46" applyFont="1" applyFill="1" applyBorder="1" applyAlignment="1">
      <alignment wrapText="1"/>
    </xf>
    <xf numFmtId="0" fontId="29" fillId="2" borderId="53" xfId="46" applyFont="1" applyFill="1" applyBorder="1" applyAlignment="1">
      <alignment wrapText="1"/>
    </xf>
    <xf numFmtId="0" fontId="29" fillId="2" borderId="0" xfId="46" applyFont="1" applyFill="1" applyAlignment="1">
      <alignment wrapText="1"/>
    </xf>
    <xf numFmtId="0" fontId="29" fillId="2" borderId="4" xfId="46" applyFont="1" applyFill="1" applyBorder="1" applyAlignment="1">
      <alignment wrapText="1"/>
    </xf>
    <xf numFmtId="0" fontId="29" fillId="2" borderId="54" xfId="46" applyFont="1" applyFill="1" applyBorder="1" applyAlignment="1">
      <alignment wrapText="1"/>
    </xf>
    <xf numFmtId="1" fontId="29" fillId="2" borderId="0" xfId="10" applyNumberFormat="1" applyFont="1" applyFill="1" applyAlignment="1">
      <alignment horizontal="center" vertical="center" wrapText="1"/>
    </xf>
    <xf numFmtId="1" fontId="29" fillId="2" borderId="0" xfId="46" applyNumberFormat="1" applyFont="1" applyFill="1" applyAlignment="1">
      <alignment horizontal="center"/>
    </xf>
    <xf numFmtId="1" fontId="29" fillId="2" borderId="54" xfId="10" applyNumberFormat="1" applyFont="1" applyFill="1" applyBorder="1" applyAlignment="1">
      <alignment vertical="center" wrapText="1"/>
    </xf>
    <xf numFmtId="0" fontId="29" fillId="2" borderId="2" xfId="5" applyFont="1" applyFill="1" applyBorder="1" applyAlignment="1" applyProtection="1">
      <alignment vertical="center" wrapText="1"/>
    </xf>
    <xf numFmtId="0" fontId="29" fillId="2" borderId="50" xfId="5" applyFont="1" applyFill="1" applyBorder="1" applyAlignment="1" applyProtection="1">
      <alignment vertical="center" wrapText="1"/>
    </xf>
    <xf numFmtId="0" fontId="29" fillId="2" borderId="7" xfId="10" applyFont="1" applyFill="1" applyBorder="1" applyAlignment="1">
      <alignment vertical="center"/>
    </xf>
    <xf numFmtId="0" fontId="29" fillId="0" borderId="4" xfId="0" applyFont="1" applyBorder="1" applyAlignment="1">
      <alignment horizontal="center"/>
    </xf>
    <xf numFmtId="0" fontId="29" fillId="0" borderId="0" xfId="0" applyFont="1"/>
    <xf numFmtId="0" fontId="29" fillId="0" borderId="4" xfId="0" applyFont="1" applyBorder="1"/>
    <xf numFmtId="0" fontId="29" fillId="0" borderId="0" xfId="0" applyFont="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9" fillId="2" borderId="52" xfId="0" applyFont="1" applyFill="1" applyBorder="1" applyAlignment="1">
      <alignment wrapText="1"/>
    </xf>
    <xf numFmtId="0" fontId="29" fillId="2" borderId="15" xfId="0" applyFont="1" applyFill="1" applyBorder="1" applyAlignment="1">
      <alignment wrapText="1"/>
    </xf>
    <xf numFmtId="0" fontId="29" fillId="2" borderId="4" xfId="0" applyFont="1" applyFill="1" applyBorder="1" applyAlignment="1">
      <alignment wrapText="1"/>
    </xf>
    <xf numFmtId="0" fontId="29" fillId="2" borderId="26" xfId="5" applyFont="1" applyFill="1" applyBorder="1" applyAlignment="1" applyProtection="1">
      <alignment horizontal="left" vertical="center"/>
    </xf>
    <xf numFmtId="0" fontId="7" fillId="2" borderId="10" xfId="0" applyFont="1" applyFill="1" applyBorder="1" applyAlignment="1">
      <alignment wrapText="1"/>
    </xf>
    <xf numFmtId="0" fontId="7" fillId="2" borderId="53" xfId="0" applyFont="1" applyFill="1" applyBorder="1" applyAlignment="1">
      <alignment wrapText="1"/>
    </xf>
    <xf numFmtId="0" fontId="7" fillId="2" borderId="0" xfId="0" applyFont="1" applyFill="1" applyAlignment="1">
      <alignment wrapText="1"/>
    </xf>
    <xf numFmtId="0" fontId="7" fillId="2" borderId="4" xfId="0" applyFont="1" applyFill="1" applyBorder="1" applyAlignment="1">
      <alignment wrapText="1"/>
    </xf>
    <xf numFmtId="0" fontId="7" fillId="2" borderId="54" xfId="0" applyFont="1" applyFill="1" applyBorder="1" applyAlignment="1">
      <alignment wrapText="1"/>
    </xf>
    <xf numFmtId="0" fontId="29" fillId="2" borderId="71" xfId="10" applyFont="1" applyFill="1" applyBorder="1" applyAlignment="1">
      <alignment vertical="center"/>
    </xf>
    <xf numFmtId="0" fontId="29" fillId="2" borderId="72" xfId="10" applyFont="1" applyFill="1" applyBorder="1" applyAlignment="1">
      <alignment vertical="center"/>
    </xf>
    <xf numFmtId="0" fontId="28" fillId="2" borderId="73" xfId="10" applyFont="1" applyFill="1" applyBorder="1" applyAlignment="1">
      <alignment horizontal="left" vertical="center" wrapText="1"/>
    </xf>
    <xf numFmtId="0" fontId="29" fillId="2" borderId="77" xfId="0" applyFont="1" applyFill="1" applyBorder="1" applyAlignment="1">
      <alignment wrapText="1"/>
    </xf>
    <xf numFmtId="0" fontId="29" fillId="2" borderId="78" xfId="0" applyFont="1" applyFill="1" applyBorder="1" applyAlignment="1">
      <alignment wrapText="1"/>
    </xf>
    <xf numFmtId="0" fontId="29" fillId="2" borderId="71" xfId="5" applyFont="1" applyFill="1" applyBorder="1" applyAlignment="1" applyProtection="1">
      <alignment horizontal="center" vertical="center" wrapText="1"/>
    </xf>
    <xf numFmtId="0" fontId="29" fillId="0" borderId="71" xfId="5" applyFont="1" applyFill="1" applyBorder="1" applyAlignment="1" applyProtection="1">
      <alignment horizontal="center" vertical="center" wrapText="1"/>
    </xf>
    <xf numFmtId="0" fontId="28" fillId="2" borderId="76" xfId="10" applyFont="1" applyFill="1" applyBorder="1" applyAlignment="1">
      <alignment horizontal="left" vertical="top" wrapText="1"/>
    </xf>
    <xf numFmtId="0" fontId="29" fillId="2" borderId="72" xfId="5" applyFont="1" applyFill="1" applyBorder="1" applyAlignment="1" applyProtection="1">
      <alignment horizontal="center" vertical="center" wrapText="1"/>
    </xf>
    <xf numFmtId="0" fontId="25" fillId="2" borderId="81" xfId="5" applyFont="1" applyFill="1" applyBorder="1" applyAlignment="1" applyProtection="1">
      <alignment horizontal="left" vertical="center" wrapText="1"/>
    </xf>
    <xf numFmtId="0" fontId="29" fillId="2" borderId="77" xfId="10" applyFont="1" applyFill="1" applyBorder="1" applyAlignment="1">
      <alignment vertical="center"/>
    </xf>
    <xf numFmtId="0" fontId="29" fillId="2" borderId="78" xfId="10" applyFont="1" applyFill="1" applyBorder="1" applyAlignment="1">
      <alignment vertical="center" wrapText="1"/>
    </xf>
    <xf numFmtId="0" fontId="29" fillId="2" borderId="81" xfId="5" applyFont="1" applyFill="1" applyBorder="1" applyAlignment="1" applyProtection="1">
      <alignment horizontal="justify" vertical="center" wrapText="1"/>
    </xf>
    <xf numFmtId="0" fontId="29" fillId="2" borderId="81" xfId="5" applyFont="1" applyFill="1" applyBorder="1" applyAlignment="1" applyProtection="1">
      <alignment horizontal="center" vertical="center" wrapText="1"/>
    </xf>
    <xf numFmtId="0" fontId="29" fillId="2" borderId="81" xfId="5" applyFont="1" applyFill="1" applyBorder="1" applyAlignment="1" applyProtection="1">
      <alignment vertical="center" wrapText="1"/>
    </xf>
    <xf numFmtId="0" fontId="29" fillId="2" borderId="77" xfId="5" applyFont="1" applyFill="1" applyBorder="1" applyAlignment="1" applyProtection="1">
      <alignment vertical="center" wrapText="1"/>
    </xf>
    <xf numFmtId="0" fontId="29" fillId="2" borderId="78" xfId="0" applyFont="1" applyFill="1" applyBorder="1"/>
    <xf numFmtId="0" fontId="29" fillId="2" borderId="81" xfId="0" applyFont="1" applyFill="1" applyBorder="1"/>
    <xf numFmtId="0" fontId="29" fillId="2" borderId="77" xfId="5" applyFont="1" applyFill="1" applyBorder="1" applyAlignment="1" applyProtection="1">
      <alignment horizontal="center" vertical="center" wrapText="1"/>
    </xf>
    <xf numFmtId="0" fontId="29" fillId="2" borderId="78" xfId="5" applyFont="1" applyFill="1" applyBorder="1" applyAlignment="1" applyProtection="1">
      <alignment horizontal="center" vertical="center" wrapText="1"/>
    </xf>
    <xf numFmtId="0" fontId="30" fillId="2" borderId="81" xfId="5" applyNumberFormat="1" applyFont="1" applyFill="1" applyBorder="1" applyAlignment="1" applyProtection="1">
      <alignment vertical="center" wrapText="1"/>
    </xf>
    <xf numFmtId="0" fontId="29" fillId="2" borderId="81" xfId="5" applyNumberFormat="1" applyFont="1" applyFill="1" applyBorder="1" applyAlignment="1" applyProtection="1">
      <alignment vertical="center" wrapText="1"/>
    </xf>
    <xf numFmtId="0" fontId="29" fillId="2" borderId="82" xfId="5" applyFont="1" applyFill="1" applyBorder="1" applyAlignment="1" applyProtection="1">
      <alignment horizontal="center" vertical="center" wrapText="1"/>
    </xf>
    <xf numFmtId="49" fontId="25" fillId="2" borderId="77" xfId="10" applyNumberFormat="1" applyFont="1" applyFill="1" applyBorder="1" applyAlignment="1">
      <alignment horizontal="center" vertical="center"/>
    </xf>
    <xf numFmtId="171" fontId="29" fillId="2" borderId="81" xfId="8" applyNumberFormat="1" applyFont="1" applyFill="1" applyBorder="1" applyAlignment="1" applyProtection="1">
      <alignment vertical="center" wrapText="1"/>
    </xf>
    <xf numFmtId="49" fontId="25" fillId="2" borderId="81" xfId="10" applyNumberFormat="1" applyFont="1" applyFill="1" applyBorder="1" applyAlignment="1">
      <alignment horizontal="center" vertical="center"/>
    </xf>
    <xf numFmtId="0" fontId="29" fillId="2" borderId="77" xfId="10" applyFont="1" applyFill="1" applyBorder="1" applyAlignment="1">
      <alignment horizontal="left" vertical="center" wrapText="1"/>
    </xf>
    <xf numFmtId="0" fontId="29" fillId="2" borderId="78" xfId="10" applyFont="1" applyFill="1" applyBorder="1" applyAlignment="1">
      <alignment horizontal="left" vertical="center" wrapText="1"/>
    </xf>
    <xf numFmtId="0" fontId="29" fillId="2" borderId="82" xfId="10" applyFont="1" applyFill="1" applyBorder="1" applyAlignment="1">
      <alignment horizontal="center" vertical="center" wrapText="1"/>
    </xf>
    <xf numFmtId="0" fontId="29" fillId="2" borderId="72" xfId="10" applyFont="1" applyFill="1" applyBorder="1" applyAlignment="1">
      <alignment horizontal="center" vertical="center" wrapText="1"/>
    </xf>
    <xf numFmtId="0" fontId="29" fillId="2" borderId="80" xfId="10" applyFont="1" applyFill="1" applyBorder="1" applyAlignment="1">
      <alignment horizontal="center" vertical="center" wrapText="1"/>
    </xf>
    <xf numFmtId="0" fontId="29" fillId="2" borderId="71" xfId="10" applyFont="1" applyFill="1" applyBorder="1" applyAlignment="1">
      <alignment horizontal="center" vertical="center" wrapText="1"/>
    </xf>
    <xf numFmtId="0" fontId="29" fillId="2" borderId="78" xfId="10" applyFont="1" applyFill="1" applyBorder="1" applyAlignment="1">
      <alignment horizontal="center" vertical="center" wrapText="1"/>
    </xf>
    <xf numFmtId="9" fontId="29" fillId="2" borderId="71" xfId="10" applyNumberFormat="1" applyFont="1" applyFill="1" applyBorder="1" applyAlignment="1">
      <alignment horizontal="center" vertical="center" wrapText="1"/>
    </xf>
    <xf numFmtId="0" fontId="29" fillId="2" borderId="81" xfId="0" applyFont="1" applyFill="1" applyBorder="1" applyAlignment="1">
      <alignment horizontal="center"/>
    </xf>
    <xf numFmtId="0" fontId="29" fillId="2" borderId="79" xfId="5" applyFont="1" applyFill="1" applyBorder="1" applyAlignment="1" applyProtection="1">
      <alignment horizontal="left" vertical="center" wrapText="1"/>
    </xf>
    <xf numFmtId="0" fontId="29" fillId="2" borderId="71" xfId="5" applyFont="1" applyFill="1" applyBorder="1" applyAlignment="1" applyProtection="1">
      <alignment horizontal="left" vertical="center" wrapText="1"/>
    </xf>
    <xf numFmtId="0" fontId="29" fillId="2" borderId="80" xfId="5" applyFont="1" applyFill="1" applyBorder="1" applyAlignment="1" applyProtection="1">
      <alignment horizontal="left" vertical="center" wrapText="1"/>
    </xf>
    <xf numFmtId="0" fontId="29" fillId="2" borderId="79" xfId="5" applyFont="1" applyFill="1" applyBorder="1" applyAlignment="1" applyProtection="1">
      <alignment horizontal="left" vertical="center" wrapText="1"/>
    </xf>
    <xf numFmtId="0" fontId="29" fillId="2" borderId="79" xfId="10" applyFont="1" applyFill="1" applyBorder="1" applyAlignment="1">
      <alignment horizontal="center" vertical="center" wrapText="1"/>
    </xf>
    <xf numFmtId="0" fontId="29" fillId="2" borderId="71" xfId="10" applyFont="1" applyFill="1" applyBorder="1" applyAlignment="1">
      <alignment horizontal="center" vertical="center" wrapText="1"/>
    </xf>
    <xf numFmtId="0" fontId="29" fillId="2" borderId="80" xfId="10" applyFont="1" applyFill="1" applyBorder="1" applyAlignment="1">
      <alignment horizontal="center" vertical="center" wrapText="1"/>
    </xf>
    <xf numFmtId="0" fontId="29" fillId="2" borderId="79" xfId="10" applyFont="1" applyFill="1" applyBorder="1" applyAlignment="1">
      <alignment horizontal="left" vertical="center" wrapText="1"/>
    </xf>
    <xf numFmtId="0" fontId="29" fillId="2" borderId="82" xfId="10" applyFont="1" applyFill="1" applyBorder="1" applyAlignment="1">
      <alignment horizontal="left" vertical="center" wrapText="1"/>
    </xf>
    <xf numFmtId="0" fontId="29" fillId="0" borderId="72" xfId="0" applyFont="1" applyBorder="1"/>
    <xf numFmtId="0" fontId="29" fillId="2" borderId="81" xfId="10" applyFont="1" applyFill="1" applyBorder="1" applyAlignment="1">
      <alignment horizontal="left" vertical="center" wrapText="1"/>
    </xf>
    <xf numFmtId="0" fontId="29" fillId="2" borderId="71" xfId="10" applyFont="1" applyFill="1" applyBorder="1" applyAlignment="1">
      <alignment horizontal="left" vertical="center" wrapText="1"/>
    </xf>
    <xf numFmtId="0" fontId="29" fillId="2" borderId="80" xfId="10" applyFont="1" applyFill="1" applyBorder="1" applyAlignment="1">
      <alignment horizontal="left" vertical="center" wrapText="1"/>
    </xf>
    <xf numFmtId="0" fontId="29" fillId="2" borderId="82" xfId="2" applyNumberFormat="1" applyFont="1" applyFill="1" applyBorder="1" applyAlignment="1">
      <alignment horizontal="center" vertical="center" wrapText="1"/>
    </xf>
    <xf numFmtId="0" fontId="29" fillId="2" borderId="71" xfId="10" applyFont="1" applyFill="1" applyBorder="1" applyAlignment="1">
      <alignment horizontal="left" vertical="center"/>
    </xf>
    <xf numFmtId="0" fontId="29" fillId="2" borderId="80" xfId="10" applyFont="1" applyFill="1" applyBorder="1" applyAlignment="1">
      <alignment horizontal="left" vertical="center"/>
    </xf>
    <xf numFmtId="9" fontId="29" fillId="2" borderId="82" xfId="10" applyNumberFormat="1" applyFont="1" applyFill="1" applyBorder="1" applyAlignment="1">
      <alignment horizontal="center" vertical="center" wrapText="1"/>
    </xf>
    <xf numFmtId="0" fontId="29" fillId="2" borderId="81" xfId="10" applyFont="1" applyFill="1" applyBorder="1" applyAlignment="1">
      <alignment horizontal="center" vertical="center" wrapText="1"/>
    </xf>
    <xf numFmtId="0" fontId="42" fillId="6" borderId="24" xfId="80" applyFont="1" applyFill="1" applyBorder="1" applyAlignment="1">
      <alignment vertical="center" wrapText="1"/>
    </xf>
    <xf numFmtId="0" fontId="29" fillId="2" borderId="85" xfId="10" applyFont="1" applyFill="1" applyBorder="1" applyAlignment="1">
      <alignment horizontal="left" vertical="center"/>
    </xf>
    <xf numFmtId="0" fontId="29" fillId="2" borderId="77" xfId="0" applyFont="1" applyFill="1" applyBorder="1" applyAlignment="1">
      <alignment horizontal="center"/>
    </xf>
    <xf numFmtId="49" fontId="29" fillId="2" borderId="81" xfId="10" applyNumberFormat="1" applyFont="1" applyFill="1" applyBorder="1" applyAlignment="1">
      <alignment horizontal="center" vertical="center"/>
    </xf>
    <xf numFmtId="0" fontId="29" fillId="0" borderId="87" xfId="0" applyFont="1" applyBorder="1" applyAlignment="1">
      <alignment horizontal="left" vertical="center" wrapText="1"/>
    </xf>
    <xf numFmtId="0" fontId="29" fillId="0" borderId="79" xfId="10" applyFont="1" applyBorder="1" applyAlignment="1">
      <alignment horizontal="left" vertical="center" wrapText="1"/>
    </xf>
    <xf numFmtId="0" fontId="29" fillId="2" borderId="79" xfId="9" applyFont="1" applyFill="1" applyBorder="1" applyAlignment="1" applyProtection="1">
      <alignment horizontal="left" vertical="center" wrapText="1"/>
    </xf>
    <xf numFmtId="0" fontId="29" fillId="2" borderId="71" xfId="9" applyFont="1" applyFill="1" applyBorder="1" applyAlignment="1" applyProtection="1">
      <alignment horizontal="left" vertical="center" wrapText="1"/>
    </xf>
    <xf numFmtId="0" fontId="29" fillId="2" borderId="80" xfId="9" applyFont="1" applyFill="1" applyBorder="1" applyAlignment="1" applyProtection="1">
      <alignment horizontal="left" vertical="center" wrapText="1"/>
    </xf>
    <xf numFmtId="0" fontId="29" fillId="2" borderId="79" xfId="5" applyFont="1" applyFill="1" applyBorder="1" applyAlignment="1" applyProtection="1">
      <alignment horizontal="left" vertical="center"/>
    </xf>
    <xf numFmtId="0" fontId="29" fillId="2" borderId="10" xfId="0" applyFont="1" applyFill="1" applyBorder="1" applyAlignment="1">
      <alignment horizontal="left"/>
    </xf>
    <xf numFmtId="0" fontId="29" fillId="2" borderId="82" xfId="10" applyNumberFormat="1" applyFont="1" applyFill="1" applyBorder="1" applyAlignment="1">
      <alignment horizontal="center" vertical="center" wrapText="1"/>
    </xf>
    <xf numFmtId="0" fontId="28" fillId="2" borderId="88" xfId="10" applyFont="1" applyFill="1" applyBorder="1" applyAlignment="1">
      <alignment horizontal="left" vertical="center" wrapText="1"/>
    </xf>
    <xf numFmtId="0" fontId="29" fillId="0" borderId="81" xfId="10" applyFont="1" applyBorder="1" applyAlignment="1">
      <alignment horizontal="left" vertical="center" wrapText="1"/>
    </xf>
    <xf numFmtId="0" fontId="29" fillId="0" borderId="71" xfId="10" applyFont="1" applyBorder="1" applyAlignment="1">
      <alignment horizontal="left" vertical="center" wrapText="1"/>
    </xf>
    <xf numFmtId="0" fontId="29" fillId="0" borderId="80" xfId="10" applyFont="1" applyBorder="1" applyAlignment="1">
      <alignment horizontal="left" vertical="center" wrapText="1"/>
    </xf>
    <xf numFmtId="0" fontId="29" fillId="0" borderId="10" xfId="10" applyFont="1" applyBorder="1" applyAlignment="1">
      <alignment horizontal="left" vertical="center"/>
    </xf>
    <xf numFmtId="0" fontId="29" fillId="0" borderId="85" xfId="10" applyFont="1" applyBorder="1" applyAlignment="1">
      <alignment horizontal="left" vertical="center"/>
    </xf>
    <xf numFmtId="0" fontId="28" fillId="0" borderId="73" xfId="10" applyFont="1" applyBorder="1" applyAlignment="1">
      <alignment horizontal="left" vertical="center" wrapText="1"/>
    </xf>
    <xf numFmtId="0" fontId="29" fillId="0" borderId="77" xfId="0" applyFont="1" applyBorder="1" applyAlignment="1">
      <alignment horizontal="center"/>
    </xf>
    <xf numFmtId="0" fontId="29" fillId="0" borderId="10" xfId="0" applyFont="1" applyBorder="1" applyAlignment="1">
      <alignment horizontal="center"/>
    </xf>
    <xf numFmtId="0" fontId="29" fillId="0" borderId="10" xfId="0" applyFont="1" applyBorder="1"/>
    <xf numFmtId="0" fontId="29" fillId="0" borderId="78" xfId="0" applyFont="1" applyBorder="1"/>
    <xf numFmtId="0" fontId="29" fillId="0" borderId="54" xfId="0" applyFont="1" applyBorder="1"/>
    <xf numFmtId="0" fontId="29" fillId="0" borderId="55" xfId="0" applyFont="1" applyBorder="1"/>
    <xf numFmtId="0" fontId="28" fillId="0" borderId="88" xfId="10" applyFont="1" applyBorder="1" applyAlignment="1">
      <alignment horizontal="left" vertical="center" wrapText="1"/>
    </xf>
    <xf numFmtId="0" fontId="30" fillId="2" borderId="81" xfId="5" applyFont="1" applyFill="1" applyBorder="1" applyAlignment="1" applyProtection="1">
      <alignment vertical="center" wrapText="1"/>
    </xf>
    <xf numFmtId="9" fontId="29" fillId="2" borderId="72" xfId="10" applyNumberFormat="1" applyFont="1" applyFill="1" applyBorder="1" applyAlignment="1">
      <alignment horizontal="center" vertical="center" wrapText="1"/>
    </xf>
    <xf numFmtId="0" fontId="29" fillId="0" borderId="88" xfId="10" applyFont="1" applyBorder="1" applyAlignment="1">
      <alignment horizontal="left" vertical="center" wrapText="1"/>
    </xf>
    <xf numFmtId="0" fontId="29" fillId="0" borderId="88" xfId="10" applyFont="1" applyBorder="1" applyAlignment="1">
      <alignment vertical="center" wrapText="1"/>
    </xf>
    <xf numFmtId="0" fontId="29" fillId="0" borderId="88" xfId="10" applyFont="1" applyBorder="1" applyAlignment="1">
      <alignment horizontal="left" vertical="center"/>
    </xf>
    <xf numFmtId="0" fontId="31" fillId="0" borderId="88" xfId="10" applyFont="1" applyBorder="1" applyAlignment="1">
      <alignment horizontal="left" vertical="center"/>
    </xf>
    <xf numFmtId="0" fontId="29" fillId="0" borderId="71" xfId="10" applyFont="1" applyBorder="1" applyAlignment="1">
      <alignment horizontal="center" vertical="center" wrapText="1"/>
    </xf>
    <xf numFmtId="0" fontId="25" fillId="0" borderId="81" xfId="5" applyFont="1" applyFill="1" applyBorder="1" applyAlignment="1" applyProtection="1">
      <alignment horizontal="left" vertical="center" wrapText="1"/>
    </xf>
    <xf numFmtId="0" fontId="29" fillId="0" borderId="10" xfId="5" applyFont="1" applyFill="1" applyBorder="1" applyAlignment="1" applyProtection="1">
      <alignment horizontal="center" vertical="center" wrapText="1"/>
    </xf>
    <xf numFmtId="1" fontId="29" fillId="2" borderId="82" xfId="10" applyNumberFormat="1" applyFont="1" applyFill="1" applyBorder="1" applyAlignment="1">
      <alignment horizontal="center" vertical="center" wrapText="1"/>
    </xf>
    <xf numFmtId="0" fontId="43" fillId="2" borderId="71" xfId="9" applyFont="1" applyFill="1" applyBorder="1" applyAlignment="1" applyProtection="1">
      <alignment horizontal="justify" vertical="center" wrapText="1"/>
    </xf>
    <xf numFmtId="0" fontId="43" fillId="2" borderId="80" xfId="9" applyFont="1" applyFill="1" applyBorder="1" applyAlignment="1" applyProtection="1">
      <alignment horizontal="justify" vertical="center" wrapText="1"/>
    </xf>
    <xf numFmtId="0" fontId="25" fillId="2" borderId="81" xfId="9" applyFont="1" applyFill="1" applyBorder="1" applyAlignment="1" applyProtection="1">
      <alignment horizontal="left" vertical="center" wrapText="1"/>
    </xf>
    <xf numFmtId="0" fontId="29" fillId="2" borderId="15" xfId="9" applyFont="1" applyFill="1" applyBorder="1" applyAlignment="1" applyProtection="1">
      <alignment horizontal="right" vertical="center" wrapText="1"/>
    </xf>
    <xf numFmtId="0" fontId="29" fillId="2" borderId="8" xfId="9" applyFont="1" applyFill="1" applyBorder="1" applyAlignment="1" applyProtection="1">
      <alignment horizontal="justify" vertical="center" wrapText="1"/>
    </xf>
    <xf numFmtId="0" fontId="29" fillId="2" borderId="0" xfId="9" applyFont="1" applyFill="1" applyBorder="1" applyAlignment="1" applyProtection="1">
      <alignment horizontal="right" vertical="center" wrapText="1"/>
    </xf>
    <xf numFmtId="0" fontId="29" fillId="2" borderId="81" xfId="9" applyFont="1" applyFill="1" applyBorder="1" applyAlignment="1" applyProtection="1">
      <alignment horizontal="justify" vertical="center" wrapText="1"/>
    </xf>
    <xf numFmtId="0" fontId="29" fillId="2" borderId="54" xfId="9" applyFont="1" applyFill="1" applyBorder="1" applyAlignment="1" applyProtection="1">
      <alignment vertical="center" wrapText="1"/>
    </xf>
    <xf numFmtId="0" fontId="29" fillId="2" borderId="81" xfId="9" applyFont="1" applyFill="1" applyBorder="1" applyAlignment="1" applyProtection="1">
      <alignment horizontal="center" vertical="center" wrapText="1"/>
    </xf>
    <xf numFmtId="0" fontId="29" fillId="2" borderId="81" xfId="9" applyFont="1" applyFill="1" applyBorder="1" applyAlignment="1" applyProtection="1">
      <alignment vertical="center" wrapText="1"/>
    </xf>
    <xf numFmtId="0" fontId="29" fillId="2" borderId="0" xfId="9" applyFont="1" applyFill="1" applyBorder="1" applyAlignment="1" applyProtection="1">
      <alignment vertical="center" wrapText="1"/>
    </xf>
    <xf numFmtId="0" fontId="29" fillId="2" borderId="3" xfId="9" applyFont="1" applyFill="1" applyBorder="1" applyAlignment="1" applyProtection="1">
      <alignment horizontal="center" vertical="center" wrapText="1"/>
    </xf>
    <xf numFmtId="0" fontId="29" fillId="2" borderId="4" xfId="9" applyFont="1" applyFill="1" applyBorder="1" applyAlignment="1" applyProtection="1">
      <alignment horizontal="center" vertical="center" wrapText="1"/>
    </xf>
    <xf numFmtId="0" fontId="29" fillId="2" borderId="55" xfId="9" applyFont="1" applyFill="1" applyBorder="1" applyAlignment="1" applyProtection="1">
      <alignment horizontal="center" vertical="center" wrapText="1"/>
    </xf>
    <xf numFmtId="0" fontId="29" fillId="2" borderId="77" xfId="9" applyFont="1" applyFill="1" applyBorder="1" applyAlignment="1" applyProtection="1">
      <alignment vertical="center" wrapText="1"/>
    </xf>
    <xf numFmtId="0" fontId="29" fillId="2" borderId="10" xfId="9" applyFont="1" applyFill="1" applyBorder="1" applyAlignment="1" applyProtection="1">
      <alignment vertical="center" wrapText="1"/>
    </xf>
    <xf numFmtId="0" fontId="29" fillId="2" borderId="0" xfId="9" applyFont="1" applyFill="1" applyBorder="1" applyAlignment="1" applyProtection="1">
      <alignment horizontal="center" vertical="center" wrapText="1"/>
    </xf>
    <xf numFmtId="0" fontId="29" fillId="2" borderId="3" xfId="9" applyFont="1" applyFill="1" applyBorder="1" applyAlignment="1" applyProtection="1">
      <alignment vertical="center" wrapText="1"/>
    </xf>
    <xf numFmtId="0" fontId="29" fillId="2" borderId="4" xfId="9" applyFont="1" applyFill="1" applyBorder="1" applyAlignment="1" applyProtection="1">
      <alignment vertical="center" wrapText="1"/>
    </xf>
    <xf numFmtId="0" fontId="29" fillId="2" borderId="77" xfId="9" applyFont="1" applyFill="1" applyBorder="1" applyAlignment="1" applyProtection="1">
      <alignment horizontal="center" vertical="center" wrapText="1"/>
    </xf>
    <xf numFmtId="0" fontId="29" fillId="2" borderId="10" xfId="9" applyFont="1" applyFill="1" applyBorder="1" applyAlignment="1" applyProtection="1">
      <alignment horizontal="center" vertical="center" wrapText="1"/>
    </xf>
    <xf numFmtId="0" fontId="29" fillId="2" borderId="78" xfId="9" applyFont="1" applyFill="1" applyBorder="1" applyAlignment="1" applyProtection="1">
      <alignment horizontal="center" vertical="center" wrapText="1"/>
    </xf>
    <xf numFmtId="0" fontId="29" fillId="2" borderId="56" xfId="9" applyFont="1" applyFill="1" applyBorder="1" applyAlignment="1" applyProtection="1">
      <alignment horizontal="right" vertical="center" wrapText="1"/>
    </xf>
    <xf numFmtId="0" fontId="30" fillId="2" borderId="81" xfId="9" applyFont="1" applyFill="1" applyBorder="1" applyAlignment="1" applyProtection="1">
      <alignment vertical="center" wrapText="1"/>
    </xf>
    <xf numFmtId="0" fontId="29" fillId="2" borderId="0" xfId="9" applyFont="1" applyFill="1" applyBorder="1" applyAlignment="1" applyProtection="1">
      <alignment horizontal="right" vertical="center"/>
    </xf>
    <xf numFmtId="0" fontId="29" fillId="2" borderId="82" xfId="9" applyFont="1" applyFill="1" applyBorder="1" applyAlignment="1" applyProtection="1">
      <alignment horizontal="center" vertical="center" wrapText="1"/>
    </xf>
    <xf numFmtId="0" fontId="29" fillId="2" borderId="71" xfId="9" applyFont="1" applyFill="1" applyBorder="1" applyAlignment="1" applyProtection="1">
      <alignment horizontal="center" vertical="center" wrapText="1"/>
    </xf>
    <xf numFmtId="0" fontId="29" fillId="2" borderId="72" xfId="9" applyFont="1" applyFill="1" applyBorder="1" applyAlignment="1" applyProtection="1">
      <alignment horizontal="center" vertical="center" wrapText="1"/>
    </xf>
    <xf numFmtId="0" fontId="29" fillId="2" borderId="54" xfId="9" applyFont="1" applyFill="1" applyBorder="1" applyAlignment="1" applyProtection="1">
      <alignment horizontal="center" vertical="center" wrapText="1"/>
    </xf>
    <xf numFmtId="0" fontId="29" fillId="2" borderId="15" xfId="9" applyFont="1" applyFill="1" applyBorder="1" applyAlignment="1" applyProtection="1">
      <alignment horizontal="center" vertical="center" wrapText="1"/>
    </xf>
    <xf numFmtId="0" fontId="29" fillId="2" borderId="4" xfId="9" applyFont="1" applyFill="1" applyBorder="1" applyAlignment="1" applyProtection="1">
      <alignment horizontal="right" vertical="center"/>
    </xf>
    <xf numFmtId="0" fontId="29" fillId="2" borderId="0" xfId="10" applyFont="1" applyFill="1" applyAlignment="1">
      <alignment horizontal="right" vertical="center" wrapText="1"/>
    </xf>
    <xf numFmtId="0" fontId="24" fillId="2" borderId="0" xfId="46" applyFont="1" applyFill="1" applyAlignment="1">
      <alignment horizontal="center"/>
    </xf>
    <xf numFmtId="0" fontId="29" fillId="2" borderId="0" xfId="9" applyFont="1" applyFill="1" applyBorder="1" applyAlignment="1" applyProtection="1">
      <alignment horizontal="left" vertical="center" wrapText="1"/>
    </xf>
    <xf numFmtId="14" fontId="29" fillId="2" borderId="81" xfId="5" applyNumberFormat="1" applyFont="1" applyFill="1" applyBorder="1" applyAlignment="1" applyProtection="1">
      <alignment vertical="center" wrapText="1"/>
    </xf>
    <xf numFmtId="0" fontId="29" fillId="2" borderId="10" xfId="10" applyFont="1" applyFill="1" applyBorder="1" applyAlignment="1">
      <alignment horizontal="center" vertical="center"/>
    </xf>
    <xf numFmtId="0" fontId="29" fillId="2" borderId="85" xfId="10" applyFont="1" applyFill="1" applyBorder="1" applyAlignment="1">
      <alignment horizontal="center" vertical="center"/>
    </xf>
    <xf numFmtId="0" fontId="28" fillId="0" borderId="11" xfId="10" applyFont="1" applyFill="1" applyBorder="1" applyAlignment="1">
      <alignment horizontal="left" vertical="center" wrapText="1"/>
    </xf>
    <xf numFmtId="0" fontId="28" fillId="0" borderId="88" xfId="10" applyFont="1" applyFill="1" applyBorder="1" applyAlignment="1">
      <alignment horizontal="left" vertical="center" wrapText="1"/>
    </xf>
    <xf numFmtId="0" fontId="29" fillId="0" borderId="79" xfId="10" applyFont="1" applyFill="1" applyBorder="1" applyAlignment="1">
      <alignment horizontal="left" vertical="center" wrapText="1"/>
    </xf>
    <xf numFmtId="0" fontId="29" fillId="0" borderId="71" xfId="10" applyFont="1" applyFill="1" applyBorder="1" applyAlignment="1">
      <alignment horizontal="left" vertical="center" wrapText="1"/>
    </xf>
    <xf numFmtId="0" fontId="29" fillId="0" borderId="80" xfId="10" applyFont="1" applyFill="1" applyBorder="1" applyAlignment="1">
      <alignment horizontal="left" vertical="center" wrapText="1"/>
    </xf>
    <xf numFmtId="0" fontId="28" fillId="0" borderId="51" xfId="10" applyFont="1" applyFill="1" applyBorder="1" applyAlignment="1">
      <alignment horizontal="left" vertical="center" wrapText="1"/>
    </xf>
    <xf numFmtId="0" fontId="29" fillId="0" borderId="82" xfId="10" applyFont="1" applyFill="1" applyBorder="1" applyAlignment="1">
      <alignment horizontal="left" vertical="center" wrapText="1"/>
    </xf>
    <xf numFmtId="0" fontId="29" fillId="0" borderId="72" xfId="0" applyFont="1" applyFill="1" applyBorder="1"/>
    <xf numFmtId="0" fontId="29" fillId="0" borderId="81" xfId="10" applyFont="1" applyFill="1" applyBorder="1" applyAlignment="1">
      <alignment horizontal="left" vertical="center" wrapText="1"/>
    </xf>
    <xf numFmtId="0" fontId="29" fillId="0" borderId="10" xfId="10" applyFont="1" applyFill="1" applyBorder="1" applyAlignment="1">
      <alignment horizontal="left" vertical="center"/>
    </xf>
    <xf numFmtId="0" fontId="29" fillId="0" borderId="85" xfId="10" applyFont="1" applyFill="1" applyBorder="1" applyAlignment="1">
      <alignment horizontal="left" vertical="center"/>
    </xf>
    <xf numFmtId="0" fontId="28" fillId="0" borderId="73" xfId="10" applyFont="1" applyFill="1" applyBorder="1" applyAlignment="1">
      <alignment horizontal="left" vertical="center" wrapText="1"/>
    </xf>
    <xf numFmtId="0" fontId="29" fillId="0" borderId="77" xfId="0" applyFont="1" applyFill="1" applyBorder="1" applyAlignment="1">
      <alignment horizontal="center"/>
    </xf>
    <xf numFmtId="0" fontId="29" fillId="0" borderId="10" xfId="0" applyFont="1" applyFill="1" applyBorder="1" applyAlignment="1">
      <alignment horizontal="center"/>
    </xf>
    <xf numFmtId="0" fontId="29" fillId="0" borderId="10" xfId="0" applyFont="1" applyFill="1" applyBorder="1"/>
    <xf numFmtId="0" fontId="29" fillId="0" borderId="78" xfId="0" applyFont="1" applyFill="1" applyBorder="1"/>
    <xf numFmtId="0" fontId="29" fillId="0" borderId="0" xfId="0" applyFont="1" applyFill="1" applyAlignment="1">
      <alignment horizontal="center"/>
    </xf>
    <xf numFmtId="0" fontId="29" fillId="0" borderId="77" xfId="10" applyFont="1" applyFill="1" applyBorder="1" applyAlignment="1">
      <alignment vertical="center"/>
    </xf>
    <xf numFmtId="0" fontId="29" fillId="0" borderId="10" xfId="10" applyFont="1" applyFill="1" applyBorder="1" applyAlignment="1">
      <alignment vertical="center" wrapText="1"/>
    </xf>
    <xf numFmtId="0" fontId="29" fillId="0" borderId="78" xfId="10" applyFont="1" applyFill="1" applyBorder="1" applyAlignment="1">
      <alignment vertical="center" wrapText="1"/>
    </xf>
    <xf numFmtId="0" fontId="29" fillId="0" borderId="15" xfId="10" applyFont="1" applyFill="1" applyBorder="1" applyAlignment="1">
      <alignment vertical="center"/>
    </xf>
    <xf numFmtId="0" fontId="29" fillId="0" borderId="4" xfId="10" applyFont="1" applyFill="1" applyBorder="1" applyAlignment="1">
      <alignment vertical="center" wrapText="1"/>
    </xf>
    <xf numFmtId="0" fontId="29" fillId="0" borderId="0" xfId="10" applyFont="1" applyFill="1" applyAlignment="1">
      <alignment vertical="center" wrapText="1"/>
    </xf>
    <xf numFmtId="0" fontId="29" fillId="0" borderId="54" xfId="10" applyFont="1" applyFill="1" applyBorder="1" applyAlignment="1">
      <alignment vertical="center" wrapText="1"/>
    </xf>
    <xf numFmtId="0" fontId="29" fillId="0" borderId="15" xfId="5" applyFont="1" applyFill="1" applyBorder="1" applyAlignment="1" applyProtection="1">
      <alignment horizontal="right" vertical="center" wrapText="1"/>
    </xf>
    <xf numFmtId="0" fontId="29" fillId="0" borderId="8" xfId="5" applyFont="1" applyFill="1" applyBorder="1" applyAlignment="1" applyProtection="1">
      <alignment horizontal="justify" vertical="center" wrapText="1"/>
    </xf>
    <xf numFmtId="0" fontId="29" fillId="0" borderId="0" xfId="5" applyFont="1" applyFill="1" applyBorder="1" applyAlignment="1" applyProtection="1">
      <alignment horizontal="right" vertical="center" wrapText="1"/>
    </xf>
    <xf numFmtId="0" fontId="29" fillId="0" borderId="81" xfId="5" applyFont="1" applyFill="1" applyBorder="1" applyAlignment="1" applyProtection="1">
      <alignment horizontal="justify" vertical="center" wrapText="1"/>
    </xf>
    <xf numFmtId="0" fontId="29" fillId="0" borderId="54" xfId="5" applyFont="1" applyFill="1" applyBorder="1" applyAlignment="1" applyProtection="1">
      <alignment vertical="center" wrapText="1"/>
    </xf>
    <xf numFmtId="0" fontId="29" fillId="0" borderId="81" xfId="5" applyFont="1" applyFill="1" applyBorder="1" applyAlignment="1" applyProtection="1">
      <alignment horizontal="center" vertical="center" wrapText="1"/>
    </xf>
    <xf numFmtId="0" fontId="29" fillId="0" borderId="81" xfId="5" applyFont="1" applyFill="1" applyBorder="1" applyAlignment="1" applyProtection="1">
      <alignment vertical="center" wrapText="1"/>
    </xf>
    <xf numFmtId="0" fontId="29" fillId="0" borderId="0" xfId="5" applyFont="1" applyFill="1" applyBorder="1" applyAlignment="1" applyProtection="1">
      <alignment vertical="center" wrapText="1"/>
    </xf>
    <xf numFmtId="0" fontId="29" fillId="0" borderId="4" xfId="46" applyFont="1" applyFill="1" applyBorder="1" applyAlignment="1">
      <alignment horizontal="center"/>
    </xf>
    <xf numFmtId="0" fontId="29" fillId="0" borderId="55" xfId="46" applyFont="1" applyFill="1" applyBorder="1" applyAlignment="1">
      <alignment horizontal="center"/>
    </xf>
    <xf numFmtId="0" fontId="29" fillId="0" borderId="3" xfId="5" applyFont="1" applyFill="1" applyBorder="1" applyAlignment="1" applyProtection="1">
      <alignment horizontal="center" vertical="center" wrapText="1"/>
    </xf>
    <xf numFmtId="0" fontId="29" fillId="0" borderId="4" xfId="5" applyFont="1" applyFill="1" applyBorder="1" applyAlignment="1" applyProtection="1">
      <alignment horizontal="center" vertical="center" wrapText="1"/>
    </xf>
    <xf numFmtId="0" fontId="29" fillId="0" borderId="55" xfId="5" applyFont="1" applyFill="1" applyBorder="1" applyAlignment="1" applyProtection="1">
      <alignment horizontal="center" vertical="center" wrapText="1"/>
    </xf>
    <xf numFmtId="0" fontId="29" fillId="0" borderId="77" xfId="5" applyFont="1" applyFill="1" applyBorder="1" applyAlignment="1" applyProtection="1">
      <alignment vertical="center" wrapText="1"/>
    </xf>
    <xf numFmtId="0" fontId="29" fillId="0" borderId="10" xfId="5" applyFont="1" applyFill="1" applyBorder="1" applyAlignment="1" applyProtection="1">
      <alignment vertical="center" wrapText="1"/>
    </xf>
    <xf numFmtId="0" fontId="29" fillId="0" borderId="0" xfId="5" applyFont="1" applyFill="1" applyBorder="1" applyAlignment="1" applyProtection="1">
      <alignment horizontal="center" vertical="center" wrapText="1"/>
    </xf>
    <xf numFmtId="0" fontId="29" fillId="0" borderId="0" xfId="0" applyFont="1" applyFill="1"/>
    <xf numFmtId="0" fontId="29" fillId="0" borderId="54" xfId="0" applyFont="1" applyFill="1" applyBorder="1"/>
    <xf numFmtId="0" fontId="29" fillId="0" borderId="81" xfId="0" applyFont="1" applyFill="1" applyBorder="1"/>
    <xf numFmtId="0" fontId="29" fillId="0" borderId="0" xfId="0" applyFont="1" applyFill="1" applyAlignment="1">
      <alignment horizontal="right"/>
    </xf>
    <xf numFmtId="0" fontId="29" fillId="0" borderId="3" xfId="5" applyFont="1" applyFill="1" applyBorder="1" applyAlignment="1" applyProtection="1">
      <alignment vertical="center" wrapText="1"/>
    </xf>
    <xf numFmtId="0" fontId="29" fillId="0" borderId="4" xfId="5" applyFont="1" applyFill="1" applyBorder="1" applyAlignment="1" applyProtection="1">
      <alignment vertical="center" wrapText="1"/>
    </xf>
    <xf numFmtId="0" fontId="29" fillId="0" borderId="4" xfId="0" applyFont="1" applyFill="1" applyBorder="1"/>
    <xf numFmtId="0" fontId="29" fillId="0" borderId="55" xfId="0" applyFont="1" applyFill="1" applyBorder="1"/>
    <xf numFmtId="0" fontId="28" fillId="0" borderId="17" xfId="10" applyFont="1" applyFill="1" applyBorder="1" applyAlignment="1">
      <alignment horizontal="left" vertical="center" wrapText="1"/>
    </xf>
    <xf numFmtId="0" fontId="29" fillId="0" borderId="77" xfId="5" applyFont="1" applyFill="1" applyBorder="1" applyAlignment="1" applyProtection="1">
      <alignment horizontal="center" vertical="center" wrapText="1"/>
    </xf>
    <xf numFmtId="0" fontId="29" fillId="0" borderId="78" xfId="5" applyFont="1" applyFill="1" applyBorder="1" applyAlignment="1" applyProtection="1">
      <alignment horizontal="center" vertical="center" wrapText="1"/>
    </xf>
    <xf numFmtId="0" fontId="29" fillId="0" borderId="56" xfId="5" applyFont="1" applyFill="1" applyBorder="1" applyAlignment="1" applyProtection="1">
      <alignment horizontal="right" vertical="center" wrapText="1"/>
    </xf>
    <xf numFmtId="0" fontId="30" fillId="0" borderId="81" xfId="5" applyFont="1" applyFill="1" applyBorder="1" applyAlignment="1" applyProtection="1">
      <alignment horizontal="center" vertical="center" wrapText="1"/>
    </xf>
    <xf numFmtId="0" fontId="29" fillId="0" borderId="0" xfId="5" applyFont="1" applyFill="1" applyBorder="1" applyAlignment="1" applyProtection="1">
      <alignment horizontal="right" vertical="center"/>
    </xf>
    <xf numFmtId="0" fontId="29" fillId="0" borderId="82" xfId="5" applyFont="1" applyFill="1" applyBorder="1" applyAlignment="1" applyProtection="1">
      <alignment horizontal="center" vertical="center" wrapText="1"/>
    </xf>
    <xf numFmtId="0" fontId="29" fillId="0" borderId="72" xfId="5" applyFont="1" applyFill="1" applyBorder="1" applyAlignment="1" applyProtection="1">
      <alignment horizontal="center" vertical="center" wrapText="1"/>
    </xf>
    <xf numFmtId="0" fontId="29" fillId="0" borderId="54" xfId="5" applyFont="1" applyFill="1" applyBorder="1" applyAlignment="1" applyProtection="1">
      <alignment horizontal="center" vertical="center" wrapText="1"/>
    </xf>
    <xf numFmtId="49" fontId="25" fillId="0" borderId="77" xfId="10" applyNumberFormat="1" applyFont="1" applyFill="1" applyBorder="1" applyAlignment="1">
      <alignment horizontal="center" vertical="center"/>
    </xf>
    <xf numFmtId="49" fontId="25" fillId="0" borderId="10" xfId="10" applyNumberFormat="1" applyFont="1" applyFill="1" applyBorder="1" applyAlignment="1">
      <alignment horizontal="center" vertical="center"/>
    </xf>
    <xf numFmtId="0" fontId="29" fillId="0" borderId="15" xfId="5" applyFont="1" applyFill="1" applyBorder="1" applyAlignment="1" applyProtection="1">
      <alignment horizontal="center" vertical="center" wrapText="1"/>
    </xf>
    <xf numFmtId="49" fontId="25" fillId="0" borderId="81" xfId="10" applyNumberFormat="1" applyFont="1" applyFill="1" applyBorder="1" applyAlignment="1">
      <alignment horizontal="center" vertical="center"/>
    </xf>
    <xf numFmtId="49" fontId="25" fillId="0" borderId="0" xfId="10" applyNumberFormat="1" applyFont="1" applyFill="1" applyAlignment="1">
      <alignment horizontal="center" vertical="center"/>
    </xf>
    <xf numFmtId="171" fontId="29" fillId="0" borderId="4" xfId="8" applyNumberFormat="1" applyFont="1" applyFill="1" applyBorder="1" applyAlignment="1" applyProtection="1">
      <alignment vertical="center" wrapText="1"/>
    </xf>
    <xf numFmtId="49" fontId="25" fillId="0" borderId="4" xfId="10" applyNumberFormat="1" applyFont="1" applyFill="1" applyBorder="1" applyAlignment="1">
      <alignment horizontal="center" vertical="center"/>
    </xf>
    <xf numFmtId="0" fontId="29" fillId="0" borderId="4" xfId="5" applyFont="1" applyFill="1" applyBorder="1" applyAlignment="1" applyProtection="1">
      <alignment horizontal="right" vertical="center"/>
    </xf>
    <xf numFmtId="0" fontId="29" fillId="0" borderId="77" xfId="10" applyFont="1" applyFill="1" applyBorder="1" applyAlignment="1">
      <alignment horizontal="left" vertical="center" wrapText="1"/>
    </xf>
    <xf numFmtId="0" fontId="29" fillId="0" borderId="10" xfId="10" applyFont="1" applyFill="1" applyBorder="1" applyAlignment="1">
      <alignment horizontal="left" vertical="center" wrapText="1"/>
    </xf>
    <xf numFmtId="0" fontId="29" fillId="0" borderId="78" xfId="10" applyFont="1" applyFill="1" applyBorder="1" applyAlignment="1">
      <alignment horizontal="left" vertical="center" wrapText="1"/>
    </xf>
    <xf numFmtId="0" fontId="29" fillId="0" borderId="15" xfId="10" applyFont="1" applyFill="1" applyBorder="1" applyAlignment="1">
      <alignment horizontal="right" vertical="center" wrapText="1"/>
    </xf>
    <xf numFmtId="0" fontId="29" fillId="0" borderId="0" xfId="10" applyFont="1" applyFill="1" applyAlignment="1">
      <alignment horizontal="center" vertical="center" wrapText="1"/>
    </xf>
    <xf numFmtId="0" fontId="29" fillId="0" borderId="0" xfId="46" applyFont="1" applyFill="1" applyAlignment="1">
      <alignment horizontal="center"/>
    </xf>
    <xf numFmtId="0" fontId="29" fillId="0" borderId="54" xfId="10" applyFont="1" applyFill="1" applyBorder="1" applyAlignment="1">
      <alignment horizontal="left" vertical="center" wrapText="1"/>
    </xf>
    <xf numFmtId="9" fontId="29" fillId="0" borderId="82" xfId="10" applyNumberFormat="1" applyFont="1" applyFill="1" applyBorder="1" applyAlignment="1">
      <alignment horizontal="center" vertical="center" wrapText="1"/>
    </xf>
    <xf numFmtId="0" fontId="29" fillId="0" borderId="72" xfId="10" applyFont="1" applyFill="1" applyBorder="1" applyAlignment="1">
      <alignment horizontal="center" vertical="center" wrapText="1"/>
    </xf>
    <xf numFmtId="0" fontId="29" fillId="0" borderId="80" xfId="10" applyFont="1" applyFill="1" applyBorder="1" applyAlignment="1">
      <alignment horizontal="center" vertical="center" wrapText="1"/>
    </xf>
    <xf numFmtId="9" fontId="29" fillId="0" borderId="71" xfId="10" applyNumberFormat="1" applyFont="1" applyFill="1" applyBorder="1" applyAlignment="1">
      <alignment horizontal="center" vertical="center" wrapText="1"/>
    </xf>
    <xf numFmtId="0" fontId="29" fillId="0" borderId="71" xfId="10" applyFont="1" applyFill="1" applyBorder="1" applyAlignment="1">
      <alignment horizontal="center" vertical="center" wrapText="1"/>
    </xf>
    <xf numFmtId="9" fontId="29" fillId="0" borderId="10" xfId="10" applyNumberFormat="1" applyFont="1" applyFill="1" applyBorder="1" applyAlignment="1">
      <alignment horizontal="center" vertical="center" wrapText="1"/>
    </xf>
    <xf numFmtId="0" fontId="29" fillId="0" borderId="10" xfId="10" applyFont="1" applyFill="1" applyBorder="1" applyAlignment="1">
      <alignment horizontal="center" vertical="center" wrapText="1"/>
    </xf>
    <xf numFmtId="0" fontId="29" fillId="0" borderId="78" xfId="10" applyFont="1" applyFill="1" applyBorder="1" applyAlignment="1">
      <alignment horizontal="center" vertical="center" wrapText="1"/>
    </xf>
    <xf numFmtId="9" fontId="29" fillId="0" borderId="0" xfId="10" applyNumberFormat="1" applyFont="1" applyFill="1" applyAlignment="1">
      <alignment horizontal="center" vertical="center" wrapText="1"/>
    </xf>
    <xf numFmtId="0" fontId="29" fillId="0" borderId="54" xfId="10" applyFont="1" applyFill="1" applyBorder="1" applyAlignment="1">
      <alignment horizontal="center" vertical="center" wrapText="1"/>
    </xf>
    <xf numFmtId="0" fontId="29" fillId="0" borderId="3" xfId="10" applyFont="1" applyFill="1" applyBorder="1" applyAlignment="1">
      <alignment horizontal="right" vertical="center" wrapText="1"/>
    </xf>
    <xf numFmtId="9" fontId="29" fillId="0" borderId="4" xfId="10" applyNumberFormat="1" applyFont="1" applyFill="1" applyBorder="1" applyAlignment="1">
      <alignment horizontal="center" vertical="center" wrapText="1"/>
    </xf>
    <xf numFmtId="0" fontId="29" fillId="0" borderId="4" xfId="10" applyFont="1" applyFill="1" applyBorder="1" applyAlignment="1">
      <alignment horizontal="center" vertical="center" wrapText="1"/>
    </xf>
    <xf numFmtId="0" fontId="29" fillId="0" borderId="55" xfId="10" applyFont="1" applyFill="1" applyBorder="1" applyAlignment="1">
      <alignment horizontal="center" vertical="center" wrapText="1"/>
    </xf>
    <xf numFmtId="0" fontId="29" fillId="0" borderId="15" xfId="0" applyFont="1" applyFill="1" applyBorder="1"/>
    <xf numFmtId="0" fontId="29" fillId="0" borderId="0" xfId="10" applyFont="1" applyFill="1" applyAlignment="1">
      <alignment horizontal="center" vertical="top" wrapText="1"/>
    </xf>
    <xf numFmtId="0" fontId="29" fillId="0" borderId="4" xfId="10" applyFont="1" applyFill="1" applyBorder="1" applyAlignment="1">
      <alignment horizontal="center" vertical="top" wrapText="1"/>
    </xf>
    <xf numFmtId="0" fontId="29" fillId="0" borderId="0" xfId="5" applyFont="1" applyFill="1" applyBorder="1" applyAlignment="1" applyProtection="1">
      <alignment horizontal="left" vertical="center" wrapText="1"/>
    </xf>
    <xf numFmtId="0" fontId="29" fillId="0" borderId="81" xfId="0" applyFont="1" applyFill="1" applyBorder="1" applyAlignment="1">
      <alignment horizontal="center"/>
    </xf>
    <xf numFmtId="0" fontId="29" fillId="0" borderId="3" xfId="0" applyFont="1" applyFill="1" applyBorder="1"/>
    <xf numFmtId="0" fontId="29" fillId="0" borderId="79" xfId="5" applyFont="1" applyFill="1" applyBorder="1" applyAlignment="1" applyProtection="1">
      <alignment horizontal="left" vertical="center" wrapText="1"/>
    </xf>
    <xf numFmtId="0" fontId="29" fillId="0" borderId="71" xfId="5" applyFont="1" applyFill="1" applyBorder="1" applyAlignment="1" applyProtection="1">
      <alignment horizontal="left" vertical="center" wrapText="1"/>
    </xf>
    <xf numFmtId="0" fontId="29" fillId="0" borderId="80" xfId="5" applyFont="1" applyFill="1" applyBorder="1" applyAlignment="1" applyProtection="1">
      <alignment horizontal="left" vertical="center" wrapText="1"/>
    </xf>
    <xf numFmtId="0" fontId="29" fillId="0" borderId="88" xfId="10" applyFont="1" applyFill="1" applyBorder="1" applyAlignment="1">
      <alignment horizontal="left" vertical="center" wrapText="1"/>
    </xf>
    <xf numFmtId="0" fontId="29" fillId="0" borderId="88" xfId="10" applyFont="1" applyFill="1" applyBorder="1" applyAlignment="1">
      <alignment vertical="center" wrapText="1"/>
    </xf>
    <xf numFmtId="0" fontId="29" fillId="0" borderId="88" xfId="10" applyFont="1" applyFill="1" applyBorder="1" applyAlignment="1">
      <alignment horizontal="left" vertical="center"/>
    </xf>
    <xf numFmtId="0" fontId="31" fillId="0" borderId="88" xfId="10" applyFont="1" applyFill="1" applyBorder="1" applyAlignment="1">
      <alignment horizontal="left" vertical="center"/>
    </xf>
    <xf numFmtId="0" fontId="32" fillId="0" borderId="20" xfId="46" applyFont="1" applyFill="1" applyBorder="1" applyAlignment="1">
      <alignment horizontal="left"/>
    </xf>
    <xf numFmtId="0" fontId="32" fillId="0" borderId="0" xfId="0" applyFont="1" applyFill="1" applyAlignment="1">
      <alignment horizontal="left"/>
    </xf>
    <xf numFmtId="0" fontId="24" fillId="0" borderId="0" xfId="0" applyFont="1" applyFill="1"/>
    <xf numFmtId="0" fontId="29" fillId="0" borderId="79" xfId="10" applyFont="1" applyFill="1" applyBorder="1" applyAlignment="1">
      <alignment horizontal="center" vertical="center" wrapText="1"/>
    </xf>
    <xf numFmtId="0" fontId="29" fillId="0" borderId="81" xfId="10" applyFont="1" applyFill="1" applyBorder="1" applyAlignment="1">
      <alignment horizontal="center" vertical="center" wrapText="1"/>
    </xf>
    <xf numFmtId="0" fontId="30" fillId="0" borderId="81" xfId="5" applyFont="1" applyFill="1" applyBorder="1" applyAlignment="1" applyProtection="1">
      <alignment vertical="center" wrapText="1"/>
    </xf>
    <xf numFmtId="9" fontId="29" fillId="2" borderId="0" xfId="2" applyFont="1" applyFill="1" applyAlignment="1">
      <alignment horizontal="center" vertical="center" wrapText="1"/>
    </xf>
    <xf numFmtId="9" fontId="29" fillId="2" borderId="0" xfId="2" applyFont="1" applyFill="1" applyAlignment="1">
      <alignment horizontal="center"/>
    </xf>
    <xf numFmtId="9" fontId="29" fillId="2" borderId="54" xfId="2" applyFont="1" applyFill="1" applyBorder="1" applyAlignment="1">
      <alignment vertical="center" wrapText="1"/>
    </xf>
    <xf numFmtId="0" fontId="29" fillId="2" borderId="0" xfId="2" applyNumberFormat="1" applyFont="1" applyFill="1" applyAlignment="1">
      <alignment horizontal="center" vertical="center" wrapText="1"/>
    </xf>
    <xf numFmtId="0" fontId="29" fillId="2" borderId="0" xfId="2" applyNumberFormat="1" applyFont="1" applyFill="1" applyAlignment="1">
      <alignment horizontal="center"/>
    </xf>
    <xf numFmtId="0" fontId="29" fillId="2" borderId="54" xfId="2" applyNumberFormat="1" applyFont="1" applyFill="1" applyBorder="1" applyAlignment="1">
      <alignment vertical="center" wrapText="1"/>
    </xf>
    <xf numFmtId="0" fontId="29" fillId="2" borderId="80" xfId="2" applyNumberFormat="1" applyFont="1" applyFill="1" applyBorder="1" applyAlignment="1">
      <alignment horizontal="center" vertical="center" wrapText="1"/>
    </xf>
    <xf numFmtId="9" fontId="29" fillId="0" borderId="71" xfId="10" applyNumberFormat="1" applyFont="1" applyBorder="1" applyAlignment="1">
      <alignment horizontal="center" vertical="center" wrapText="1"/>
    </xf>
    <xf numFmtId="9" fontId="29" fillId="0" borderId="82" xfId="10" applyNumberFormat="1" applyFont="1" applyBorder="1" applyAlignment="1">
      <alignment horizontal="center" vertical="center" wrapText="1"/>
    </xf>
    <xf numFmtId="0" fontId="29" fillId="0" borderId="72" xfId="10" applyFont="1" applyBorder="1" applyAlignment="1">
      <alignment horizontal="center" vertical="center" wrapText="1"/>
    </xf>
    <xf numFmtId="10" fontId="29" fillId="2" borderId="0" xfId="10" applyNumberFormat="1" applyFont="1" applyFill="1" applyAlignment="1">
      <alignment horizontal="center" vertical="center" wrapText="1"/>
    </xf>
    <xf numFmtId="10" fontId="29" fillId="2" borderId="0" xfId="46" applyNumberFormat="1" applyFont="1" applyFill="1" applyAlignment="1">
      <alignment horizontal="center"/>
    </xf>
    <xf numFmtId="10" fontId="29" fillId="2" borderId="54" xfId="10" applyNumberFormat="1" applyFont="1" applyFill="1" applyBorder="1" applyAlignment="1">
      <alignment vertical="center" wrapText="1"/>
    </xf>
    <xf numFmtId="10" fontId="29" fillId="0" borderId="71" xfId="10" applyNumberFormat="1" applyFont="1" applyBorder="1" applyAlignment="1">
      <alignment horizontal="center" vertical="center" wrapText="1"/>
    </xf>
    <xf numFmtId="10" fontId="29" fillId="2" borderId="10" xfId="10" applyNumberFormat="1" applyFont="1" applyFill="1" applyBorder="1" applyAlignment="1">
      <alignment horizontal="center" vertical="center" wrapText="1"/>
    </xf>
    <xf numFmtId="10" fontId="29" fillId="2" borderId="78" xfId="10" applyNumberFormat="1" applyFont="1" applyFill="1" applyBorder="1" applyAlignment="1">
      <alignment horizontal="center" vertical="center" wrapText="1"/>
    </xf>
    <xf numFmtId="10" fontId="29" fillId="0" borderId="82" xfId="10" applyNumberFormat="1" applyFont="1" applyBorder="1" applyAlignment="1">
      <alignment horizontal="center" vertical="center" wrapText="1"/>
    </xf>
    <xf numFmtId="10" fontId="29" fillId="0" borderId="72" xfId="10" applyNumberFormat="1" applyFont="1" applyBorder="1" applyAlignment="1">
      <alignment horizontal="center" vertical="center" wrapText="1"/>
    </xf>
    <xf numFmtId="10" fontId="29" fillId="2" borderId="54" xfId="10" applyNumberFormat="1" applyFont="1" applyFill="1" applyBorder="1" applyAlignment="1">
      <alignment horizontal="center" vertical="center" wrapText="1"/>
    </xf>
    <xf numFmtId="0" fontId="29" fillId="0" borderId="82" xfId="10" applyFont="1" applyBorder="1" applyAlignment="1">
      <alignment horizontal="center" vertical="center" wrapText="1"/>
    </xf>
    <xf numFmtId="9" fontId="29" fillId="0" borderId="71" xfId="2" applyFont="1" applyFill="1" applyBorder="1" applyAlignment="1">
      <alignment horizontal="center" vertical="center" wrapText="1"/>
    </xf>
    <xf numFmtId="9" fontId="29" fillId="2" borderId="10" xfId="2" applyFont="1" applyFill="1" applyBorder="1" applyAlignment="1">
      <alignment horizontal="center" vertical="center" wrapText="1"/>
    </xf>
    <xf numFmtId="9" fontId="29" fillId="2" borderId="78" xfId="2" applyFont="1" applyFill="1" applyBorder="1" applyAlignment="1">
      <alignment horizontal="center" vertical="center" wrapText="1"/>
    </xf>
    <xf numFmtId="9" fontId="29" fillId="0" borderId="82" xfId="2" applyFont="1" applyFill="1" applyBorder="1" applyAlignment="1">
      <alignment horizontal="center" vertical="center" wrapText="1"/>
    </xf>
    <xf numFmtId="9" fontId="29" fillId="0" borderId="72" xfId="2" applyFont="1" applyFill="1" applyBorder="1" applyAlignment="1">
      <alignment horizontal="center" vertical="center" wrapText="1"/>
    </xf>
    <xf numFmtId="9" fontId="29" fillId="2" borderId="54" xfId="2" applyFont="1" applyFill="1" applyBorder="1" applyAlignment="1">
      <alignment horizontal="center" vertical="center" wrapText="1"/>
    </xf>
    <xf numFmtId="0" fontId="29" fillId="0" borderId="71" xfId="2" applyNumberFormat="1" applyFont="1" applyFill="1" applyBorder="1" applyAlignment="1">
      <alignment horizontal="center" vertical="center" wrapText="1"/>
    </xf>
    <xf numFmtId="0" fontId="29" fillId="2" borderId="10" xfId="2" applyNumberFormat="1" applyFont="1" applyFill="1" applyBorder="1" applyAlignment="1">
      <alignment horizontal="center" vertical="center" wrapText="1"/>
    </xf>
    <xf numFmtId="0" fontId="29" fillId="2" borderId="78" xfId="2" applyNumberFormat="1" applyFont="1" applyFill="1" applyBorder="1" applyAlignment="1">
      <alignment horizontal="center" vertical="center" wrapText="1"/>
    </xf>
    <xf numFmtId="0" fontId="29" fillId="0" borderId="82" xfId="2" applyNumberFormat="1" applyFont="1" applyFill="1" applyBorder="1" applyAlignment="1">
      <alignment horizontal="center" vertical="center" wrapText="1"/>
    </xf>
    <xf numFmtId="0" fontId="29" fillId="0" borderId="72" xfId="2" applyNumberFormat="1" applyFont="1" applyFill="1" applyBorder="1" applyAlignment="1">
      <alignment horizontal="center" vertical="center" wrapText="1"/>
    </xf>
    <xf numFmtId="0" fontId="29" fillId="2" borderId="54" xfId="2" applyNumberFormat="1" applyFont="1" applyFill="1" applyBorder="1" applyAlignment="1">
      <alignment horizontal="center" vertical="center" wrapText="1"/>
    </xf>
    <xf numFmtId="9" fontId="42" fillId="6" borderId="24" xfId="80" applyNumberFormat="1" applyFont="1" applyFill="1" applyBorder="1" applyAlignment="1">
      <alignment vertical="center" wrapText="1"/>
    </xf>
    <xf numFmtId="183" fontId="42" fillId="6" borderId="24" xfId="80" applyNumberFormat="1" applyFont="1" applyFill="1" applyBorder="1" applyAlignment="1">
      <alignment vertical="center" wrapText="1"/>
    </xf>
    <xf numFmtId="9" fontId="45" fillId="2" borderId="0" xfId="2" applyFont="1" applyFill="1" applyAlignment="1">
      <alignment horizontal="center" vertical="center" wrapText="1"/>
    </xf>
    <xf numFmtId="9" fontId="45" fillId="2" borderId="0" xfId="2" applyFont="1" applyFill="1" applyAlignment="1">
      <alignment horizontal="center"/>
    </xf>
    <xf numFmtId="9" fontId="45" fillId="2" borderId="54" xfId="2" applyFont="1" applyFill="1" applyBorder="1" applyAlignment="1">
      <alignment horizontal="left" vertical="center" wrapText="1"/>
    </xf>
    <xf numFmtId="9" fontId="45" fillId="2" borderId="54" xfId="2" applyFont="1" applyFill="1" applyBorder="1" applyAlignment="1">
      <alignment vertical="center" wrapText="1"/>
    </xf>
    <xf numFmtId="0" fontId="45" fillId="2" borderId="0" xfId="2" applyNumberFormat="1" applyFont="1" applyFill="1" applyAlignment="1">
      <alignment horizontal="center" vertical="center" wrapText="1"/>
    </xf>
    <xf numFmtId="0" fontId="45" fillId="2" borderId="0" xfId="2" applyNumberFormat="1" applyFont="1" applyFill="1" applyAlignment="1">
      <alignment horizontal="center"/>
    </xf>
    <xf numFmtId="0" fontId="45" fillId="2" borderId="54" xfId="2" applyNumberFormat="1" applyFont="1" applyFill="1" applyBorder="1" applyAlignment="1">
      <alignment vertical="center" wrapText="1"/>
    </xf>
    <xf numFmtId="0" fontId="45" fillId="2" borderId="54" xfId="2" applyNumberFormat="1" applyFont="1" applyFill="1" applyBorder="1" applyAlignment="1">
      <alignment horizontal="left" vertical="center" wrapText="1"/>
    </xf>
    <xf numFmtId="0" fontId="29" fillId="2" borderId="81" xfId="8" applyNumberFormat="1" applyFont="1" applyFill="1" applyBorder="1" applyAlignment="1" applyProtection="1">
      <alignment vertical="center" wrapText="1"/>
    </xf>
    <xf numFmtId="0" fontId="24" fillId="7" borderId="95" xfId="81" applyFont="1" applyFill="1" applyBorder="1"/>
    <xf numFmtId="0" fontId="33" fillId="0" borderId="0" xfId="81" applyFont="1" applyAlignment="1">
      <alignment wrapText="1"/>
    </xf>
    <xf numFmtId="0" fontId="24" fillId="0" borderId="0" xfId="81" applyFont="1"/>
    <xf numFmtId="0" fontId="0" fillId="0" borderId="0" xfId="81" applyFont="1"/>
    <xf numFmtId="0" fontId="50" fillId="0" borderId="95" xfId="81" applyFont="1" applyBorder="1" applyAlignment="1">
      <alignment horizontal="left" vertical="center" wrapText="1"/>
    </xf>
    <xf numFmtId="0" fontId="33" fillId="0" borderId="0" xfId="81" applyFont="1" applyAlignment="1">
      <alignment vertical="top" wrapText="1"/>
    </xf>
    <xf numFmtId="0" fontId="50" fillId="6" borderId="104" xfId="81" applyFont="1" applyFill="1" applyBorder="1" applyAlignment="1">
      <alignment horizontal="left" vertical="center" wrapText="1"/>
    </xf>
    <xf numFmtId="0" fontId="50" fillId="0" borderId="105" xfId="81" applyFont="1" applyBorder="1" applyAlignment="1">
      <alignment horizontal="left" vertical="center" wrapText="1"/>
    </xf>
    <xf numFmtId="0" fontId="24" fillId="0" borderId="63" xfId="81" applyFont="1" applyBorder="1" applyAlignment="1">
      <alignment horizontal="left" vertical="center"/>
    </xf>
    <xf numFmtId="0" fontId="24" fillId="0" borderId="28" xfId="81" applyFont="1" applyBorder="1" applyAlignment="1">
      <alignment horizontal="left" vertical="center" wrapText="1"/>
    </xf>
    <xf numFmtId="0" fontId="24" fillId="0" borderId="33" xfId="81" applyFont="1" applyBorder="1"/>
    <xf numFmtId="0" fontId="29" fillId="8" borderId="24" xfId="81" applyFont="1" applyFill="1" applyBorder="1" applyAlignment="1">
      <alignment horizontal="left" vertical="center" wrapText="1"/>
    </xf>
    <xf numFmtId="0" fontId="24" fillId="6" borderId="106" xfId="81" applyFont="1" applyFill="1" applyBorder="1" applyAlignment="1">
      <alignment horizontal="left" vertical="center"/>
    </xf>
    <xf numFmtId="0" fontId="24" fillId="6" borderId="107" xfId="81" applyFont="1" applyFill="1" applyBorder="1" applyAlignment="1">
      <alignment horizontal="left" vertical="center"/>
    </xf>
    <xf numFmtId="0" fontId="50" fillId="6" borderId="27" xfId="81" applyFont="1" applyFill="1" applyBorder="1" applyAlignment="1">
      <alignment horizontal="left" vertical="center" wrapText="1"/>
    </xf>
    <xf numFmtId="0" fontId="24" fillId="6" borderId="106" xfId="81" applyFont="1" applyFill="1" applyBorder="1" applyAlignment="1">
      <alignment horizontal="center"/>
    </xf>
    <xf numFmtId="0" fontId="24" fillId="6" borderId="0" xfId="81" applyFont="1" applyFill="1" applyAlignment="1">
      <alignment horizontal="center"/>
    </xf>
    <xf numFmtId="0" fontId="24" fillId="6" borderId="0" xfId="81" applyFont="1" applyFill="1" applyAlignment="1">
      <alignment horizontal="center" vertical="top"/>
    </xf>
    <xf numFmtId="0" fontId="24" fillId="6" borderId="32" xfId="81" applyFont="1" applyFill="1" applyBorder="1" applyAlignment="1">
      <alignment horizontal="center"/>
    </xf>
    <xf numFmtId="0" fontId="50" fillId="6" borderId="108" xfId="81" applyFont="1" applyFill="1" applyBorder="1" applyAlignment="1">
      <alignment horizontal="left" vertical="top" wrapText="1"/>
    </xf>
    <xf numFmtId="0" fontId="27" fillId="6" borderId="24" xfId="81" applyFont="1" applyFill="1" applyBorder="1" applyAlignment="1">
      <alignment horizontal="left" vertical="center" wrapText="1"/>
    </xf>
    <xf numFmtId="0" fontId="50" fillId="0" borderId="104" xfId="81" applyFont="1" applyBorder="1" applyAlignment="1">
      <alignment horizontal="left" vertical="center" wrapText="1"/>
    </xf>
    <xf numFmtId="0" fontId="24" fillId="6" borderId="99" xfId="81" applyFont="1" applyFill="1" applyBorder="1" applyAlignment="1">
      <alignment vertical="center"/>
    </xf>
    <xf numFmtId="0" fontId="24" fillId="6" borderId="106" xfId="81" applyFont="1" applyFill="1" applyBorder="1" applyAlignment="1">
      <alignment vertical="center" wrapText="1"/>
    </xf>
    <xf numFmtId="0" fontId="24" fillId="6" borderId="110" xfId="81" applyFont="1" applyFill="1" applyBorder="1" applyAlignment="1">
      <alignment vertical="center" wrapText="1"/>
    </xf>
    <xf numFmtId="0" fontId="24" fillId="6" borderId="103" xfId="81" applyFont="1" applyFill="1" applyBorder="1" applyAlignment="1">
      <alignment vertical="center"/>
    </xf>
    <xf numFmtId="0" fontId="24" fillId="6" borderId="32" xfId="81" applyFont="1" applyFill="1" applyBorder="1" applyAlignment="1">
      <alignment vertical="center" wrapText="1"/>
    </xf>
    <xf numFmtId="0" fontId="24" fillId="6" borderId="0" xfId="81" applyFont="1" applyFill="1" applyAlignment="1">
      <alignment vertical="center" wrapText="1"/>
    </xf>
    <xf numFmtId="0" fontId="24" fillId="6" borderId="113" xfId="81" applyFont="1" applyFill="1" applyBorder="1" applyAlignment="1">
      <alignment vertical="center" wrapText="1"/>
    </xf>
    <xf numFmtId="0" fontId="24" fillId="6" borderId="103" xfId="81" applyFont="1" applyFill="1" applyBorder="1" applyAlignment="1">
      <alignment horizontal="right" vertical="center" wrapText="1"/>
    </xf>
    <xf numFmtId="0" fontId="24" fillId="6" borderId="29" xfId="81" applyFont="1" applyFill="1" applyBorder="1" applyAlignment="1">
      <alignment horizontal="left" vertical="center" wrapText="1"/>
    </xf>
    <xf numFmtId="0" fontId="24" fillId="6" borderId="0" xfId="81" applyFont="1" applyFill="1" applyAlignment="1">
      <alignment horizontal="right" vertical="center" wrapText="1"/>
    </xf>
    <xf numFmtId="0" fontId="24" fillId="6" borderId="24" xfId="81" applyFont="1" applyFill="1" applyBorder="1" applyAlignment="1">
      <alignment horizontal="left" vertical="center" wrapText="1"/>
    </xf>
    <xf numFmtId="0" fontId="24" fillId="6" borderId="24" xfId="81" applyFont="1" applyFill="1" applyBorder="1" applyAlignment="1">
      <alignment horizontal="center" vertical="center" wrapText="1"/>
    </xf>
    <xf numFmtId="0" fontId="24" fillId="6" borderId="24" xfId="81" applyFont="1" applyFill="1" applyBorder="1" applyAlignment="1">
      <alignment vertical="center" wrapText="1"/>
    </xf>
    <xf numFmtId="0" fontId="24" fillId="6" borderId="112" xfId="81" applyFont="1" applyFill="1" applyBorder="1" applyAlignment="1">
      <alignment horizontal="center"/>
    </xf>
    <xf numFmtId="0" fontId="24" fillId="6" borderId="111" xfId="81" applyFont="1" applyFill="1" applyBorder="1" applyAlignment="1">
      <alignment horizontal="center" vertical="center" wrapText="1"/>
    </xf>
    <xf numFmtId="0" fontId="24" fillId="6" borderId="32" xfId="81" applyFont="1" applyFill="1" applyBorder="1" applyAlignment="1">
      <alignment horizontal="center" vertical="center" wrapText="1"/>
    </xf>
    <xf numFmtId="0" fontId="24" fillId="6" borderId="112" xfId="81" applyFont="1" applyFill="1" applyBorder="1" applyAlignment="1">
      <alignment horizontal="center" vertical="center" wrapText="1"/>
    </xf>
    <xf numFmtId="0" fontId="24" fillId="6" borderId="99" xfId="81" applyFont="1" applyFill="1" applyBorder="1" applyAlignment="1">
      <alignment vertical="center" wrapText="1"/>
    </xf>
    <xf numFmtId="0" fontId="24" fillId="6" borderId="106" xfId="81" applyFont="1" applyFill="1" applyBorder="1"/>
    <xf numFmtId="0" fontId="24" fillId="6" borderId="110" xfId="81" applyFont="1" applyFill="1" applyBorder="1"/>
    <xf numFmtId="0" fontId="24" fillId="6" borderId="0" xfId="81" applyFont="1" applyFill="1" applyAlignment="1">
      <alignment horizontal="center" vertical="center" wrapText="1"/>
    </xf>
    <xf numFmtId="0" fontId="24" fillId="6" borderId="24" xfId="81" applyFont="1" applyFill="1" applyBorder="1"/>
    <xf numFmtId="0" fontId="24" fillId="6" borderId="0" xfId="81" applyFont="1" applyFill="1"/>
    <xf numFmtId="0" fontId="24" fillId="6" borderId="111" xfId="81" applyFont="1" applyFill="1" applyBorder="1" applyAlignment="1">
      <alignment vertical="center" wrapText="1"/>
    </xf>
    <xf numFmtId="0" fontId="24" fillId="6" borderId="32" xfId="81" applyFont="1" applyFill="1" applyBorder="1"/>
    <xf numFmtId="0" fontId="24" fillId="6" borderId="112" xfId="81" applyFont="1" applyFill="1" applyBorder="1"/>
    <xf numFmtId="0" fontId="50" fillId="6" borderId="109" xfId="81" applyFont="1" applyFill="1" applyBorder="1" applyAlignment="1">
      <alignment horizontal="left" vertical="center" wrapText="1"/>
    </xf>
    <xf numFmtId="0" fontId="24" fillId="6" borderId="99" xfId="81" applyFont="1" applyFill="1" applyBorder="1" applyAlignment="1">
      <alignment horizontal="center" vertical="center" wrapText="1"/>
    </xf>
    <xf numFmtId="0" fontId="24" fillId="6" borderId="106" xfId="81" applyFont="1" applyFill="1" applyBorder="1" applyAlignment="1">
      <alignment horizontal="center" vertical="center" wrapText="1"/>
    </xf>
    <xf numFmtId="0" fontId="24" fillId="6" borderId="110" xfId="81" applyFont="1" applyFill="1" applyBorder="1" applyAlignment="1">
      <alignment horizontal="center" vertical="center" wrapText="1"/>
    </xf>
    <xf numFmtId="0" fontId="24" fillId="6" borderId="114" xfId="81" applyFont="1" applyFill="1" applyBorder="1" applyAlignment="1">
      <alignment horizontal="right" vertical="center" wrapText="1"/>
    </xf>
    <xf numFmtId="0" fontId="24" fillId="6" borderId="0" xfId="81" applyFont="1" applyFill="1" applyAlignment="1">
      <alignment horizontal="right" vertical="center"/>
    </xf>
    <xf numFmtId="0" fontId="24" fillId="6" borderId="113" xfId="81" applyFont="1" applyFill="1" applyBorder="1" applyAlignment="1">
      <alignment horizontal="center" vertical="center" wrapText="1"/>
    </xf>
    <xf numFmtId="0" fontId="50" fillId="6" borderId="105" xfId="81" applyFont="1" applyFill="1" applyBorder="1" applyAlignment="1">
      <alignment horizontal="left" vertical="center" wrapText="1"/>
    </xf>
    <xf numFmtId="49" fontId="27" fillId="6" borderId="99" xfId="81" applyNumberFormat="1" applyFont="1" applyFill="1" applyBorder="1" applyAlignment="1">
      <alignment horizontal="center" vertical="center"/>
    </xf>
    <xf numFmtId="49" fontId="27" fillId="6" borderId="106" xfId="81" applyNumberFormat="1" applyFont="1" applyFill="1" applyBorder="1" applyAlignment="1">
      <alignment horizontal="center" vertical="center"/>
    </xf>
    <xf numFmtId="0" fontId="24" fillId="6" borderId="103" xfId="81" applyFont="1" applyFill="1" applyBorder="1" applyAlignment="1">
      <alignment horizontal="center" vertical="center" wrapText="1"/>
    </xf>
    <xf numFmtId="49" fontId="27" fillId="6" borderId="0" xfId="81" applyNumberFormat="1" applyFont="1" applyFill="1" applyAlignment="1">
      <alignment horizontal="center" vertical="center"/>
    </xf>
    <xf numFmtId="49" fontId="24" fillId="6" borderId="24" xfId="81" applyNumberFormat="1" applyFont="1" applyFill="1" applyBorder="1" applyAlignment="1">
      <alignment horizontal="center" vertical="center"/>
    </xf>
    <xf numFmtId="0" fontId="24" fillId="6" borderId="113" xfId="81" applyFont="1" applyFill="1" applyBorder="1"/>
    <xf numFmtId="171" fontId="24" fillId="6" borderId="32" xfId="81" applyNumberFormat="1" applyFont="1" applyFill="1" applyBorder="1" applyAlignment="1">
      <alignment vertical="center" wrapText="1"/>
    </xf>
    <xf numFmtId="49" fontId="27" fillId="6" borderId="32" xfId="81" applyNumberFormat="1" applyFont="1" applyFill="1" applyBorder="1" applyAlignment="1">
      <alignment horizontal="center" vertical="center"/>
    </xf>
    <xf numFmtId="0" fontId="24" fillId="6" borderId="32" xfId="81" applyFont="1" applyFill="1" applyBorder="1" applyAlignment="1">
      <alignment horizontal="right" vertical="center"/>
    </xf>
    <xf numFmtId="0" fontId="24" fillId="6" borderId="99" xfId="81" applyFont="1" applyFill="1" applyBorder="1" applyAlignment="1">
      <alignment horizontal="left" vertical="center" wrapText="1"/>
    </xf>
    <xf numFmtId="0" fontId="24" fillId="6" borderId="106" xfId="81" applyFont="1" applyFill="1" applyBorder="1" applyAlignment="1">
      <alignment horizontal="left" vertical="center" wrapText="1"/>
    </xf>
    <xf numFmtId="0" fontId="24" fillId="6" borderId="110" xfId="81" applyFont="1" applyFill="1" applyBorder="1" applyAlignment="1">
      <alignment horizontal="left" vertical="center" wrapText="1"/>
    </xf>
    <xf numFmtId="0" fontId="24" fillId="6" borderId="113" xfId="81" applyFont="1" applyFill="1" applyBorder="1" applyAlignment="1">
      <alignment horizontal="left" vertical="center" wrapText="1"/>
    </xf>
    <xf numFmtId="1" fontId="24" fillId="6" borderId="28" xfId="81" applyNumberFormat="1" applyFont="1" applyFill="1" applyBorder="1" applyAlignment="1">
      <alignment horizontal="center" vertical="center" wrapText="1"/>
    </xf>
    <xf numFmtId="0" fontId="24" fillId="6" borderId="33" xfId="81" applyFont="1" applyFill="1" applyBorder="1" applyAlignment="1">
      <alignment horizontal="center" vertical="center" wrapText="1"/>
    </xf>
    <xf numFmtId="0" fontId="24" fillId="6" borderId="65" xfId="81" applyFont="1" applyFill="1" applyBorder="1" applyAlignment="1">
      <alignment horizontal="center" vertical="center" wrapText="1"/>
    </xf>
    <xf numFmtId="1" fontId="24" fillId="6" borderId="115" xfId="81" applyNumberFormat="1" applyFont="1" applyFill="1" applyBorder="1" applyAlignment="1">
      <alignment horizontal="center" vertical="center" wrapText="1"/>
    </xf>
    <xf numFmtId="0" fontId="24" fillId="6" borderId="115" xfId="81" applyFont="1" applyFill="1" applyBorder="1" applyAlignment="1">
      <alignment horizontal="center" vertical="center" wrapText="1"/>
    </xf>
    <xf numFmtId="0" fontId="24" fillId="6" borderId="107" xfId="81" applyFont="1" applyFill="1" applyBorder="1" applyAlignment="1">
      <alignment horizontal="center" vertical="center" wrapText="1"/>
    </xf>
    <xf numFmtId="9" fontId="29" fillId="2" borderId="116" xfId="10" applyNumberFormat="1" applyFont="1" applyFill="1" applyBorder="1" applyAlignment="1">
      <alignment vertical="center"/>
    </xf>
    <xf numFmtId="0" fontId="24" fillId="6" borderId="111" xfId="81" applyFont="1" applyFill="1" applyBorder="1" applyAlignment="1">
      <alignment horizontal="right" vertical="center" wrapText="1"/>
    </xf>
    <xf numFmtId="1" fontId="29" fillId="2" borderId="115" xfId="10" applyNumberFormat="1" applyFont="1" applyFill="1" applyBorder="1" applyAlignment="1">
      <alignment vertical="center"/>
    </xf>
    <xf numFmtId="9" fontId="24" fillId="6" borderId="32" xfId="81" applyNumberFormat="1" applyFont="1" applyFill="1" applyBorder="1" applyAlignment="1">
      <alignment horizontal="center" vertical="center" wrapText="1"/>
    </xf>
    <xf numFmtId="0" fontId="24" fillId="6" borderId="103" xfId="81" applyFont="1" applyFill="1" applyBorder="1"/>
    <xf numFmtId="0" fontId="24" fillId="6" borderId="0" xfId="81" applyFont="1" applyFill="1" applyAlignment="1">
      <alignment horizontal="center" vertical="top" wrapText="1"/>
    </xf>
    <xf numFmtId="0" fontId="24" fillId="6" borderId="32" xfId="81" applyFont="1" applyFill="1" applyBorder="1" applyAlignment="1">
      <alignment horizontal="center" vertical="top" wrapText="1"/>
    </xf>
    <xf numFmtId="0" fontId="24" fillId="6" borderId="0" xfId="81" applyFont="1" applyFill="1" applyAlignment="1">
      <alignment horizontal="left" vertical="center" wrapText="1"/>
    </xf>
    <xf numFmtId="0" fontId="24" fillId="6" borderId="24" xfId="81" applyFont="1" applyFill="1" applyBorder="1" applyAlignment="1">
      <alignment horizontal="center"/>
    </xf>
    <xf numFmtId="0" fontId="24" fillId="6" borderId="111" xfId="81" applyFont="1" applyFill="1" applyBorder="1"/>
    <xf numFmtId="0" fontId="29" fillId="0" borderId="0" xfId="81" applyFont="1" applyAlignment="1">
      <alignment wrapText="1"/>
    </xf>
    <xf numFmtId="0" fontId="24" fillId="0" borderId="104" xfId="81" applyFont="1" applyBorder="1" applyAlignment="1">
      <alignment horizontal="left" vertical="center" wrapText="1"/>
    </xf>
    <xf numFmtId="0" fontId="24" fillId="0" borderId="104" xfId="81" applyFont="1" applyBorder="1" applyAlignment="1">
      <alignment vertical="center" wrapText="1"/>
    </xf>
    <xf numFmtId="0" fontId="24" fillId="0" borderId="104" xfId="81" applyFont="1" applyBorder="1" applyAlignment="1">
      <alignment horizontal="left" vertical="center"/>
    </xf>
    <xf numFmtId="0" fontId="32" fillId="0" borderId="104" xfId="81" applyFont="1" applyBorder="1" applyAlignment="1">
      <alignment horizontal="left" vertical="center"/>
    </xf>
    <xf numFmtId="0" fontId="27" fillId="7" borderId="96" xfId="81" applyFont="1" applyFill="1" applyBorder="1" applyAlignment="1">
      <alignment horizontal="center" vertical="center" wrapText="1"/>
    </xf>
    <xf numFmtId="0" fontId="32" fillId="0" borderId="120" xfId="81" applyFont="1" applyBorder="1" applyAlignment="1">
      <alignment horizontal="left"/>
    </xf>
    <xf numFmtId="0" fontId="32" fillId="0" borderId="0" xfId="81" applyFont="1" applyAlignment="1">
      <alignment horizontal="left"/>
    </xf>
    <xf numFmtId="0" fontId="24" fillId="3" borderId="11" xfId="77" applyFont="1" applyFill="1" applyBorder="1" applyAlignment="1">
      <alignment vertical="center"/>
    </xf>
    <xf numFmtId="0" fontId="24" fillId="0" borderId="0" xfId="77" applyFont="1" applyAlignment="1">
      <alignment vertical="center"/>
    </xf>
    <xf numFmtId="0" fontId="25" fillId="0" borderId="11" xfId="10" applyFont="1" applyBorder="1" applyAlignment="1">
      <alignment vertical="center"/>
    </xf>
    <xf numFmtId="0" fontId="29" fillId="2" borderId="25" xfId="5" applyFont="1" applyFill="1" applyBorder="1" applyAlignment="1" applyProtection="1">
      <alignment vertical="center"/>
    </xf>
    <xf numFmtId="0" fontId="29" fillId="2" borderId="18" xfId="5" applyFont="1" applyFill="1" applyBorder="1" applyAlignment="1" applyProtection="1">
      <alignment vertical="center"/>
    </xf>
    <xf numFmtId="0" fontId="29" fillId="2" borderId="48" xfId="5" applyFont="1" applyFill="1" applyBorder="1" applyAlignment="1" applyProtection="1">
      <alignment vertical="center"/>
    </xf>
    <xf numFmtId="0" fontId="25" fillId="2" borderId="124" xfId="10" applyFont="1" applyFill="1" applyBorder="1" applyAlignment="1">
      <alignment vertical="center"/>
    </xf>
    <xf numFmtId="0" fontId="29" fillId="2" borderId="125" xfId="10" applyFont="1" applyFill="1" applyBorder="1" applyAlignment="1">
      <alignment vertical="center"/>
    </xf>
    <xf numFmtId="0" fontId="29" fillId="2" borderId="116" xfId="10" applyFont="1" applyFill="1" applyBorder="1" applyAlignment="1">
      <alignment vertical="center"/>
    </xf>
    <xf numFmtId="0" fontId="29" fillId="2" borderId="126" xfId="10" applyFont="1" applyFill="1" applyBorder="1" applyAlignment="1">
      <alignment vertical="center"/>
    </xf>
    <xf numFmtId="0" fontId="29" fillId="2" borderId="127" xfId="10" applyFont="1" applyFill="1" applyBorder="1" applyAlignment="1">
      <alignment vertical="center"/>
    </xf>
    <xf numFmtId="0" fontId="29" fillId="0" borderId="128" xfId="77" applyFont="1" applyBorder="1" applyAlignment="1">
      <alignment vertical="center"/>
    </xf>
    <xf numFmtId="0" fontId="29" fillId="2" borderId="115" xfId="10" applyFont="1" applyFill="1" applyBorder="1" applyAlignment="1">
      <alignment vertical="center"/>
    </xf>
    <xf numFmtId="0" fontId="29" fillId="2" borderId="10" xfId="10" applyFont="1" applyFill="1" applyBorder="1" applyAlignment="1">
      <alignment vertical="center"/>
    </xf>
    <xf numFmtId="0" fontId="29" fillId="2" borderId="129" xfId="10" applyFont="1" applyFill="1" applyBorder="1" applyAlignment="1">
      <alignment vertical="center"/>
    </xf>
    <xf numFmtId="0" fontId="28" fillId="2" borderId="130" xfId="10" applyFont="1" applyFill="1" applyBorder="1" applyAlignment="1">
      <alignment vertical="center"/>
    </xf>
    <xf numFmtId="0" fontId="29" fillId="2" borderId="132" xfId="77" applyFont="1" applyFill="1" applyBorder="1" applyAlignment="1">
      <alignment vertical="center"/>
    </xf>
    <xf numFmtId="0" fontId="29" fillId="2" borderId="10" xfId="77" applyFont="1" applyFill="1" applyBorder="1" applyAlignment="1">
      <alignment vertical="center"/>
    </xf>
    <xf numFmtId="0" fontId="29" fillId="2" borderId="133" xfId="77" applyFont="1" applyFill="1" applyBorder="1" applyAlignment="1">
      <alignment vertical="center"/>
    </xf>
    <xf numFmtId="0" fontId="29" fillId="2" borderId="0" xfId="77" applyFont="1" applyFill="1" applyAlignment="1">
      <alignment vertical="center"/>
    </xf>
    <xf numFmtId="0" fontId="29" fillId="2" borderId="54" xfId="77" applyFont="1" applyFill="1" applyBorder="1" applyAlignment="1">
      <alignment vertical="center"/>
    </xf>
    <xf numFmtId="0" fontId="29" fillId="2" borderId="4" xfId="77" applyFont="1" applyFill="1" applyBorder="1" applyAlignment="1">
      <alignment vertical="center"/>
    </xf>
    <xf numFmtId="0" fontId="29" fillId="2" borderId="55" xfId="77" applyFont="1" applyFill="1" applyBorder="1" applyAlignment="1">
      <alignment vertical="center"/>
    </xf>
    <xf numFmtId="0" fontId="25" fillId="2" borderId="115" xfId="5" applyFont="1" applyFill="1" applyBorder="1" applyAlignment="1" applyProtection="1">
      <alignment vertical="center"/>
    </xf>
    <xf numFmtId="0" fontId="29" fillId="2" borderId="10" xfId="5" applyFont="1" applyFill="1" applyBorder="1" applyAlignment="1" applyProtection="1">
      <alignment vertical="center"/>
    </xf>
    <xf numFmtId="0" fontId="25" fillId="0" borderId="124" xfId="10" applyFont="1" applyBorder="1" applyAlignment="1">
      <alignment vertical="center"/>
    </xf>
    <xf numFmtId="0" fontId="29" fillId="2" borderId="132" xfId="10" applyFont="1" applyFill="1" applyBorder="1" applyAlignment="1">
      <alignment vertical="center"/>
    </xf>
    <xf numFmtId="0" fontId="29" fillId="2" borderId="133" xfId="10" applyFont="1" applyFill="1" applyBorder="1" applyAlignment="1">
      <alignment vertical="center"/>
    </xf>
    <xf numFmtId="0" fontId="29" fillId="2" borderId="4" xfId="10" applyFont="1" applyFill="1" applyBorder="1" applyAlignment="1">
      <alignment vertical="center"/>
    </xf>
    <xf numFmtId="0" fontId="29" fillId="2" borderId="0" xfId="10" applyFont="1" applyFill="1" applyAlignment="1">
      <alignment vertical="center"/>
    </xf>
    <xf numFmtId="0" fontId="29" fillId="2" borderId="54" xfId="10" applyFont="1" applyFill="1" applyBorder="1" applyAlignment="1">
      <alignment vertical="center"/>
    </xf>
    <xf numFmtId="0" fontId="29" fillId="2" borderId="15" xfId="5" applyFont="1" applyFill="1" applyBorder="1" applyAlignment="1" applyProtection="1">
      <alignment vertical="center"/>
    </xf>
    <xf numFmtId="0" fontId="29" fillId="2" borderId="8" xfId="5" applyFont="1" applyFill="1" applyBorder="1" applyAlignment="1" applyProtection="1">
      <alignment vertical="center"/>
    </xf>
    <xf numFmtId="0" fontId="29" fillId="2" borderId="0" xfId="5" applyFont="1" applyFill="1" applyBorder="1" applyAlignment="1" applyProtection="1">
      <alignment vertical="center"/>
    </xf>
    <xf numFmtId="0" fontId="29" fillId="2" borderId="115" xfId="5" applyFont="1" applyFill="1" applyBorder="1" applyAlignment="1" applyProtection="1">
      <alignment vertical="center"/>
    </xf>
    <xf numFmtId="0" fontId="29" fillId="2" borderId="54" xfId="5" applyFont="1" applyFill="1" applyBorder="1" applyAlignment="1" applyProtection="1">
      <alignment vertical="center"/>
    </xf>
    <xf numFmtId="0" fontId="29" fillId="2" borderId="3" xfId="5" applyFont="1" applyFill="1" applyBorder="1" applyAlignment="1" applyProtection="1">
      <alignment vertical="center"/>
    </xf>
    <xf numFmtId="0" fontId="29" fillId="2" borderId="4" xfId="5" applyFont="1" applyFill="1" applyBorder="1" applyAlignment="1" applyProtection="1">
      <alignment vertical="center"/>
    </xf>
    <xf numFmtId="0" fontId="29" fillId="2" borderId="55" xfId="5" applyFont="1" applyFill="1" applyBorder="1" applyAlignment="1" applyProtection="1">
      <alignment vertical="center"/>
    </xf>
    <xf numFmtId="0" fontId="29" fillId="2" borderId="132" xfId="5" applyFont="1" applyFill="1" applyBorder="1" applyAlignment="1" applyProtection="1">
      <alignment vertical="center"/>
    </xf>
    <xf numFmtId="0" fontId="29" fillId="2" borderId="115" xfId="77" applyFont="1" applyFill="1" applyBorder="1" applyAlignment="1">
      <alignment vertical="center"/>
    </xf>
    <xf numFmtId="0" fontId="25" fillId="2" borderId="17" xfId="10" applyFont="1" applyFill="1" applyBorder="1" applyAlignment="1">
      <alignment vertical="center"/>
    </xf>
    <xf numFmtId="0" fontId="29" fillId="2" borderId="133" xfId="5" applyFont="1" applyFill="1" applyBorder="1" applyAlignment="1" applyProtection="1">
      <alignment vertical="center"/>
    </xf>
    <xf numFmtId="0" fontId="29" fillId="2" borderId="56" xfId="5" applyFont="1" applyFill="1" applyBorder="1" applyAlignment="1" applyProtection="1">
      <alignment vertical="center"/>
    </xf>
    <xf numFmtId="0" fontId="30" fillId="2" borderId="115" xfId="5" applyFont="1" applyFill="1" applyBorder="1" applyAlignment="1" applyProtection="1">
      <alignment vertical="center"/>
    </xf>
    <xf numFmtId="0" fontId="29" fillId="2" borderId="127" xfId="5" applyFont="1" applyFill="1" applyBorder="1" applyAlignment="1" applyProtection="1">
      <alignment vertical="center"/>
    </xf>
    <xf numFmtId="0" fontId="29" fillId="2" borderId="116" xfId="5" applyFont="1" applyFill="1" applyBorder="1" applyAlignment="1" applyProtection="1">
      <alignment vertical="center"/>
    </xf>
    <xf numFmtId="0" fontId="29" fillId="2" borderId="128" xfId="5" applyFont="1" applyFill="1" applyBorder="1" applyAlignment="1" applyProtection="1">
      <alignment vertical="center"/>
    </xf>
    <xf numFmtId="0" fontId="25" fillId="2" borderId="51" xfId="10" applyFont="1" applyFill="1" applyBorder="1" applyAlignment="1">
      <alignment vertical="center"/>
    </xf>
    <xf numFmtId="49" fontId="25" fillId="2" borderId="132" xfId="10" applyNumberFormat="1" applyFont="1" applyFill="1" applyBorder="1" applyAlignment="1">
      <alignment vertical="center"/>
    </xf>
    <xf numFmtId="49" fontId="25" fillId="2" borderId="10" xfId="10" applyNumberFormat="1" applyFont="1" applyFill="1" applyBorder="1" applyAlignment="1">
      <alignment vertical="center"/>
    </xf>
    <xf numFmtId="171" fontId="29" fillId="2" borderId="115" xfId="8" applyNumberFormat="1" applyFont="1" applyFill="1" applyBorder="1" applyAlignment="1" applyProtection="1">
      <alignment vertical="center"/>
    </xf>
    <xf numFmtId="49" fontId="25" fillId="2" borderId="0" xfId="10" applyNumberFormat="1" applyFont="1" applyFill="1" applyAlignment="1">
      <alignment vertical="center"/>
    </xf>
    <xf numFmtId="49" fontId="29" fillId="2" borderId="115" xfId="10" applyNumberFormat="1" applyFont="1" applyFill="1" applyBorder="1" applyAlignment="1">
      <alignment vertical="center"/>
    </xf>
    <xf numFmtId="171" fontId="29" fillId="2" borderId="4" xfId="8" applyNumberFormat="1" applyFont="1" applyFill="1" applyBorder="1" applyAlignment="1" applyProtection="1">
      <alignment vertical="center"/>
    </xf>
    <xf numFmtId="49" fontId="25" fillId="2" borderId="4" xfId="10" applyNumberFormat="1" applyFont="1" applyFill="1" applyBorder="1" applyAlignment="1">
      <alignment vertical="center"/>
    </xf>
    <xf numFmtId="41" fontId="29" fillId="2" borderId="127" xfId="62" applyFont="1" applyFill="1" applyBorder="1" applyAlignment="1">
      <alignment vertical="center"/>
    </xf>
    <xf numFmtId="0" fontId="29" fillId="2" borderId="128" xfId="10" applyFont="1" applyFill="1" applyBorder="1" applyAlignment="1">
      <alignment vertical="center"/>
    </xf>
    <xf numFmtId="9" fontId="29" fillId="2" borderId="115" xfId="10" applyNumberFormat="1" applyFont="1" applyFill="1" applyBorder="1" applyAlignment="1">
      <alignment vertical="center"/>
    </xf>
    <xf numFmtId="9" fontId="29" fillId="2" borderId="10" xfId="10" applyNumberFormat="1" applyFont="1" applyFill="1" applyBorder="1" applyAlignment="1">
      <alignment vertical="center"/>
    </xf>
    <xf numFmtId="1" fontId="29" fillId="2" borderId="115" xfId="2" applyNumberFormat="1" applyFont="1" applyFill="1" applyBorder="1" applyAlignment="1">
      <alignment vertical="center"/>
    </xf>
    <xf numFmtId="9" fontId="29" fillId="2" borderId="0" xfId="10" applyNumberFormat="1" applyFont="1" applyFill="1" applyAlignment="1">
      <alignment vertical="center"/>
    </xf>
    <xf numFmtId="0" fontId="29" fillId="2" borderId="3" xfId="10" applyFont="1" applyFill="1" applyBorder="1" applyAlignment="1">
      <alignment vertical="center"/>
    </xf>
    <xf numFmtId="9" fontId="29" fillId="2" borderId="4" xfId="10" applyNumberFormat="1" applyFont="1" applyFill="1" applyBorder="1" applyAlignment="1">
      <alignment vertical="center"/>
    </xf>
    <xf numFmtId="0" fontId="29" fillId="2" borderId="55" xfId="10" applyFont="1" applyFill="1" applyBorder="1" applyAlignment="1">
      <alignment vertical="center"/>
    </xf>
    <xf numFmtId="0" fontId="29" fillId="2" borderId="15" xfId="77" applyFont="1" applyFill="1" applyBorder="1" applyAlignment="1">
      <alignment vertical="center"/>
    </xf>
    <xf numFmtId="0" fontId="29" fillId="2" borderId="3" xfId="77" applyFont="1" applyFill="1" applyBorder="1" applyAlignment="1">
      <alignment vertical="center"/>
    </xf>
    <xf numFmtId="0" fontId="29" fillId="2" borderId="125" xfId="5" applyFont="1" applyFill="1" applyBorder="1" applyAlignment="1" applyProtection="1">
      <alignment vertical="center"/>
    </xf>
    <xf numFmtId="0" fontId="29" fillId="2" borderId="126" xfId="5" applyFont="1" applyFill="1" applyBorder="1" applyAlignment="1" applyProtection="1">
      <alignment vertical="center"/>
    </xf>
    <xf numFmtId="0" fontId="29" fillId="0" borderId="124" xfId="10" applyFont="1" applyBorder="1" applyAlignment="1">
      <alignment vertical="center"/>
    </xf>
    <xf numFmtId="0" fontId="25" fillId="3" borderId="12" xfId="10" applyFont="1" applyFill="1" applyBorder="1" applyAlignment="1">
      <alignment vertical="center"/>
    </xf>
    <xf numFmtId="0" fontId="29" fillId="0" borderId="20" xfId="77" applyFont="1" applyBorder="1" applyAlignment="1">
      <alignment vertical="center"/>
    </xf>
    <xf numFmtId="0" fontId="29" fillId="2" borderId="116" xfId="77" applyFont="1" applyFill="1" applyBorder="1" applyAlignment="1">
      <alignment vertical="center"/>
    </xf>
    <xf numFmtId="0" fontId="29" fillId="2" borderId="126" xfId="77" applyFont="1" applyFill="1" applyBorder="1" applyAlignment="1">
      <alignment vertical="center"/>
    </xf>
    <xf numFmtId="0" fontId="29" fillId="2" borderId="125" xfId="5" applyFont="1" applyFill="1" applyBorder="1" applyAlignment="1" applyProtection="1">
      <alignment horizontal="left" vertical="center"/>
    </xf>
    <xf numFmtId="0" fontId="24" fillId="0" borderId="20" xfId="77" applyFont="1" applyBorder="1" applyAlignment="1">
      <alignment vertical="center"/>
    </xf>
    <xf numFmtId="0" fontId="51" fillId="0" borderId="0" xfId="0" applyFont="1"/>
    <xf numFmtId="0" fontId="24" fillId="3" borderId="11" xfId="82" applyFont="1" applyFill="1" applyBorder="1"/>
    <xf numFmtId="0" fontId="24" fillId="0" borderId="0" xfId="82" applyFont="1"/>
    <xf numFmtId="0" fontId="28" fillId="2" borderId="124" xfId="10" applyFont="1" applyFill="1" applyBorder="1" applyAlignment="1">
      <alignment horizontal="left" vertical="center" wrapText="1"/>
    </xf>
    <xf numFmtId="0" fontId="33" fillId="0" borderId="0" xfId="82" applyFont="1"/>
    <xf numFmtId="0" fontId="29" fillId="2" borderId="125" xfId="10" applyFont="1" applyFill="1" applyBorder="1" applyAlignment="1">
      <alignment horizontal="left" vertical="center" wrapText="1"/>
    </xf>
    <xf numFmtId="0" fontId="29" fillId="2" borderId="127" xfId="10" applyFont="1" applyFill="1" applyBorder="1" applyAlignment="1">
      <alignment horizontal="left" vertical="center" wrapText="1"/>
    </xf>
    <xf numFmtId="0" fontId="29" fillId="0" borderId="128" xfId="82" applyFont="1" applyBorder="1"/>
    <xf numFmtId="0" fontId="29" fillId="2" borderId="115"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29" xfId="10" applyFont="1" applyFill="1" applyBorder="1" applyAlignment="1">
      <alignment horizontal="left" vertical="center"/>
    </xf>
    <xf numFmtId="0" fontId="28" fillId="2" borderId="130" xfId="10" applyFont="1" applyFill="1" applyBorder="1" applyAlignment="1">
      <alignment horizontal="left" vertical="center" wrapText="1"/>
    </xf>
    <xf numFmtId="0" fontId="29" fillId="2" borderId="132" xfId="82" applyFont="1" applyFill="1" applyBorder="1" applyAlignment="1">
      <alignment horizontal="center"/>
    </xf>
    <xf numFmtId="0" fontId="29" fillId="2" borderId="10" xfId="82" applyFont="1" applyFill="1" applyBorder="1" applyAlignment="1">
      <alignment horizontal="center"/>
    </xf>
    <xf numFmtId="0" fontId="29" fillId="2" borderId="10" xfId="82" applyFont="1" applyFill="1" applyBorder="1"/>
    <xf numFmtId="0" fontId="29" fillId="2" borderId="133" xfId="82" applyFont="1" applyFill="1" applyBorder="1"/>
    <xf numFmtId="0" fontId="29" fillId="2" borderId="0" xfId="82" applyFont="1" applyFill="1" applyAlignment="1">
      <alignment horizontal="center"/>
    </xf>
    <xf numFmtId="0" fontId="29" fillId="2" borderId="0" xfId="82" applyFont="1" applyFill="1"/>
    <xf numFmtId="0" fontId="29" fillId="2" borderId="54" xfId="82" applyFont="1" applyFill="1" applyBorder="1"/>
    <xf numFmtId="0" fontId="29" fillId="2" borderId="4" xfId="82" applyFont="1" applyFill="1" applyBorder="1" applyAlignment="1">
      <alignment horizontal="center"/>
    </xf>
    <xf numFmtId="0" fontId="29" fillId="2" borderId="4" xfId="82" applyFont="1" applyFill="1" applyBorder="1"/>
    <xf numFmtId="0" fontId="29" fillId="2" borderId="55" xfId="82" applyFont="1" applyFill="1" applyBorder="1"/>
    <xf numFmtId="0" fontId="25" fillId="2" borderId="115" xfId="5" applyFont="1" applyFill="1" applyBorder="1" applyAlignment="1" applyProtection="1">
      <alignment horizontal="left" vertical="center" wrapText="1"/>
    </xf>
    <xf numFmtId="0" fontId="28" fillId="0" borderId="124" xfId="10" applyFont="1" applyBorder="1" applyAlignment="1">
      <alignment horizontal="left" vertical="center" wrapText="1"/>
    </xf>
    <xf numFmtId="0" fontId="29" fillId="0" borderId="126" xfId="5" applyFont="1" applyFill="1" applyBorder="1" applyAlignment="1" applyProtection="1">
      <alignment vertical="center" wrapText="1"/>
    </xf>
    <xf numFmtId="0" fontId="29" fillId="2" borderId="133" xfId="10" applyFont="1" applyFill="1" applyBorder="1" applyAlignment="1">
      <alignment vertical="center" wrapText="1"/>
    </xf>
    <xf numFmtId="0" fontId="29" fillId="2" borderId="115" xfId="5" applyFont="1" applyFill="1" applyBorder="1" applyAlignment="1" applyProtection="1">
      <alignment horizontal="justify" vertical="center" wrapText="1"/>
    </xf>
    <xf numFmtId="0" fontId="29" fillId="2" borderId="115" xfId="5" applyFont="1" applyFill="1" applyBorder="1" applyAlignment="1" applyProtection="1">
      <alignment horizontal="center" vertical="center" wrapText="1"/>
    </xf>
    <xf numFmtId="0" fontId="29" fillId="2" borderId="115" xfId="5" applyFont="1" applyFill="1" applyBorder="1" applyAlignment="1" applyProtection="1">
      <alignment vertical="center" wrapText="1"/>
    </xf>
    <xf numFmtId="0" fontId="29" fillId="2" borderId="55" xfId="82" applyFont="1" applyFill="1" applyBorder="1" applyAlignment="1">
      <alignment horizontal="center"/>
    </xf>
    <xf numFmtId="0" fontId="29" fillId="2" borderId="132" xfId="5" applyFont="1" applyFill="1" applyBorder="1" applyAlignment="1" applyProtection="1">
      <alignment vertical="center" wrapText="1"/>
    </xf>
    <xf numFmtId="0" fontId="29" fillId="2" borderId="115" xfId="82" applyFont="1" applyFill="1" applyBorder="1"/>
    <xf numFmtId="0" fontId="29" fillId="2" borderId="0" xfId="82" applyFont="1" applyFill="1" applyAlignment="1">
      <alignment horizontal="right"/>
    </xf>
    <xf numFmtId="0" fontId="29" fillId="2" borderId="132" xfId="5" applyFont="1" applyFill="1" applyBorder="1" applyAlignment="1" applyProtection="1">
      <alignment horizontal="center" vertical="center" wrapText="1"/>
    </xf>
    <xf numFmtId="0" fontId="29" fillId="2" borderId="133" xfId="5" applyFont="1" applyFill="1" applyBorder="1" applyAlignment="1" applyProtection="1">
      <alignment horizontal="center" vertical="center" wrapText="1"/>
    </xf>
    <xf numFmtId="1" fontId="29" fillId="2" borderId="115" xfId="5" applyNumberFormat="1" applyFont="1" applyFill="1" applyBorder="1" applyAlignment="1" applyProtection="1">
      <alignment vertical="center" wrapText="1"/>
    </xf>
    <xf numFmtId="49" fontId="25" fillId="2" borderId="132" xfId="10" applyNumberFormat="1" applyFont="1" applyFill="1" applyBorder="1" applyAlignment="1">
      <alignment horizontal="center" vertical="center"/>
    </xf>
    <xf numFmtId="1" fontId="29" fillId="2" borderId="115" xfId="8" applyNumberFormat="1" applyFont="1" applyFill="1" applyBorder="1" applyAlignment="1" applyProtection="1">
      <alignment vertical="center" wrapText="1"/>
    </xf>
    <xf numFmtId="49" fontId="29" fillId="2" borderId="115" xfId="10" applyNumberFormat="1" applyFont="1" applyFill="1" applyBorder="1" applyAlignment="1">
      <alignment horizontal="center" vertical="center"/>
    </xf>
    <xf numFmtId="0" fontId="29" fillId="2" borderId="132" xfId="10" applyFont="1" applyFill="1" applyBorder="1" applyAlignment="1">
      <alignment horizontal="left" vertical="center" wrapText="1"/>
    </xf>
    <xf numFmtId="0" fontId="29" fillId="2" borderId="133" xfId="10" applyFont="1" applyFill="1" applyBorder="1" applyAlignment="1">
      <alignment horizontal="left" vertical="center" wrapText="1"/>
    </xf>
    <xf numFmtId="1" fontId="29" fillId="2" borderId="127" xfId="63" applyNumberFormat="1" applyFont="1" applyFill="1" applyBorder="1" applyAlignment="1">
      <alignment horizontal="center" vertical="center" wrapText="1"/>
    </xf>
    <xf numFmtId="1" fontId="29" fillId="2" borderId="128" xfId="10" applyNumberFormat="1" applyFont="1" applyFill="1" applyBorder="1" applyAlignment="1">
      <alignment horizontal="center" vertical="center" wrapText="1"/>
    </xf>
    <xf numFmtId="1" fontId="29" fillId="2" borderId="127" xfId="10" applyNumberFormat="1" applyFont="1" applyFill="1" applyBorder="1" applyAlignment="1">
      <alignment vertical="center" wrapText="1"/>
    </xf>
    <xf numFmtId="1" fontId="29" fillId="2" borderId="128" xfId="10" applyNumberFormat="1" applyFont="1" applyFill="1" applyBorder="1" applyAlignment="1">
      <alignment vertical="center" wrapText="1"/>
    </xf>
    <xf numFmtId="1" fontId="29" fillId="2" borderId="127" xfId="10" applyNumberFormat="1" applyFont="1" applyFill="1" applyBorder="1" applyAlignment="1">
      <alignment horizontal="center" vertical="center" wrapText="1"/>
    </xf>
    <xf numFmtId="0" fontId="29" fillId="2" borderId="126" xfId="10" applyFont="1" applyFill="1" applyBorder="1" applyAlignment="1">
      <alignment horizontal="center" vertical="center" wrapText="1"/>
    </xf>
    <xf numFmtId="1" fontId="29" fillId="2" borderId="0" xfId="82" applyNumberFormat="1" applyFont="1" applyFill="1" applyAlignment="1">
      <alignment horizontal="center"/>
    </xf>
    <xf numFmtId="9" fontId="29" fillId="2" borderId="116" xfId="10" applyNumberFormat="1" applyFont="1" applyFill="1" applyBorder="1" applyAlignment="1">
      <alignment horizontal="center" vertical="center" wrapText="1"/>
    </xf>
    <xf numFmtId="0" fontId="29" fillId="2" borderId="133" xfId="10" applyFont="1" applyFill="1" applyBorder="1" applyAlignment="1">
      <alignment horizontal="center" vertical="center" wrapText="1"/>
    </xf>
    <xf numFmtId="41" fontId="29" fillId="2" borderId="127" xfId="67" applyFont="1" applyFill="1" applyBorder="1" applyAlignment="1">
      <alignment horizontal="center" vertical="center" wrapText="1"/>
    </xf>
    <xf numFmtId="9" fontId="29" fillId="2" borderId="0" xfId="10" applyNumberFormat="1" applyFont="1" applyFill="1" applyAlignment="1">
      <alignment vertical="center" wrapText="1"/>
    </xf>
    <xf numFmtId="0" fontId="29" fillId="2" borderId="116" xfId="10" applyFont="1" applyFill="1" applyBorder="1" applyAlignment="1">
      <alignment horizontal="center" vertical="center" wrapText="1"/>
    </xf>
    <xf numFmtId="0" fontId="29" fillId="2" borderId="15" xfId="82" applyFont="1" applyFill="1" applyBorder="1"/>
    <xf numFmtId="0" fontId="29" fillId="2" borderId="115" xfId="82" applyFont="1" applyFill="1" applyBorder="1" applyAlignment="1">
      <alignment horizontal="center"/>
    </xf>
    <xf numFmtId="0" fontId="29" fillId="2" borderId="3" xfId="82" applyFont="1" applyFill="1" applyBorder="1"/>
    <xf numFmtId="0" fontId="29" fillId="0" borderId="124" xfId="10" applyFont="1" applyBorder="1" applyAlignment="1">
      <alignment horizontal="left" vertical="center" wrapText="1"/>
    </xf>
    <xf numFmtId="0" fontId="29" fillId="0" borderId="124" xfId="10" applyFont="1" applyBorder="1" applyAlignment="1">
      <alignment vertical="center" wrapText="1"/>
    </xf>
    <xf numFmtId="0" fontId="29" fillId="0" borderId="124" xfId="10" applyFont="1" applyBorder="1" applyAlignment="1">
      <alignment horizontal="left" vertical="center"/>
    </xf>
    <xf numFmtId="0" fontId="31" fillId="0" borderId="124" xfId="10" applyFont="1" applyBorder="1" applyAlignment="1">
      <alignment horizontal="left" vertical="center"/>
    </xf>
    <xf numFmtId="0" fontId="32" fillId="0" borderId="20" xfId="82" applyFont="1" applyBorder="1" applyAlignment="1">
      <alignment horizontal="left"/>
    </xf>
    <xf numFmtId="0" fontId="32" fillId="0" borderId="0" xfId="82" applyFont="1" applyAlignment="1">
      <alignment horizontal="left"/>
    </xf>
    <xf numFmtId="0" fontId="29" fillId="0" borderId="18" xfId="5" applyFont="1" applyFill="1" applyBorder="1" applyAlignment="1" applyProtection="1">
      <alignment vertical="center" wrapText="1"/>
    </xf>
    <xf numFmtId="0" fontId="29" fillId="0" borderId="48" xfId="5" applyFont="1" applyFill="1" applyBorder="1" applyAlignment="1" applyProtection="1">
      <alignment vertical="center" wrapText="1"/>
    </xf>
    <xf numFmtId="41" fontId="29" fillId="2" borderId="115" xfId="67" applyFont="1" applyFill="1" applyBorder="1" applyAlignment="1" applyProtection="1">
      <alignment vertical="center" wrapText="1"/>
    </xf>
    <xf numFmtId="184" fontId="29" fillId="2" borderId="127" xfId="63" applyNumberFormat="1" applyFont="1" applyFill="1" applyBorder="1" applyAlignment="1">
      <alignment horizontal="center" vertical="center" wrapText="1"/>
    </xf>
    <xf numFmtId="1" fontId="29" fillId="2" borderId="128" xfId="63" applyNumberFormat="1" applyFont="1" applyFill="1" applyBorder="1" applyAlignment="1">
      <alignment horizontal="right" vertical="center" wrapText="1"/>
    </xf>
    <xf numFmtId="184" fontId="29" fillId="2" borderId="127" xfId="63" applyNumberFormat="1" applyFont="1" applyFill="1" applyBorder="1" applyAlignment="1">
      <alignment vertical="center" wrapText="1"/>
    </xf>
    <xf numFmtId="1" fontId="29" fillId="2" borderId="128" xfId="63" applyNumberFormat="1" applyFont="1" applyFill="1" applyBorder="1" applyAlignment="1">
      <alignment vertical="center" wrapText="1"/>
    </xf>
    <xf numFmtId="1" fontId="29" fillId="2" borderId="128" xfId="63" applyNumberFormat="1" applyFont="1" applyFill="1" applyBorder="1" applyAlignment="1">
      <alignment horizontal="center" vertical="center" wrapText="1"/>
    </xf>
    <xf numFmtId="184" fontId="29" fillId="2" borderId="0" xfId="63" applyNumberFormat="1" applyFont="1" applyFill="1" applyBorder="1" applyAlignment="1">
      <alignment horizontal="center" vertical="center" wrapText="1"/>
    </xf>
    <xf numFmtId="184" fontId="29" fillId="2" borderId="0" xfId="63" applyNumberFormat="1" applyFont="1" applyFill="1" applyBorder="1" applyAlignment="1">
      <alignment horizontal="center"/>
    </xf>
    <xf numFmtId="0" fontId="29" fillId="2" borderId="126" xfId="10" applyFont="1" applyFill="1" applyBorder="1" applyAlignment="1">
      <alignment horizontal="right" vertical="center" wrapText="1"/>
    </xf>
    <xf numFmtId="9" fontId="29" fillId="2" borderId="115" xfId="10" applyNumberFormat="1" applyFont="1" applyFill="1" applyBorder="1" applyAlignment="1">
      <alignment horizontal="center" vertical="center" wrapText="1"/>
    </xf>
    <xf numFmtId="0" fontId="29" fillId="2" borderId="116" xfId="10" applyFont="1" applyFill="1" applyBorder="1" applyAlignment="1">
      <alignment horizontal="right" vertical="center" wrapText="1"/>
    </xf>
    <xf numFmtId="41" fontId="29" fillId="2" borderId="115" xfId="67" applyFont="1" applyFill="1" applyBorder="1" applyAlignment="1">
      <alignment horizontal="center" vertical="center" wrapText="1"/>
    </xf>
    <xf numFmtId="41" fontId="24" fillId="0" borderId="0" xfId="82" applyNumberFormat="1" applyFont="1"/>
    <xf numFmtId="0" fontId="24" fillId="3" borderId="11" xfId="83" applyFont="1" applyFill="1" applyBorder="1"/>
    <xf numFmtId="0" fontId="33" fillId="0" borderId="0" xfId="83" applyFont="1" applyAlignment="1">
      <alignment wrapText="1"/>
    </xf>
    <xf numFmtId="0" fontId="24" fillId="0" borderId="0" xfId="83" applyFont="1"/>
    <xf numFmtId="0" fontId="29" fillId="2" borderId="18" xfId="5" applyFont="1" applyFill="1" applyBorder="1" applyAlignment="1" applyProtection="1">
      <alignment vertical="center" wrapText="1"/>
    </xf>
    <xf numFmtId="0" fontId="29" fillId="2" borderId="48" xfId="5" applyFont="1" applyFill="1" applyBorder="1" applyAlignment="1" applyProtection="1">
      <alignment vertical="center" wrapText="1"/>
    </xf>
    <xf numFmtId="0" fontId="33" fillId="0" borderId="0" xfId="83" applyFont="1" applyAlignment="1">
      <alignment vertical="top" wrapText="1"/>
    </xf>
    <xf numFmtId="0" fontId="29" fillId="0" borderId="125" xfId="10" applyFont="1" applyBorder="1" applyAlignment="1">
      <alignment horizontal="left" vertical="center"/>
    </xf>
    <xf numFmtId="0" fontId="29" fillId="0" borderId="127" xfId="10" applyFont="1" applyBorder="1" applyAlignment="1">
      <alignment horizontal="left" vertical="center" wrapText="1"/>
    </xf>
    <xf numFmtId="0" fontId="29" fillId="0" borderId="128" xfId="83" applyFont="1" applyBorder="1"/>
    <xf numFmtId="0" fontId="29" fillId="0" borderId="115" xfId="10" applyFont="1" applyBorder="1" applyAlignment="1">
      <alignment horizontal="left" vertical="center" wrapText="1"/>
    </xf>
    <xf numFmtId="0" fontId="29" fillId="2" borderId="10" xfId="83" applyFont="1" applyFill="1" applyBorder="1" applyAlignment="1">
      <alignment horizontal="center"/>
    </xf>
    <xf numFmtId="0" fontId="29" fillId="2" borderId="0" xfId="83" applyFont="1" applyFill="1" applyAlignment="1">
      <alignment horizontal="center"/>
    </xf>
    <xf numFmtId="0" fontId="29" fillId="2" borderId="0" xfId="83" applyFont="1" applyFill="1" applyAlignment="1">
      <alignment horizontal="center" vertical="top"/>
    </xf>
    <xf numFmtId="0" fontId="29" fillId="2" borderId="4" xfId="83" applyFont="1" applyFill="1" applyBorder="1" applyAlignment="1">
      <alignment horizontal="center"/>
    </xf>
    <xf numFmtId="0" fontId="28" fillId="2" borderId="131" xfId="10" applyFont="1" applyFill="1" applyBorder="1" applyAlignment="1">
      <alignment horizontal="left" vertical="top" wrapText="1"/>
    </xf>
    <xf numFmtId="0" fontId="24" fillId="0" borderId="0" xfId="83" applyFont="1" applyAlignment="1">
      <alignment wrapText="1"/>
    </xf>
    <xf numFmtId="0" fontId="29" fillId="2" borderId="55" xfId="83" applyFont="1" applyFill="1" applyBorder="1" applyAlignment="1">
      <alignment horizontal="center"/>
    </xf>
    <xf numFmtId="0" fontId="29" fillId="2" borderId="10" xfId="83" applyFont="1" applyFill="1" applyBorder="1"/>
    <xf numFmtId="0" fontId="29" fillId="2" borderId="133" xfId="83" applyFont="1" applyFill="1" applyBorder="1"/>
    <xf numFmtId="0" fontId="29" fillId="2" borderId="115" xfId="83" applyFont="1" applyFill="1" applyBorder="1"/>
    <xf numFmtId="0" fontId="29" fillId="2" borderId="0" xfId="83" applyFont="1" applyFill="1"/>
    <xf numFmtId="0" fontId="29" fillId="2" borderId="4" xfId="83" applyFont="1" applyFill="1" applyBorder="1"/>
    <xf numFmtId="0" fontId="29" fillId="2" borderId="55" xfId="83" applyFont="1" applyFill="1" applyBorder="1"/>
    <xf numFmtId="0" fontId="29" fillId="2" borderId="115" xfId="8" applyNumberFormat="1" applyFont="1" applyFill="1" applyBorder="1" applyAlignment="1" applyProtection="1">
      <alignment vertical="center" wrapText="1"/>
    </xf>
    <xf numFmtId="0" fontId="29" fillId="2" borderId="54" xfId="83" applyFont="1" applyFill="1" applyBorder="1"/>
    <xf numFmtId="1" fontId="29" fillId="2" borderId="126" xfId="10" applyNumberFormat="1" applyFont="1" applyFill="1" applyBorder="1" applyAlignment="1">
      <alignment horizontal="center" vertical="center" wrapText="1"/>
    </xf>
    <xf numFmtId="1" fontId="29" fillId="2" borderId="0" xfId="83" applyNumberFormat="1" applyFont="1" applyFill="1" applyAlignment="1">
      <alignment horizontal="center"/>
    </xf>
    <xf numFmtId="1" fontId="29" fillId="2" borderId="115" xfId="10" applyNumberFormat="1" applyFont="1" applyFill="1" applyBorder="1" applyAlignment="1">
      <alignment horizontal="center" vertical="center" wrapText="1"/>
    </xf>
    <xf numFmtId="1" fontId="29" fillId="2" borderId="129" xfId="10" applyNumberFormat="1" applyFont="1" applyFill="1" applyBorder="1" applyAlignment="1">
      <alignment horizontal="center" vertical="center" wrapText="1"/>
    </xf>
    <xf numFmtId="1" fontId="29" fillId="2" borderId="0" xfId="10" applyNumberFormat="1" applyFont="1" applyFill="1" applyAlignment="1">
      <alignment vertical="center" wrapText="1"/>
    </xf>
    <xf numFmtId="0" fontId="29" fillId="2" borderId="15" xfId="83" applyFont="1" applyFill="1" applyBorder="1"/>
    <xf numFmtId="0" fontId="29" fillId="2" borderId="115" xfId="83" applyFont="1" applyFill="1" applyBorder="1" applyAlignment="1">
      <alignment horizontal="center"/>
    </xf>
    <xf numFmtId="0" fontId="29" fillId="2" borderId="3" xfId="83" applyFont="1" applyFill="1" applyBorder="1"/>
    <xf numFmtId="0" fontId="32" fillId="0" borderId="20" xfId="83" applyFont="1" applyBorder="1" applyAlignment="1">
      <alignment horizontal="left"/>
    </xf>
    <xf numFmtId="0" fontId="32" fillId="0" borderId="0" xfId="83" applyFont="1" applyAlignment="1">
      <alignment horizontal="left"/>
    </xf>
    <xf numFmtId="0" fontId="24" fillId="7" borderId="95" xfId="84" applyFont="1" applyFill="1" applyBorder="1"/>
    <xf numFmtId="0" fontId="33" fillId="0" borderId="0" xfId="84" applyFont="1" applyAlignment="1">
      <alignment wrapText="1"/>
    </xf>
    <xf numFmtId="0" fontId="24" fillId="0" borderId="0" xfId="84" applyFont="1"/>
    <xf numFmtId="0" fontId="0" fillId="0" borderId="0" xfId="84" applyFont="1"/>
    <xf numFmtId="0" fontId="50" fillId="0" borderId="95" xfId="84" applyFont="1" applyBorder="1" applyAlignment="1">
      <alignment horizontal="left" vertical="center" wrapText="1"/>
    </xf>
    <xf numFmtId="0" fontId="33" fillId="0" borderId="0" xfId="84" applyFont="1" applyAlignment="1">
      <alignment vertical="top" wrapText="1"/>
    </xf>
    <xf numFmtId="0" fontId="50" fillId="6" borderId="104" xfId="84" applyFont="1" applyFill="1" applyBorder="1" applyAlignment="1">
      <alignment horizontal="left" vertical="center" wrapText="1"/>
    </xf>
    <xf numFmtId="0" fontId="50" fillId="0" borderId="105" xfId="84" applyFont="1" applyBorder="1" applyAlignment="1">
      <alignment horizontal="left" vertical="center" wrapText="1"/>
    </xf>
    <xf numFmtId="0" fontId="24" fillId="0" borderId="63" xfId="84" applyFont="1" applyBorder="1" applyAlignment="1">
      <alignment horizontal="left" vertical="center"/>
    </xf>
    <xf numFmtId="0" fontId="24" fillId="0" borderId="28" xfId="84" applyFont="1" applyBorder="1" applyAlignment="1">
      <alignment horizontal="left" vertical="center" wrapText="1"/>
    </xf>
    <xf numFmtId="0" fontId="24" fillId="0" borderId="33" xfId="84" applyFont="1" applyBorder="1"/>
    <xf numFmtId="0" fontId="29" fillId="8" borderId="24" xfId="84" applyFont="1" applyFill="1" applyBorder="1" applyAlignment="1">
      <alignment horizontal="left" vertical="center" wrapText="1"/>
    </xf>
    <xf numFmtId="0" fontId="24" fillId="6" borderId="106" xfId="84" applyFont="1" applyFill="1" applyBorder="1" applyAlignment="1">
      <alignment horizontal="left" vertical="center"/>
    </xf>
    <xf numFmtId="0" fontId="24" fillId="6" borderId="107" xfId="84" applyFont="1" applyFill="1" applyBorder="1" applyAlignment="1">
      <alignment horizontal="left" vertical="center"/>
    </xf>
    <xf numFmtId="0" fontId="50" fillId="6" borderId="27" xfId="84" applyFont="1" applyFill="1" applyBorder="1" applyAlignment="1">
      <alignment horizontal="left" vertical="center" wrapText="1"/>
    </xf>
    <xf numFmtId="0" fontId="24" fillId="6" borderId="106" xfId="84" applyFont="1" applyFill="1" applyBorder="1" applyAlignment="1">
      <alignment horizontal="center"/>
    </xf>
    <xf numFmtId="0" fontId="24" fillId="6" borderId="0" xfId="84" applyFont="1" applyFill="1" applyAlignment="1">
      <alignment horizontal="center"/>
    </xf>
    <xf numFmtId="0" fontId="24" fillId="6" borderId="0" xfId="84" applyFont="1" applyFill="1" applyAlignment="1">
      <alignment horizontal="center" vertical="top"/>
    </xf>
    <xf numFmtId="0" fontId="24" fillId="6" borderId="32" xfId="84" applyFont="1" applyFill="1" applyBorder="1" applyAlignment="1">
      <alignment horizontal="center"/>
    </xf>
    <xf numFmtId="0" fontId="50" fillId="6" borderId="108" xfId="84" applyFont="1" applyFill="1" applyBorder="1" applyAlignment="1">
      <alignment horizontal="left" vertical="top" wrapText="1"/>
    </xf>
    <xf numFmtId="0" fontId="27" fillId="6" borderId="24" xfId="84" applyFont="1" applyFill="1" applyBorder="1" applyAlignment="1">
      <alignment horizontal="left" vertical="center" wrapText="1"/>
    </xf>
    <xf numFmtId="0" fontId="50" fillId="0" borderId="104" xfId="84" applyFont="1" applyBorder="1" applyAlignment="1">
      <alignment horizontal="left" vertical="center" wrapText="1"/>
    </xf>
    <xf numFmtId="0" fontId="24" fillId="6" borderId="99" xfId="84" applyFont="1" applyFill="1" applyBorder="1" applyAlignment="1">
      <alignment vertical="center"/>
    </xf>
    <xf numFmtId="0" fontId="24" fillId="6" borderId="106" xfId="84" applyFont="1" applyFill="1" applyBorder="1" applyAlignment="1">
      <alignment vertical="center" wrapText="1"/>
    </xf>
    <xf numFmtId="0" fontId="24" fillId="6" borderId="110" xfId="84" applyFont="1" applyFill="1" applyBorder="1" applyAlignment="1">
      <alignment vertical="center" wrapText="1"/>
    </xf>
    <xf numFmtId="0" fontId="24" fillId="6" borderId="103" xfId="84" applyFont="1" applyFill="1" applyBorder="1" applyAlignment="1">
      <alignment vertical="center"/>
    </xf>
    <xf numFmtId="0" fontId="24" fillId="6" borderId="32" xfId="84" applyFont="1" applyFill="1" applyBorder="1" applyAlignment="1">
      <alignment vertical="center" wrapText="1"/>
    </xf>
    <xf numFmtId="0" fontId="24" fillId="6" borderId="0" xfId="84" applyFont="1" applyFill="1" applyAlignment="1">
      <alignment vertical="center" wrapText="1"/>
    </xf>
    <xf numFmtId="0" fontId="24" fillId="6" borderId="113" xfId="84" applyFont="1" applyFill="1" applyBorder="1" applyAlignment="1">
      <alignment vertical="center" wrapText="1"/>
    </xf>
    <xf numFmtId="0" fontId="24" fillId="6" borderId="103" xfId="84" applyFont="1" applyFill="1" applyBorder="1" applyAlignment="1">
      <alignment horizontal="right" vertical="center" wrapText="1"/>
    </xf>
    <xf numFmtId="0" fontId="24" fillId="6" borderId="29" xfId="84" applyFont="1" applyFill="1" applyBorder="1" applyAlignment="1">
      <alignment horizontal="left" vertical="center" wrapText="1"/>
    </xf>
    <xf numFmtId="0" fontId="24" fillId="6" borderId="0" xfId="84" applyFont="1" applyFill="1" applyAlignment="1">
      <alignment horizontal="right" vertical="center" wrapText="1"/>
    </xf>
    <xf numFmtId="0" fontId="24" fillId="6" borderId="24" xfId="84" applyFont="1" applyFill="1" applyBorder="1" applyAlignment="1">
      <alignment horizontal="left" vertical="center" wrapText="1"/>
    </xf>
    <xf numFmtId="0" fontId="24" fillId="6" borderId="24" xfId="84" applyFont="1" applyFill="1" applyBorder="1" applyAlignment="1">
      <alignment horizontal="center" vertical="center" wrapText="1"/>
    </xf>
    <xf numFmtId="0" fontId="24" fillId="6" borderId="24" xfId="84" applyFont="1" applyFill="1" applyBorder="1" applyAlignment="1">
      <alignment vertical="center" wrapText="1"/>
    </xf>
    <xf numFmtId="0" fontId="24" fillId="6" borderId="112" xfId="84" applyFont="1" applyFill="1" applyBorder="1" applyAlignment="1">
      <alignment horizontal="center"/>
    </xf>
    <xf numFmtId="0" fontId="24" fillId="6" borderId="111" xfId="84" applyFont="1" applyFill="1" applyBorder="1" applyAlignment="1">
      <alignment horizontal="center" vertical="center" wrapText="1"/>
    </xf>
    <xf numFmtId="0" fontId="24" fillId="6" borderId="32" xfId="84" applyFont="1" applyFill="1" applyBorder="1" applyAlignment="1">
      <alignment horizontal="center" vertical="center" wrapText="1"/>
    </xf>
    <xf numFmtId="0" fontId="24" fillId="6" borderId="112" xfId="84" applyFont="1" applyFill="1" applyBorder="1" applyAlignment="1">
      <alignment horizontal="center" vertical="center" wrapText="1"/>
    </xf>
    <xf numFmtId="0" fontId="24" fillId="6" borderId="99" xfId="84" applyFont="1" applyFill="1" applyBorder="1" applyAlignment="1">
      <alignment vertical="center" wrapText="1"/>
    </xf>
    <xf numFmtId="0" fontId="24" fillId="6" borderId="106" xfId="84" applyFont="1" applyFill="1" applyBorder="1"/>
    <xf numFmtId="0" fontId="24" fillId="6" borderId="110" xfId="84" applyFont="1" applyFill="1" applyBorder="1"/>
    <xf numFmtId="0" fontId="24" fillId="6" borderId="0" xfId="84" applyFont="1" applyFill="1" applyAlignment="1">
      <alignment horizontal="center" vertical="center" wrapText="1"/>
    </xf>
    <xf numFmtId="0" fontId="24" fillId="6" borderId="24" xfId="84" applyFont="1" applyFill="1" applyBorder="1"/>
    <xf numFmtId="0" fontId="24" fillId="6" borderId="0" xfId="84" applyFont="1" applyFill="1"/>
    <xf numFmtId="0" fontId="24" fillId="6" borderId="111" xfId="84" applyFont="1" applyFill="1" applyBorder="1" applyAlignment="1">
      <alignment vertical="center" wrapText="1"/>
    </xf>
    <xf numFmtId="0" fontId="24" fillId="6" borderId="32" xfId="84" applyFont="1" applyFill="1" applyBorder="1"/>
    <xf numFmtId="0" fontId="24" fillId="6" borderId="112" xfId="84" applyFont="1" applyFill="1" applyBorder="1"/>
    <xf numFmtId="0" fontId="50" fillId="6" borderId="109" xfId="84" applyFont="1" applyFill="1" applyBorder="1" applyAlignment="1">
      <alignment horizontal="left" vertical="center" wrapText="1"/>
    </xf>
    <xf numFmtId="0" fontId="24" fillId="6" borderId="99" xfId="84" applyFont="1" applyFill="1" applyBorder="1" applyAlignment="1">
      <alignment horizontal="center" vertical="center" wrapText="1"/>
    </xf>
    <xf numFmtId="0" fontId="24" fillId="6" borderId="106" xfId="84" applyFont="1" applyFill="1" applyBorder="1" applyAlignment="1">
      <alignment horizontal="center" vertical="center" wrapText="1"/>
    </xf>
    <xf numFmtId="0" fontId="24" fillId="6" borderId="110" xfId="84" applyFont="1" applyFill="1" applyBorder="1" applyAlignment="1">
      <alignment horizontal="center" vertical="center" wrapText="1"/>
    </xf>
    <xf numFmtId="0" fontId="24" fillId="6" borderId="114" xfId="84" applyFont="1" applyFill="1" applyBorder="1" applyAlignment="1">
      <alignment horizontal="right" vertical="center" wrapText="1"/>
    </xf>
    <xf numFmtId="0" fontId="24" fillId="6" borderId="0" xfId="84" applyFont="1" applyFill="1" applyAlignment="1">
      <alignment horizontal="right" vertical="center"/>
    </xf>
    <xf numFmtId="0" fontId="24" fillId="6" borderId="113" xfId="84" applyFont="1" applyFill="1" applyBorder="1" applyAlignment="1">
      <alignment horizontal="center" vertical="center" wrapText="1"/>
    </xf>
    <xf numFmtId="0" fontId="50" fillId="6" borderId="105" xfId="84" applyFont="1" applyFill="1" applyBorder="1" applyAlignment="1">
      <alignment horizontal="left" vertical="center" wrapText="1"/>
    </xf>
    <xf numFmtId="49" fontId="27" fillId="6" borderId="99" xfId="84" applyNumberFormat="1" applyFont="1" applyFill="1" applyBorder="1" applyAlignment="1">
      <alignment horizontal="center" vertical="center"/>
    </xf>
    <xf numFmtId="49" fontId="27" fillId="6" borderId="106" xfId="84" applyNumberFormat="1" applyFont="1" applyFill="1" applyBorder="1" applyAlignment="1">
      <alignment horizontal="center" vertical="center"/>
    </xf>
    <xf numFmtId="0" fontId="24" fillId="6" borderId="103" xfId="84" applyFont="1" applyFill="1" applyBorder="1" applyAlignment="1">
      <alignment horizontal="center" vertical="center" wrapText="1"/>
    </xf>
    <xf numFmtId="49" fontId="27" fillId="6" borderId="0" xfId="84" applyNumberFormat="1" applyFont="1" applyFill="1" applyAlignment="1">
      <alignment horizontal="center" vertical="center"/>
    </xf>
    <xf numFmtId="49" fontId="24" fillId="6" borderId="24" xfId="84" applyNumberFormat="1" applyFont="1" applyFill="1" applyBorder="1" applyAlignment="1">
      <alignment horizontal="center" vertical="center"/>
    </xf>
    <xf numFmtId="0" fontId="24" fillId="6" borderId="113" xfId="84" applyFont="1" applyFill="1" applyBorder="1"/>
    <xf numFmtId="171" fontId="24" fillId="6" borderId="32" xfId="84" applyNumberFormat="1" applyFont="1" applyFill="1" applyBorder="1" applyAlignment="1">
      <alignment vertical="center" wrapText="1"/>
    </xf>
    <xf numFmtId="49" fontId="27" fillId="6" borderId="32" xfId="84" applyNumberFormat="1" applyFont="1" applyFill="1" applyBorder="1" applyAlignment="1">
      <alignment horizontal="center" vertical="center"/>
    </xf>
    <xf numFmtId="0" fontId="24" fillId="6" borderId="32" xfId="84" applyFont="1" applyFill="1" applyBorder="1" applyAlignment="1">
      <alignment horizontal="right" vertical="center"/>
    </xf>
    <xf numFmtId="0" fontId="24" fillId="6" borderId="99" xfId="84" applyFont="1" applyFill="1" applyBorder="1" applyAlignment="1">
      <alignment horizontal="left" vertical="center" wrapText="1"/>
    </xf>
    <xf numFmtId="0" fontId="24" fillId="6" borderId="106" xfId="84" applyFont="1" applyFill="1" applyBorder="1" applyAlignment="1">
      <alignment horizontal="left" vertical="center" wrapText="1"/>
    </xf>
    <xf numFmtId="0" fontId="24" fillId="6" borderId="110" xfId="84" applyFont="1" applyFill="1" applyBorder="1" applyAlignment="1">
      <alignment horizontal="left" vertical="center" wrapText="1"/>
    </xf>
    <xf numFmtId="0" fontId="24" fillId="6" borderId="113" xfId="84" applyFont="1" applyFill="1" applyBorder="1" applyAlignment="1">
      <alignment horizontal="left" vertical="center" wrapText="1"/>
    </xf>
    <xf numFmtId="1" fontId="24" fillId="6" borderId="28" xfId="84" applyNumberFormat="1" applyFont="1" applyFill="1" applyBorder="1" applyAlignment="1">
      <alignment horizontal="center" vertical="center" wrapText="1"/>
    </xf>
    <xf numFmtId="0" fontId="24" fillId="6" borderId="33" xfId="84" applyFont="1" applyFill="1" applyBorder="1" applyAlignment="1">
      <alignment horizontal="center" vertical="center" wrapText="1"/>
    </xf>
    <xf numFmtId="0" fontId="24" fillId="6" borderId="65" xfId="84" applyFont="1" applyFill="1" applyBorder="1" applyAlignment="1">
      <alignment horizontal="center" vertical="center" wrapText="1"/>
    </xf>
    <xf numFmtId="1" fontId="24" fillId="6" borderId="115" xfId="84" applyNumberFormat="1" applyFont="1" applyFill="1" applyBorder="1" applyAlignment="1">
      <alignment horizontal="center" vertical="center" wrapText="1"/>
    </xf>
    <xf numFmtId="0" fontId="24" fillId="6" borderId="115" xfId="84" applyFont="1" applyFill="1" applyBorder="1" applyAlignment="1">
      <alignment horizontal="center" vertical="center" wrapText="1"/>
    </xf>
    <xf numFmtId="1" fontId="24" fillId="6" borderId="106" xfId="84" applyNumberFormat="1" applyFont="1" applyFill="1" applyBorder="1" applyAlignment="1">
      <alignment horizontal="center" vertical="center" wrapText="1"/>
    </xf>
    <xf numFmtId="0" fontId="24" fillId="6" borderId="107" xfId="84" applyFont="1" applyFill="1" applyBorder="1" applyAlignment="1">
      <alignment horizontal="center" vertical="center" wrapText="1"/>
    </xf>
    <xf numFmtId="0" fontId="24" fillId="6" borderId="111" xfId="84" applyFont="1" applyFill="1" applyBorder="1" applyAlignment="1">
      <alignment horizontal="right" vertical="center" wrapText="1"/>
    </xf>
    <xf numFmtId="0" fontId="24" fillId="6" borderId="64" xfId="84" applyFont="1" applyFill="1" applyBorder="1" applyAlignment="1">
      <alignment horizontal="center" vertical="center" wrapText="1"/>
    </xf>
    <xf numFmtId="41" fontId="24" fillId="6" borderId="115" xfId="1" applyFont="1" applyFill="1" applyBorder="1" applyAlignment="1">
      <alignment horizontal="center" vertical="center" wrapText="1"/>
    </xf>
    <xf numFmtId="9" fontId="24" fillId="6" borderId="32" xfId="84" applyNumberFormat="1" applyFont="1" applyFill="1" applyBorder="1" applyAlignment="1">
      <alignment horizontal="center" vertical="center" wrapText="1"/>
    </xf>
    <xf numFmtId="0" fontId="24" fillId="6" borderId="103" xfId="84" applyFont="1" applyFill="1" applyBorder="1"/>
    <xf numFmtId="0" fontId="24" fillId="6" borderId="0" xfId="84" applyFont="1" applyFill="1" applyAlignment="1">
      <alignment horizontal="center" vertical="top" wrapText="1"/>
    </xf>
    <xf numFmtId="0" fontId="24" fillId="6" borderId="32" xfId="84" applyFont="1" applyFill="1" applyBorder="1" applyAlignment="1">
      <alignment horizontal="center" vertical="top" wrapText="1"/>
    </xf>
    <xf numFmtId="0" fontId="24" fillId="6" borderId="0" xfId="84" applyFont="1" applyFill="1" applyAlignment="1">
      <alignment horizontal="left" vertical="center" wrapText="1"/>
    </xf>
    <xf numFmtId="0" fontId="24" fillId="6" borderId="24" xfId="84" applyFont="1" applyFill="1" applyBorder="1" applyAlignment="1">
      <alignment horizontal="center"/>
    </xf>
    <xf numFmtId="0" fontId="24" fillId="6" borderId="111" xfId="84" applyFont="1" applyFill="1" applyBorder="1"/>
    <xf numFmtId="0" fontId="24" fillId="0" borderId="104" xfId="84" applyFont="1" applyBorder="1" applyAlignment="1">
      <alignment horizontal="left" vertical="center" wrapText="1"/>
    </xf>
    <xf numFmtId="0" fontId="24" fillId="0" borderId="104" xfId="84" applyFont="1" applyBorder="1" applyAlignment="1">
      <alignment vertical="center" wrapText="1"/>
    </xf>
    <xf numFmtId="0" fontId="24" fillId="0" borderId="104" xfId="84" applyFont="1" applyBorder="1" applyAlignment="1">
      <alignment horizontal="left" vertical="center"/>
    </xf>
    <xf numFmtId="0" fontId="32" fillId="0" borderId="104" xfId="84" applyFont="1" applyBorder="1" applyAlignment="1">
      <alignment horizontal="left" vertical="center"/>
    </xf>
    <xf numFmtId="0" fontId="27" fillId="7" borderId="96" xfId="84" applyFont="1" applyFill="1" applyBorder="1" applyAlignment="1">
      <alignment horizontal="center" vertical="center" wrapText="1"/>
    </xf>
    <xf numFmtId="0" fontId="32" fillId="0" borderId="120" xfId="84" applyFont="1" applyBorder="1" applyAlignment="1">
      <alignment horizontal="left"/>
    </xf>
    <xf numFmtId="0" fontId="32" fillId="0" borderId="0" xfId="84" applyFont="1" applyAlignment="1">
      <alignment horizontal="left"/>
    </xf>
    <xf numFmtId="0" fontId="24" fillId="6" borderId="32" xfId="84" applyFont="1" applyFill="1" applyBorder="1" applyAlignment="1">
      <alignment horizontal="left"/>
    </xf>
    <xf numFmtId="1" fontId="24" fillId="6" borderId="127" xfId="84" applyNumberFormat="1" applyFont="1" applyFill="1" applyBorder="1" applyAlignment="1">
      <alignment horizontal="center" vertical="center" wrapText="1"/>
    </xf>
    <xf numFmtId="0" fontId="24" fillId="6" borderId="128" xfId="84" applyFont="1" applyFill="1" applyBorder="1" applyAlignment="1">
      <alignment horizontal="center" vertical="center" wrapText="1"/>
    </xf>
    <xf numFmtId="1" fontId="24" fillId="6" borderId="116" xfId="84" applyNumberFormat="1" applyFont="1" applyFill="1" applyBorder="1" applyAlignment="1">
      <alignment horizontal="center" vertical="center" wrapText="1"/>
    </xf>
    <xf numFmtId="1" fontId="24" fillId="6" borderId="64" xfId="84" applyNumberFormat="1" applyFont="1" applyFill="1" applyBorder="1" applyAlignment="1">
      <alignment horizontal="center" vertical="center" wrapText="1"/>
    </xf>
    <xf numFmtId="0" fontId="24" fillId="6" borderId="130" xfId="84" applyFont="1" applyFill="1" applyBorder="1" applyAlignment="1">
      <alignment horizontal="center" vertical="center" wrapText="1"/>
    </xf>
    <xf numFmtId="0" fontId="24" fillId="6" borderId="116" xfId="84" applyFont="1" applyFill="1" applyBorder="1" applyAlignment="1">
      <alignment horizontal="center" vertical="center" wrapText="1"/>
    </xf>
    <xf numFmtId="1" fontId="24" fillId="6" borderId="8" xfId="84" applyNumberFormat="1" applyFont="1" applyFill="1" applyBorder="1" applyAlignment="1">
      <alignment horizontal="center" vertical="center" wrapText="1"/>
    </xf>
    <xf numFmtId="0" fontId="8" fillId="2" borderId="24" xfId="81" applyFont="1" applyFill="1" applyBorder="1" applyAlignment="1">
      <alignment vertical="center" wrapText="1"/>
    </xf>
    <xf numFmtId="1" fontId="24" fillId="6" borderId="115" xfId="1" applyNumberFormat="1" applyFont="1" applyFill="1" applyBorder="1" applyAlignment="1">
      <alignment horizontal="center" vertical="center" wrapText="1"/>
    </xf>
    <xf numFmtId="0" fontId="24" fillId="3" borderId="11" xfId="77" applyFont="1" applyFill="1" applyBorder="1"/>
    <xf numFmtId="0" fontId="24" fillId="0" borderId="0" xfId="77" applyFont="1"/>
    <xf numFmtId="0" fontId="29" fillId="0" borderId="128" xfId="77" applyFont="1" applyBorder="1"/>
    <xf numFmtId="0" fontId="29" fillId="2" borderId="115" xfId="10" applyFont="1" applyFill="1" applyBorder="1" applyAlignment="1">
      <alignment horizontal="center" vertical="center" wrapText="1"/>
    </xf>
    <xf numFmtId="0" fontId="29" fillId="2" borderId="132" xfId="77" applyFont="1" applyFill="1" applyBorder="1" applyAlignment="1">
      <alignment horizontal="center"/>
    </xf>
    <xf numFmtId="0" fontId="29" fillId="2" borderId="10" xfId="77" applyFont="1" applyFill="1" applyBorder="1" applyAlignment="1">
      <alignment horizontal="center"/>
    </xf>
    <xf numFmtId="0" fontId="29" fillId="2" borderId="10" xfId="77" applyFont="1" applyFill="1" applyBorder="1"/>
    <xf numFmtId="0" fontId="29" fillId="2" borderId="133" xfId="77" applyFont="1" applyFill="1" applyBorder="1"/>
    <xf numFmtId="0" fontId="29" fillId="2" borderId="0" xfId="77" applyFont="1" applyFill="1" applyAlignment="1">
      <alignment horizontal="center"/>
    </xf>
    <xf numFmtId="0" fontId="29" fillId="2" borderId="0" xfId="77" applyFont="1" applyFill="1"/>
    <xf numFmtId="0" fontId="29" fillId="2" borderId="54" xfId="77" applyFont="1" applyFill="1" applyBorder="1"/>
    <xf numFmtId="0" fontId="29" fillId="2" borderId="4" xfId="77" applyFont="1" applyFill="1" applyBorder="1" applyAlignment="1">
      <alignment horizontal="center"/>
    </xf>
    <xf numFmtId="0" fontId="29" fillId="2" borderId="4" xfId="77" applyFont="1" applyFill="1" applyBorder="1"/>
    <xf numFmtId="0" fontId="29" fillId="2" borderId="55" xfId="77" applyFont="1" applyFill="1" applyBorder="1"/>
    <xf numFmtId="0" fontId="29" fillId="2" borderId="55" xfId="77" applyFont="1" applyFill="1" applyBorder="1" applyAlignment="1">
      <alignment horizontal="center"/>
    </xf>
    <xf numFmtId="0" fontId="29" fillId="2" borderId="115" xfId="77" applyFont="1" applyFill="1" applyBorder="1"/>
    <xf numFmtId="0" fontId="29" fillId="2" borderId="0" xfId="77" applyFont="1" applyFill="1" applyAlignment="1">
      <alignment horizontal="right"/>
    </xf>
    <xf numFmtId="0" fontId="30" fillId="2" borderId="115" xfId="5" applyFont="1" applyFill="1" applyBorder="1" applyAlignment="1" applyProtection="1">
      <alignment vertical="center" wrapText="1"/>
    </xf>
    <xf numFmtId="0" fontId="29" fillId="2" borderId="127" xfId="5" applyFont="1" applyFill="1" applyBorder="1" applyAlignment="1" applyProtection="1">
      <alignment horizontal="center" vertical="center" wrapText="1"/>
    </xf>
    <xf numFmtId="0" fontId="29" fillId="2" borderId="116"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49" fontId="29" fillId="2" borderId="115" xfId="61" applyNumberFormat="1" applyFont="1" applyFill="1" applyBorder="1" applyAlignment="1" applyProtection="1">
      <alignment vertical="center" wrapText="1"/>
    </xf>
    <xf numFmtId="0" fontId="29" fillId="2" borderId="128" xfId="10" applyFont="1" applyFill="1" applyBorder="1" applyAlignment="1">
      <alignment horizontal="center" vertical="center" wrapText="1"/>
    </xf>
    <xf numFmtId="0" fontId="24" fillId="2" borderId="0" xfId="77" applyFont="1" applyFill="1"/>
    <xf numFmtId="0" fontId="29" fillId="2" borderId="15" xfId="77" applyFont="1" applyFill="1" applyBorder="1"/>
    <xf numFmtId="0" fontId="29" fillId="2" borderId="115" xfId="77" applyFont="1" applyFill="1" applyBorder="1" applyAlignment="1">
      <alignment horizontal="center"/>
    </xf>
    <xf numFmtId="0" fontId="29" fillId="2" borderId="3" xfId="77" applyFont="1" applyFill="1" applyBorder="1"/>
    <xf numFmtId="0" fontId="29" fillId="2" borderId="125" xfId="5" applyFont="1" applyFill="1" applyBorder="1" applyAlignment="1" applyProtection="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0" fontId="32" fillId="0" borderId="20" xfId="77" applyFont="1" applyBorder="1" applyAlignment="1">
      <alignment horizontal="left"/>
    </xf>
    <xf numFmtId="0" fontId="32" fillId="0" borderId="0" xfId="77" applyFont="1" applyAlignment="1">
      <alignment horizontal="left"/>
    </xf>
    <xf numFmtId="0" fontId="25" fillId="0" borderId="51" xfId="10" applyFont="1" applyFill="1" applyBorder="1" applyAlignment="1">
      <alignment vertical="center"/>
    </xf>
    <xf numFmtId="0" fontId="28" fillId="0" borderId="104" xfId="84" applyFont="1" applyBorder="1" applyAlignment="1">
      <alignment horizontal="left" vertical="center" wrapText="1"/>
    </xf>
    <xf numFmtId="0" fontId="29" fillId="2" borderId="10" xfId="10" applyFont="1" applyFill="1" applyBorder="1" applyAlignment="1">
      <alignment horizontal="left" vertical="center" wrapText="1"/>
    </xf>
    <xf numFmtId="9" fontId="29" fillId="2" borderId="4" xfId="10" applyNumberFormat="1" applyFont="1" applyFill="1" applyBorder="1" applyAlignment="1">
      <alignment horizontal="center" vertical="center" wrapText="1"/>
    </xf>
    <xf numFmtId="0" fontId="29" fillId="2" borderId="10" xfId="10"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9" fontId="29" fillId="2" borderId="0" xfId="10" applyNumberFormat="1" applyFont="1" applyFill="1" applyAlignment="1">
      <alignment horizontal="center" vertical="center" wrapText="1"/>
    </xf>
    <xf numFmtId="0" fontId="29" fillId="2" borderId="10" xfId="10" applyFont="1" applyFill="1" applyBorder="1" applyAlignment="1">
      <alignment horizontal="left" vertical="center"/>
    </xf>
    <xf numFmtId="0" fontId="29" fillId="2" borderId="4" xfId="0" applyFont="1" applyFill="1" applyBorder="1" applyAlignment="1">
      <alignment horizontal="center"/>
    </xf>
    <xf numFmtId="0" fontId="29" fillId="2" borderId="0" xfId="10" applyFont="1" applyFill="1" applyAlignment="1">
      <alignment horizontal="center" vertical="center" wrapText="1"/>
    </xf>
    <xf numFmtId="0" fontId="29" fillId="2" borderId="0" xfId="2" applyNumberFormat="1" applyFont="1" applyFill="1" applyAlignment="1">
      <alignment horizontal="center" vertical="center" wrapText="1"/>
    </xf>
    <xf numFmtId="0" fontId="29" fillId="2" borderId="116" xfId="10" applyFont="1" applyFill="1" applyBorder="1" applyAlignment="1">
      <alignment vertical="center"/>
    </xf>
    <xf numFmtId="0" fontId="28" fillId="2" borderId="131" xfId="10" applyFont="1" applyFill="1" applyBorder="1" applyAlignment="1">
      <alignment horizontal="left" vertical="top" wrapText="1"/>
    </xf>
    <xf numFmtId="0" fontId="29" fillId="2" borderId="125" xfId="5" applyFont="1" applyFill="1" applyBorder="1" applyAlignment="1" applyProtection="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0" fontId="29" fillId="2" borderId="116" xfId="5" applyFont="1" applyFill="1" applyBorder="1" applyAlignment="1" applyProtection="1">
      <alignment horizontal="center" vertical="center" wrapText="1"/>
    </xf>
    <xf numFmtId="0" fontId="29" fillId="2" borderId="127"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0" fontId="29" fillId="2" borderId="125"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16" xfId="10" applyFont="1" applyFill="1" applyBorder="1" applyAlignment="1">
      <alignment horizontal="center" vertical="center" wrapText="1"/>
    </xf>
    <xf numFmtId="0" fontId="29" fillId="2" borderId="0" xfId="0" applyFont="1" applyFill="1" applyAlignment="1">
      <alignment horizontal="center"/>
    </xf>
    <xf numFmtId="0" fontId="29" fillId="2" borderId="10" xfId="0" applyFont="1" applyFill="1" applyBorder="1" applyAlignment="1">
      <alignment horizontal="center"/>
    </xf>
    <xf numFmtId="0" fontId="29" fillId="2" borderId="126" xfId="10" applyFont="1" applyFill="1" applyBorder="1" applyAlignment="1">
      <alignment horizontal="center" vertical="center" wrapText="1"/>
    </xf>
    <xf numFmtId="0" fontId="29" fillId="2" borderId="127" xfId="10" applyFont="1" applyFill="1" applyBorder="1" applyAlignment="1">
      <alignment horizontal="left" vertical="center" wrapText="1"/>
    </xf>
    <xf numFmtId="0" fontId="29" fillId="0" borderId="128" xfId="0" applyFont="1" applyBorder="1"/>
    <xf numFmtId="0" fontId="29" fillId="2" borderId="133" xfId="0" applyFont="1" applyFill="1" applyBorder="1" applyAlignment="1">
      <alignment wrapText="1"/>
    </xf>
    <xf numFmtId="0" fontId="29" fillId="2" borderId="133" xfId="0" applyFont="1" applyFill="1" applyBorder="1"/>
    <xf numFmtId="0" fontId="29" fillId="2" borderId="115" xfId="0" applyFont="1" applyFill="1" applyBorder="1"/>
    <xf numFmtId="0" fontId="29" fillId="2" borderId="115" xfId="5" applyNumberFormat="1" applyFont="1" applyFill="1" applyBorder="1" applyAlignment="1" applyProtection="1">
      <alignment vertical="center" wrapText="1"/>
    </xf>
    <xf numFmtId="171" fontId="29" fillId="2" borderId="115" xfId="8" applyNumberFormat="1" applyFont="1" applyFill="1" applyBorder="1" applyAlignment="1" applyProtection="1">
      <alignment vertical="center" wrapText="1"/>
    </xf>
    <xf numFmtId="49" fontId="25" fillId="2" borderId="115" xfId="10" applyNumberFormat="1" applyFont="1" applyFill="1" applyBorder="1" applyAlignment="1">
      <alignment horizontal="center" vertical="center"/>
    </xf>
    <xf numFmtId="9" fontId="29" fillId="2" borderId="127" xfId="10" applyNumberFormat="1" applyFont="1" applyFill="1" applyBorder="1" applyAlignment="1">
      <alignment horizontal="center" vertical="center" wrapText="1"/>
    </xf>
    <xf numFmtId="0" fontId="29" fillId="0" borderId="116" xfId="2" applyNumberFormat="1" applyFont="1" applyFill="1" applyBorder="1" applyAlignment="1">
      <alignment horizontal="center" vertical="center" wrapText="1"/>
    </xf>
    <xf numFmtId="0" fontId="29" fillId="2" borderId="133" xfId="2" applyNumberFormat="1" applyFont="1" applyFill="1" applyBorder="1" applyAlignment="1">
      <alignment horizontal="center" vertical="center" wrapText="1"/>
    </xf>
    <xf numFmtId="0" fontId="29" fillId="0" borderId="127" xfId="2" applyNumberFormat="1" applyFont="1" applyFill="1" applyBorder="1" applyAlignment="1">
      <alignment horizontal="center" vertical="center" wrapText="1"/>
    </xf>
    <xf numFmtId="0" fontId="29" fillId="0" borderId="128" xfId="2" applyNumberFormat="1" applyFont="1" applyFill="1" applyBorder="1" applyAlignment="1">
      <alignment horizontal="center" vertical="center" wrapText="1"/>
    </xf>
    <xf numFmtId="0" fontId="29" fillId="2" borderId="115" xfId="0" applyFont="1" applyFill="1" applyBorder="1" applyAlignment="1">
      <alignment horizontal="center"/>
    </xf>
    <xf numFmtId="0" fontId="29" fillId="2" borderId="10" xfId="10" applyFont="1" applyFill="1" applyBorder="1" applyAlignment="1">
      <alignment horizontal="left" vertical="center" wrapText="1"/>
    </xf>
    <xf numFmtId="9" fontId="29" fillId="2" borderId="4" xfId="10" applyNumberFormat="1" applyFont="1" applyFill="1" applyBorder="1" applyAlignment="1">
      <alignment horizontal="center" vertical="center" wrapText="1"/>
    </xf>
    <xf numFmtId="0" fontId="29" fillId="2" borderId="10" xfId="10" applyFont="1" applyFill="1" applyBorder="1" applyAlignment="1">
      <alignment horizontal="left" vertical="center"/>
    </xf>
    <xf numFmtId="9" fontId="29" fillId="2" borderId="0" xfId="10" applyNumberFormat="1" applyFont="1" applyFill="1" applyAlignment="1">
      <alignment horizontal="center"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0" fontId="29" fillId="2" borderId="4" xfId="0" applyFont="1" applyFill="1" applyBorder="1" applyAlignment="1">
      <alignment horizontal="center"/>
    </xf>
    <xf numFmtId="0" fontId="29" fillId="2" borderId="0" xfId="10" applyFont="1" applyFill="1" applyAlignment="1">
      <alignment horizontal="center" vertical="center" wrapText="1"/>
    </xf>
    <xf numFmtId="0" fontId="29" fillId="2" borderId="0" xfId="0" applyFont="1" applyFill="1" applyAlignment="1">
      <alignment horizontal="center" wrapText="1"/>
    </xf>
    <xf numFmtId="0" fontId="29" fillId="2" borderId="125"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16" xfId="5" applyFont="1" applyFill="1" applyBorder="1" applyAlignment="1" applyProtection="1">
      <alignment horizontal="center" vertical="center" wrapText="1"/>
    </xf>
    <xf numFmtId="0" fontId="29" fillId="2" borderId="127"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0" fontId="29" fillId="0" borderId="116" xfId="10" applyFont="1" applyBorder="1" applyAlignment="1">
      <alignment horizontal="center" vertical="center" wrapText="1"/>
    </xf>
    <xf numFmtId="0" fontId="29" fillId="0" borderId="126" xfId="10" applyFont="1" applyBorder="1" applyAlignment="1">
      <alignment horizontal="center" vertical="center" wrapText="1"/>
    </xf>
    <xf numFmtId="0" fontId="29" fillId="2" borderId="116" xfId="10" applyFont="1" applyFill="1" applyBorder="1" applyAlignment="1">
      <alignment horizontal="center" vertical="center" wrapText="1"/>
    </xf>
    <xf numFmtId="0" fontId="29" fillId="2" borderId="127" xfId="10" applyFont="1" applyFill="1" applyBorder="1" applyAlignment="1">
      <alignment horizontal="center" vertical="center" wrapText="1"/>
    </xf>
    <xf numFmtId="0" fontId="29" fillId="2" borderId="126" xfId="10" applyFont="1" applyFill="1" applyBorder="1" applyAlignment="1">
      <alignment horizontal="center" vertical="center" wrapText="1"/>
    </xf>
    <xf numFmtId="0" fontId="29" fillId="2" borderId="127" xfId="10" applyFont="1" applyFill="1" applyBorder="1" applyAlignment="1">
      <alignment horizontal="left" vertical="center" wrapText="1"/>
    </xf>
    <xf numFmtId="0" fontId="29" fillId="0" borderId="0" xfId="10" applyFont="1" applyAlignment="1">
      <alignment horizontal="center" vertical="center" wrapText="1"/>
    </xf>
    <xf numFmtId="0" fontId="29" fillId="2" borderId="4" xfId="46" applyFont="1" applyFill="1" applyBorder="1" applyAlignment="1">
      <alignment horizontal="left"/>
    </xf>
    <xf numFmtId="0" fontId="29" fillId="2" borderId="0" xfId="0" applyFont="1" applyFill="1" applyAlignment="1">
      <alignment horizontal="center"/>
    </xf>
    <xf numFmtId="0" fontId="29" fillId="2" borderId="10" xfId="0" applyFont="1" applyFill="1" applyBorder="1" applyAlignment="1">
      <alignment horizontal="center"/>
    </xf>
    <xf numFmtId="0" fontId="29" fillId="2" borderId="0" xfId="0" applyFont="1" applyFill="1" applyBorder="1" applyAlignment="1">
      <alignment wrapText="1"/>
    </xf>
    <xf numFmtId="0" fontId="29" fillId="2" borderId="128" xfId="10" applyFont="1" applyFill="1" applyBorder="1" applyAlignment="1">
      <alignment horizontal="center" vertical="center" wrapText="1"/>
    </xf>
    <xf numFmtId="0" fontId="29" fillId="0" borderId="128" xfId="10" applyFont="1" applyBorder="1" applyAlignment="1">
      <alignment horizontal="center" vertical="center" wrapText="1"/>
    </xf>
    <xf numFmtId="0" fontId="29" fillId="2" borderId="132" xfId="0" applyFont="1" applyFill="1" applyBorder="1" applyAlignment="1">
      <alignment horizontal="center"/>
    </xf>
    <xf numFmtId="0" fontId="50" fillId="2" borderId="124" xfId="10" applyFont="1" applyFill="1" applyBorder="1" applyAlignment="1">
      <alignment horizontal="left" vertical="center" wrapText="1"/>
    </xf>
    <xf numFmtId="9" fontId="29" fillId="2" borderId="127" xfId="10" applyNumberFormat="1" applyFont="1" applyFill="1" applyBorder="1" applyAlignment="1">
      <alignment horizontal="center" vertical="center" wrapText="1"/>
    </xf>
    <xf numFmtId="0" fontId="29" fillId="2" borderId="129" xfId="0" applyFont="1" applyFill="1" applyBorder="1"/>
    <xf numFmtId="0" fontId="29" fillId="2" borderId="0" xfId="0" applyFont="1" applyFill="1" applyBorder="1"/>
    <xf numFmtId="0" fontId="29" fillId="2" borderId="16" xfId="0" applyFont="1" applyFill="1" applyBorder="1"/>
    <xf numFmtId="0" fontId="29" fillId="2" borderId="5" xfId="0" applyFont="1" applyFill="1" applyBorder="1"/>
    <xf numFmtId="0" fontId="24" fillId="3" borderId="25" xfId="46" applyFont="1" applyFill="1" applyBorder="1" applyAlignment="1"/>
    <xf numFmtId="0" fontId="24" fillId="3" borderId="18" xfId="46" applyFont="1" applyFill="1" applyBorder="1" applyAlignment="1"/>
    <xf numFmtId="0" fontId="24" fillId="3" borderId="48" xfId="46" applyFont="1" applyFill="1" applyBorder="1" applyAlignment="1"/>
    <xf numFmtId="49" fontId="26" fillId="3" borderId="45" xfId="10" applyNumberFormat="1" applyFont="1" applyFill="1" applyBorder="1" applyAlignment="1">
      <alignment horizontal="center" vertical="center"/>
    </xf>
    <xf numFmtId="49" fontId="26" fillId="3" borderId="46" xfId="10" applyNumberFormat="1" applyFont="1" applyFill="1" applyBorder="1" applyAlignment="1">
      <alignment horizontal="center" vertical="center"/>
    </xf>
    <xf numFmtId="0" fontId="28" fillId="2" borderId="131" xfId="10" applyFont="1" applyFill="1" applyBorder="1" applyAlignment="1">
      <alignment horizontal="left" vertical="center" wrapText="1"/>
    </xf>
    <xf numFmtId="0" fontId="30" fillId="2" borderId="115" xfId="5" applyFont="1" applyFill="1" applyBorder="1" applyAlignment="1" applyProtection="1">
      <alignment horizontal="right" vertical="center" wrapText="1"/>
    </xf>
    <xf numFmtId="171" fontId="29" fillId="2" borderId="115" xfId="8" applyNumberFormat="1" applyFont="1" applyFill="1" applyBorder="1" applyAlignment="1">
      <alignment vertical="center" wrapText="1"/>
    </xf>
    <xf numFmtId="171" fontId="29" fillId="2" borderId="0" xfId="8" applyNumberFormat="1" applyFont="1" applyFill="1" applyBorder="1" applyAlignment="1" applyProtection="1">
      <alignment vertical="center" wrapText="1"/>
    </xf>
    <xf numFmtId="185" fontId="29" fillId="2" borderId="127" xfId="10" applyNumberFormat="1" applyFont="1" applyFill="1" applyBorder="1" applyAlignment="1">
      <alignment horizontal="center" vertical="center" wrapText="1"/>
    </xf>
    <xf numFmtId="185" fontId="29" fillId="2" borderId="128" xfId="10" applyNumberFormat="1" applyFont="1" applyFill="1" applyBorder="1" applyAlignment="1">
      <alignment horizontal="center" vertical="center" wrapText="1"/>
    </xf>
    <xf numFmtId="0" fontId="29" fillId="2" borderId="15" xfId="5" applyFont="1" applyFill="1" applyBorder="1" applyAlignment="1" applyProtection="1">
      <alignment vertical="center" wrapText="1"/>
    </xf>
    <xf numFmtId="0" fontId="25" fillId="3" borderId="12" xfId="10" applyFont="1" applyFill="1" applyBorder="1" applyAlignment="1">
      <alignment horizontal="center" vertical="center" wrapText="1"/>
    </xf>
    <xf numFmtId="0" fontId="24" fillId="0" borderId="0" xfId="0" applyFont="1" applyAlignment="1">
      <alignment wrapText="1"/>
    </xf>
    <xf numFmtId="0" fontId="24" fillId="10" borderId="0" xfId="0" applyFont="1" applyFill="1"/>
    <xf numFmtId="9" fontId="29" fillId="0" borderId="0" xfId="10" applyNumberFormat="1" applyFont="1" applyAlignment="1">
      <alignment horizontal="center" vertical="center" wrapText="1"/>
    </xf>
    <xf numFmtId="0" fontId="29" fillId="0" borderId="115" xfId="5" applyFont="1" applyFill="1" applyBorder="1" applyAlignment="1" applyProtection="1">
      <alignment vertical="center" wrapText="1"/>
    </xf>
    <xf numFmtId="185" fontId="29" fillId="0" borderId="127" xfId="10" applyNumberFormat="1" applyFont="1" applyBorder="1" applyAlignment="1">
      <alignment horizontal="center" vertical="center" wrapText="1"/>
    </xf>
    <xf numFmtId="185" fontId="29" fillId="0" borderId="128" xfId="10" applyNumberFormat="1" applyFont="1" applyBorder="1" applyAlignment="1">
      <alignment horizontal="center" vertical="center" wrapText="1"/>
    </xf>
    <xf numFmtId="49" fontId="25" fillId="3" borderId="44" xfId="10" applyNumberFormat="1" applyFont="1" applyFill="1" applyBorder="1" applyAlignment="1">
      <alignment horizontal="left" vertical="center"/>
    </xf>
    <xf numFmtId="9" fontId="30" fillId="2" borderId="115" xfId="5" applyNumberFormat="1" applyFont="1" applyFill="1" applyBorder="1" applyAlignment="1" applyProtection="1">
      <alignment vertical="center" wrapText="1"/>
    </xf>
    <xf numFmtId="0" fontId="31" fillId="0" borderId="20" xfId="46" applyFont="1" applyBorder="1" applyAlignment="1">
      <alignment horizontal="left"/>
    </xf>
    <xf numFmtId="0" fontId="31" fillId="0" borderId="0" xfId="0" applyFont="1" applyAlignment="1">
      <alignment horizontal="left"/>
    </xf>
    <xf numFmtId="0" fontId="29" fillId="0" borderId="4" xfId="46" applyFont="1" applyBorder="1" applyAlignment="1">
      <alignment horizontal="left"/>
    </xf>
    <xf numFmtId="0" fontId="29" fillId="0" borderId="4" xfId="46" applyFont="1" applyBorder="1" applyAlignment="1">
      <alignment horizontal="center"/>
    </xf>
    <xf numFmtId="0" fontId="29" fillId="0" borderId="0" xfId="46" applyFont="1" applyAlignment="1">
      <alignment horizontal="center"/>
    </xf>
    <xf numFmtId="0" fontId="29" fillId="0" borderId="54" xfId="10" applyFont="1" applyBorder="1" applyAlignment="1">
      <alignment vertical="center" wrapText="1"/>
    </xf>
    <xf numFmtId="9" fontId="29" fillId="0" borderId="127" xfId="10" applyNumberFormat="1" applyFont="1" applyBorder="1" applyAlignment="1">
      <alignment horizontal="center" vertical="center" wrapText="1"/>
    </xf>
    <xf numFmtId="9" fontId="29" fillId="0" borderId="116" xfId="10" applyNumberFormat="1" applyFont="1" applyBorder="1" applyAlignment="1">
      <alignment horizontal="center" vertical="center" wrapText="1"/>
    </xf>
    <xf numFmtId="9" fontId="29" fillId="0" borderId="10" xfId="10" applyNumberFormat="1" applyFont="1" applyBorder="1" applyAlignment="1">
      <alignment horizontal="center" vertical="center" wrapText="1"/>
    </xf>
    <xf numFmtId="0" fontId="29" fillId="0" borderId="10" xfId="10" applyFont="1" applyBorder="1" applyAlignment="1">
      <alignment horizontal="center" vertical="center" wrapText="1"/>
    </xf>
    <xf numFmtId="0" fontId="29" fillId="0" borderId="133" xfId="10" applyFont="1" applyBorder="1" applyAlignment="1">
      <alignment horizontal="center" vertical="center" wrapText="1"/>
    </xf>
    <xf numFmtId="0" fontId="31" fillId="0" borderId="57" xfId="46" applyFont="1" applyBorder="1" applyAlignment="1">
      <alignment horizontal="left"/>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0" xfId="10" applyFont="1" applyFill="1" applyBorder="1" applyAlignment="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9" fontId="29" fillId="2" borderId="4" xfId="10" applyNumberFormat="1"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116" xfId="10" applyFont="1" applyFill="1" applyBorder="1" applyAlignment="1">
      <alignment horizontal="center"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0" fontId="29" fillId="2" borderId="4" xfId="0" applyFont="1" applyFill="1" applyBorder="1" applyAlignment="1">
      <alignment horizontal="center"/>
    </xf>
    <xf numFmtId="0" fontId="29" fillId="2" borderId="0" xfId="10" applyFont="1" applyFill="1" applyAlignment="1">
      <alignment horizontal="center" vertical="center" wrapText="1"/>
    </xf>
    <xf numFmtId="0" fontId="29" fillId="2" borderId="82" xfId="10" applyFont="1" applyFill="1" applyBorder="1" applyAlignment="1">
      <alignment horizontal="center" vertical="center" wrapText="1"/>
    </xf>
    <xf numFmtId="0" fontId="29" fillId="2" borderId="0" xfId="2" applyNumberFormat="1" applyFont="1" applyFill="1" applyAlignment="1">
      <alignment horizontal="center" vertical="center" wrapText="1"/>
    </xf>
    <xf numFmtId="0" fontId="28" fillId="2" borderId="131" xfId="10" applyFont="1" applyFill="1" applyBorder="1" applyAlignment="1">
      <alignment horizontal="left" vertical="top" wrapText="1"/>
    </xf>
    <xf numFmtId="0" fontId="29" fillId="2" borderId="0" xfId="0" applyFont="1" applyFill="1" applyAlignment="1">
      <alignment horizontal="center"/>
    </xf>
    <xf numFmtId="0" fontId="29" fillId="2" borderId="10"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16" xfId="10" applyFont="1" applyFill="1" applyBorder="1" applyAlignment="1">
      <alignment horizontal="center" vertical="center" wrapText="1"/>
    </xf>
    <xf numFmtId="0" fontId="29" fillId="2" borderId="126" xfId="10" applyFont="1" applyFill="1" applyBorder="1" applyAlignment="1">
      <alignment horizontal="center"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9" fontId="29" fillId="2" borderId="4" xfId="10" applyNumberFormat="1" applyFont="1" applyFill="1" applyBorder="1" applyAlignment="1">
      <alignment horizontal="center" vertical="center" wrapText="1"/>
    </xf>
    <xf numFmtId="0" fontId="29" fillId="2" borderId="10" xfId="10"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116" xfId="5" applyFont="1" applyFill="1" applyBorder="1" applyAlignment="1" applyProtection="1">
      <alignment horizontal="center" vertical="center" wrapText="1"/>
    </xf>
    <xf numFmtId="0" fontId="29" fillId="0" borderId="10" xfId="48" applyFont="1" applyBorder="1"/>
    <xf numFmtId="0" fontId="29" fillId="2" borderId="128" xfId="5" applyFont="1" applyFill="1" applyBorder="1" applyAlignment="1" applyProtection="1">
      <alignment horizontal="center"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0" fontId="29" fillId="2" borderId="10" xfId="10" applyFont="1" applyFill="1" applyBorder="1" applyAlignment="1">
      <alignment horizontal="left" vertical="center"/>
    </xf>
    <xf numFmtId="0" fontId="29" fillId="2" borderId="4" xfId="0" applyFont="1" applyFill="1" applyBorder="1" applyAlignment="1">
      <alignment horizontal="center"/>
    </xf>
    <xf numFmtId="0" fontId="29" fillId="2" borderId="0" xfId="10" applyFont="1" applyFill="1" applyAlignment="1">
      <alignment horizontal="center" vertical="center" wrapText="1"/>
    </xf>
    <xf numFmtId="0" fontId="28" fillId="2" borderId="131" xfId="10" applyFont="1" applyFill="1" applyBorder="1" applyAlignment="1">
      <alignment horizontal="left" vertical="top" wrapText="1"/>
    </xf>
    <xf numFmtId="0" fontId="29" fillId="2" borderId="116" xfId="10" applyFont="1" applyFill="1" applyBorder="1" applyAlignment="1">
      <alignment vertical="center"/>
    </xf>
    <xf numFmtId="0" fontId="29" fillId="2" borderId="128" xfId="10" applyFont="1" applyFill="1" applyBorder="1" applyAlignment="1">
      <alignment horizontal="center" vertical="center" wrapText="1"/>
    </xf>
    <xf numFmtId="0" fontId="29" fillId="2" borderId="0" xfId="0" applyFont="1" applyFill="1" applyAlignment="1">
      <alignment horizontal="center"/>
    </xf>
    <xf numFmtId="0" fontId="29" fillId="2" borderId="10" xfId="0" applyFont="1" applyFill="1" applyBorder="1" applyAlignment="1">
      <alignment horizontal="center"/>
    </xf>
    <xf numFmtId="0" fontId="28" fillId="2" borderId="141" xfId="10" applyFont="1" applyFill="1" applyBorder="1" applyAlignment="1">
      <alignment horizontal="left" vertical="center" wrapText="1"/>
    </xf>
    <xf numFmtId="0" fontId="29" fillId="2" borderId="142" xfId="10" applyFont="1" applyFill="1" applyBorder="1" applyAlignment="1">
      <alignment horizontal="left" vertical="center" wrapText="1"/>
    </xf>
    <xf numFmtId="0" fontId="29" fillId="2" borderId="138" xfId="10" applyFont="1" applyFill="1" applyBorder="1" applyAlignment="1">
      <alignment horizontal="left" vertical="center" wrapText="1"/>
    </xf>
    <xf numFmtId="0" fontId="29" fillId="2" borderId="140" xfId="10" applyFont="1" applyFill="1" applyBorder="1" applyAlignment="1">
      <alignment horizontal="left" vertical="center" wrapText="1"/>
    </xf>
    <xf numFmtId="0" fontId="28" fillId="2" borderId="139" xfId="10" applyFont="1" applyFill="1" applyBorder="1" applyAlignment="1">
      <alignment horizontal="left" vertical="center" wrapText="1"/>
    </xf>
    <xf numFmtId="0" fontId="25" fillId="2" borderId="140" xfId="5" applyFont="1" applyFill="1" applyBorder="1" applyAlignment="1" applyProtection="1">
      <alignment horizontal="left" vertical="center" wrapText="1"/>
    </xf>
    <xf numFmtId="0" fontId="28" fillId="0" borderId="141" xfId="10" applyFont="1" applyBorder="1" applyAlignment="1">
      <alignment horizontal="left" vertical="center" wrapText="1"/>
    </xf>
    <xf numFmtId="0" fontId="29" fillId="2" borderId="140" xfId="5" applyFont="1" applyFill="1" applyBorder="1" applyAlignment="1" applyProtection="1">
      <alignment horizontal="justify" vertical="center" wrapText="1"/>
    </xf>
    <xf numFmtId="0" fontId="29" fillId="2" borderId="140" xfId="5" applyFont="1" applyFill="1" applyBorder="1" applyAlignment="1" applyProtection="1">
      <alignment horizontal="center" vertical="center" wrapText="1"/>
    </xf>
    <xf numFmtId="0" fontId="29" fillId="2" borderId="140" xfId="5" applyFont="1" applyFill="1" applyBorder="1" applyAlignment="1" applyProtection="1">
      <alignment vertical="center" wrapText="1"/>
    </xf>
    <xf numFmtId="0" fontId="29" fillId="2" borderId="140" xfId="0" applyFont="1" applyFill="1" applyBorder="1"/>
    <xf numFmtId="0" fontId="30" fillId="2" borderId="140" xfId="5" applyFont="1" applyFill="1" applyBorder="1" applyAlignment="1" applyProtection="1">
      <alignment vertical="center" wrapText="1"/>
    </xf>
    <xf numFmtId="0" fontId="29" fillId="2" borderId="140" xfId="5" applyNumberFormat="1" applyFont="1" applyFill="1" applyBorder="1" applyAlignment="1" applyProtection="1">
      <alignment vertical="center" wrapText="1"/>
    </xf>
    <xf numFmtId="171" fontId="29" fillId="2" borderId="140" xfId="8" applyNumberFormat="1" applyFont="1" applyFill="1" applyBorder="1" applyAlignment="1" applyProtection="1">
      <alignment vertical="center" wrapText="1"/>
    </xf>
    <xf numFmtId="49" fontId="25" fillId="2" borderId="140" xfId="10" applyNumberFormat="1" applyFont="1" applyFill="1" applyBorder="1" applyAlignment="1">
      <alignment horizontal="center" vertical="center"/>
    </xf>
    <xf numFmtId="0" fontId="45" fillId="11" borderId="0" xfId="2" applyNumberFormat="1" applyFont="1" applyFill="1" applyAlignment="1">
      <alignment horizontal="center" vertical="center" wrapText="1"/>
    </xf>
    <xf numFmtId="0" fontId="45" fillId="11" borderId="0" xfId="2" applyNumberFormat="1" applyFont="1" applyFill="1" applyAlignment="1">
      <alignment horizontal="center"/>
    </xf>
    <xf numFmtId="0" fontId="45" fillId="11" borderId="54" xfId="2" applyNumberFormat="1" applyFont="1" applyFill="1" applyBorder="1" applyAlignment="1">
      <alignment vertical="center" wrapText="1"/>
    </xf>
    <xf numFmtId="0" fontId="29" fillId="11" borderId="0" xfId="2" applyNumberFormat="1" applyFont="1" applyFill="1" applyAlignment="1">
      <alignment horizontal="center" vertical="center" wrapText="1"/>
    </xf>
    <xf numFmtId="0" fontId="29" fillId="11" borderId="0" xfId="2" applyNumberFormat="1" applyFont="1" applyFill="1" applyAlignment="1">
      <alignment horizontal="center"/>
    </xf>
    <xf numFmtId="0" fontId="29" fillId="11" borderId="54" xfId="2" applyNumberFormat="1" applyFont="1" applyFill="1" applyBorder="1" applyAlignment="1">
      <alignment vertical="center" wrapText="1"/>
    </xf>
    <xf numFmtId="0" fontId="29" fillId="11" borderId="116" xfId="2" applyNumberFormat="1" applyFont="1" applyFill="1" applyBorder="1" applyAlignment="1">
      <alignment horizontal="center" vertical="center" wrapText="1"/>
    </xf>
    <xf numFmtId="0" fontId="29" fillId="11" borderId="10" xfId="2" applyNumberFormat="1" applyFont="1" applyFill="1" applyBorder="1" applyAlignment="1">
      <alignment horizontal="center" vertical="center" wrapText="1"/>
    </xf>
    <xf numFmtId="0" fontId="29" fillId="11" borderId="133" xfId="2" applyNumberFormat="1" applyFont="1" applyFill="1" applyBorder="1" applyAlignment="1">
      <alignment horizontal="center" vertical="center" wrapText="1"/>
    </xf>
    <xf numFmtId="0" fontId="29" fillId="11" borderId="54" xfId="2" applyNumberFormat="1" applyFont="1" applyFill="1" applyBorder="1" applyAlignment="1">
      <alignment horizontal="center" vertical="center" wrapText="1"/>
    </xf>
    <xf numFmtId="0" fontId="29" fillId="2" borderId="140" xfId="0" applyFont="1" applyFill="1" applyBorder="1" applyAlignment="1">
      <alignment horizontal="center"/>
    </xf>
    <xf numFmtId="0" fontId="29" fillId="2" borderId="142" xfId="5" applyFont="1" applyFill="1" applyBorder="1" applyAlignment="1" applyProtection="1">
      <alignment horizontal="left" vertical="center" wrapText="1"/>
    </xf>
    <xf numFmtId="0" fontId="29" fillId="2" borderId="142" xfId="5" applyFont="1" applyFill="1" applyBorder="1" applyAlignment="1" applyProtection="1">
      <alignment horizontal="left" vertical="center" wrapText="1"/>
    </xf>
    <xf numFmtId="0" fontId="29" fillId="0" borderId="141" xfId="10" applyFont="1" applyBorder="1" applyAlignment="1">
      <alignment horizontal="left" vertical="center" wrapText="1"/>
    </xf>
    <xf numFmtId="0" fontId="29" fillId="0" borderId="141" xfId="10" applyFont="1" applyBorder="1" applyAlignment="1">
      <alignment vertical="center" wrapText="1"/>
    </xf>
    <xf numFmtId="0" fontId="29" fillId="2" borderId="142" xfId="10" applyFont="1" applyFill="1" applyBorder="1" applyAlignment="1">
      <alignment horizontal="left" vertical="center" wrapText="1"/>
    </xf>
    <xf numFmtId="0" fontId="29" fillId="2" borderId="132" xfId="0" applyFont="1" applyFill="1" applyBorder="1" applyAlignment="1">
      <alignment wrapText="1"/>
    </xf>
    <xf numFmtId="0" fontId="30" fillId="2" borderId="140" xfId="5" applyNumberFormat="1" applyFont="1" applyFill="1" applyBorder="1" applyAlignment="1" applyProtection="1">
      <alignment vertical="center" wrapText="1"/>
    </xf>
    <xf numFmtId="0" fontId="29" fillId="2" borderId="140" xfId="8" applyNumberFormat="1" applyFont="1" applyFill="1" applyBorder="1" applyAlignment="1" applyProtection="1">
      <alignment horizontal="center" vertical="center" wrapText="1"/>
    </xf>
    <xf numFmtId="49" fontId="29" fillId="2" borderId="140" xfId="10" applyNumberFormat="1" applyFont="1" applyFill="1" applyBorder="1" applyAlignment="1">
      <alignment horizontal="center" vertical="center"/>
    </xf>
    <xf numFmtId="0" fontId="29" fillId="2" borderId="138" xfId="10" applyFont="1" applyFill="1" applyBorder="1" applyAlignment="1">
      <alignment horizontal="center" vertical="center" wrapText="1"/>
    </xf>
    <xf numFmtId="0" fontId="29" fillId="0" borderId="141" xfId="10" applyFont="1" applyBorder="1" applyAlignment="1">
      <alignment horizontal="left" vertical="center"/>
    </xf>
    <xf numFmtId="0" fontId="31" fillId="0" borderId="141" xfId="10" applyFont="1" applyBorder="1" applyAlignment="1">
      <alignment horizontal="left" vertical="center"/>
    </xf>
    <xf numFmtId="0" fontId="37" fillId="0" borderId="10" xfId="5" applyFont="1" applyFill="1" applyBorder="1" applyAlignment="1" applyProtection="1">
      <alignment vertical="center" wrapText="1"/>
    </xf>
    <xf numFmtId="0" fontId="29" fillId="0" borderId="0" xfId="10" applyFont="1" applyAlignment="1">
      <alignment vertical="center" wrapText="1"/>
    </xf>
    <xf numFmtId="0" fontId="29" fillId="2" borderId="126" xfId="9" applyFont="1" applyFill="1" applyBorder="1" applyAlignment="1" applyProtection="1">
      <alignment horizontal="left" vertical="center" wrapText="1"/>
    </xf>
    <xf numFmtId="0" fontId="29" fillId="2" borderId="116" xfId="9" applyFont="1" applyFill="1" applyBorder="1" applyAlignment="1" applyProtection="1">
      <alignment horizontal="left" vertical="center" wrapText="1"/>
    </xf>
    <xf numFmtId="0" fontId="29" fillId="2" borderId="142" xfId="9" applyFont="1" applyFill="1" applyBorder="1" applyAlignment="1" applyProtection="1">
      <alignment horizontal="left" vertical="center" wrapText="1"/>
    </xf>
    <xf numFmtId="0" fontId="29" fillId="2" borderId="55" xfId="10" applyFont="1" applyFill="1" applyBorder="1" applyAlignment="1">
      <alignment horizontal="center" vertical="center" wrapText="1"/>
    </xf>
    <xf numFmtId="0" fontId="29" fillId="2" borderId="54" xfId="10" applyFont="1" applyFill="1" applyBorder="1" applyAlignment="1">
      <alignment horizontal="center" vertical="center" wrapText="1"/>
    </xf>
    <xf numFmtId="0" fontId="29" fillId="2" borderId="140" xfId="8" applyNumberFormat="1" applyFont="1" applyFill="1" applyBorder="1" applyAlignment="1" applyProtection="1">
      <alignment vertical="center" wrapText="1"/>
    </xf>
    <xf numFmtId="0" fontId="29" fillId="2" borderId="138" xfId="5" applyFont="1" applyFill="1" applyBorder="1" applyAlignment="1" applyProtection="1">
      <alignment horizontal="center" vertical="center" wrapText="1"/>
    </xf>
    <xf numFmtId="0" fontId="29" fillId="2" borderId="10"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9" fillId="2" borderId="116" xfId="10" applyFont="1" applyFill="1" applyBorder="1" applyAlignment="1">
      <alignment horizontal="center" vertical="center" wrapText="1"/>
    </xf>
    <xf numFmtId="0" fontId="29" fillId="2" borderId="126" xfId="10" applyFont="1" applyFill="1" applyBorder="1" applyAlignment="1">
      <alignment horizontal="center"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9" fontId="29" fillId="2" borderId="128" xfId="10" applyNumberFormat="1" applyFont="1" applyFill="1" applyBorder="1" applyAlignment="1">
      <alignment horizontal="center" vertical="center" wrapText="1"/>
    </xf>
    <xf numFmtId="9" fontId="29" fillId="2" borderId="4" xfId="10" applyNumberFormat="1" applyFont="1" applyFill="1" applyBorder="1" applyAlignment="1">
      <alignment horizontal="center" vertical="center" wrapText="1"/>
    </xf>
    <xf numFmtId="0" fontId="29" fillId="2" borderId="10" xfId="10"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116" xfId="5" applyFont="1" applyFill="1" applyBorder="1" applyAlignment="1" applyProtection="1">
      <alignment horizontal="center" vertical="center" wrapText="1"/>
    </xf>
    <xf numFmtId="0" fontId="29" fillId="2" borderId="3" xfId="10" applyFont="1" applyFill="1" applyBorder="1" applyAlignment="1">
      <alignment horizontal="left" vertical="center" wrapText="1"/>
    </xf>
    <xf numFmtId="0" fontId="29" fillId="2" borderId="4" xfId="10" applyFont="1" applyFill="1" applyBorder="1" applyAlignment="1">
      <alignment horizontal="left" vertical="center" wrapText="1"/>
    </xf>
    <xf numFmtId="0" fontId="29" fillId="2" borderId="55" xfId="10" applyFont="1" applyFill="1" applyBorder="1" applyAlignment="1">
      <alignment horizontal="left" vertical="center" wrapText="1"/>
    </xf>
    <xf numFmtId="0" fontId="29" fillId="2" borderId="128" xfId="5" applyFont="1" applyFill="1" applyBorder="1" applyAlignment="1" applyProtection="1">
      <alignment horizontal="center" vertical="center"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9" fontId="29" fillId="2" borderId="0" xfId="10" applyNumberFormat="1" applyFont="1" applyFill="1" applyAlignment="1">
      <alignment horizontal="center" vertical="center" wrapText="1"/>
    </xf>
    <xf numFmtId="0" fontId="29" fillId="2" borderId="10" xfId="10" applyFont="1" applyFill="1" applyBorder="1" applyAlignment="1">
      <alignment horizontal="left" vertical="center"/>
    </xf>
    <xf numFmtId="0" fontId="29" fillId="2" borderId="4" xfId="0" applyFont="1" applyFill="1" applyBorder="1" applyAlignment="1">
      <alignment horizontal="center"/>
    </xf>
    <xf numFmtId="0" fontId="29" fillId="2" borderId="0" xfId="10" applyFont="1" applyFill="1" applyAlignment="1">
      <alignment horizontal="center" vertical="center" wrapText="1"/>
    </xf>
    <xf numFmtId="0" fontId="29" fillId="2" borderId="0" xfId="10" applyFont="1" applyFill="1" applyAlignment="1">
      <alignment horizontal="left" vertical="center" wrapText="1"/>
    </xf>
    <xf numFmtId="0" fontId="29" fillId="2" borderId="142" xfId="5" applyFont="1" applyFill="1" applyBorder="1" applyAlignment="1" applyProtection="1">
      <alignment horizontal="left" vertical="center" wrapText="1"/>
    </xf>
    <xf numFmtId="0" fontId="29" fillId="2" borderId="138" xfId="2" applyNumberFormat="1" applyFont="1" applyFill="1" applyBorder="1" applyAlignment="1">
      <alignment horizontal="center" vertical="center" wrapText="1"/>
    </xf>
    <xf numFmtId="0" fontId="29" fillId="2" borderId="128" xfId="5" applyFont="1" applyFill="1" applyBorder="1" applyAlignment="1" applyProtection="1">
      <alignment horizontal="left" vertical="center" wrapText="1"/>
    </xf>
    <xf numFmtId="0" fontId="29" fillId="2" borderId="138" xfId="5" applyFont="1" applyFill="1" applyBorder="1" applyAlignment="1" applyProtection="1">
      <alignment horizontal="center" vertical="center" wrapText="1"/>
    </xf>
    <xf numFmtId="0" fontId="29" fillId="2" borderId="142" xfId="10" applyFont="1" applyFill="1" applyBorder="1" applyAlignment="1">
      <alignment horizontal="left" vertical="center" wrapText="1"/>
    </xf>
    <xf numFmtId="0" fontId="28" fillId="2" borderId="131" xfId="10" applyFont="1" applyFill="1" applyBorder="1" applyAlignment="1">
      <alignment horizontal="left" vertical="top" wrapText="1"/>
    </xf>
    <xf numFmtId="0" fontId="29" fillId="2" borderId="71" xfId="10" applyFont="1" applyFill="1" applyBorder="1" applyAlignment="1">
      <alignment horizontal="left" vertical="center" wrapText="1"/>
    </xf>
    <xf numFmtId="0" fontId="29" fillId="2" borderId="80" xfId="10" applyFont="1" applyFill="1" applyBorder="1" applyAlignment="1">
      <alignment horizontal="left" vertical="center" wrapText="1"/>
    </xf>
    <xf numFmtId="0" fontId="29" fillId="2" borderId="71" xfId="5" applyFont="1" applyFill="1" applyBorder="1" applyAlignment="1" applyProtection="1">
      <alignment horizontal="center" vertical="center" wrapText="1"/>
    </xf>
    <xf numFmtId="0" fontId="29" fillId="2" borderId="72" xfId="5" applyFont="1" applyFill="1" applyBorder="1" applyAlignment="1" applyProtection="1">
      <alignment horizontal="center" vertical="center" wrapText="1"/>
    </xf>
    <xf numFmtId="0" fontId="29" fillId="2" borderId="82" xfId="5" applyFont="1" applyFill="1" applyBorder="1" applyAlignment="1" applyProtection="1">
      <alignment horizontal="center" vertical="center" wrapText="1"/>
    </xf>
    <xf numFmtId="0" fontId="29" fillId="2" borderId="71" xfId="10" applyFont="1" applyFill="1" applyBorder="1" applyAlignment="1">
      <alignment horizontal="center" vertical="center" wrapText="1"/>
    </xf>
    <xf numFmtId="0" fontId="29" fillId="2" borderId="116" xfId="10" applyFont="1" applyFill="1" applyBorder="1" applyAlignment="1">
      <alignment vertical="center"/>
    </xf>
    <xf numFmtId="0" fontId="29" fillId="2" borderId="126" xfId="10" applyFont="1" applyFill="1" applyBorder="1" applyAlignment="1">
      <alignment vertical="center"/>
    </xf>
    <xf numFmtId="0" fontId="25" fillId="2" borderId="17" xfId="10" applyFont="1" applyFill="1" applyBorder="1" applyAlignment="1">
      <alignment vertical="center"/>
    </xf>
    <xf numFmtId="0" fontId="25" fillId="2" borderId="51" xfId="10" applyFont="1" applyFill="1" applyBorder="1" applyAlignment="1">
      <alignment vertical="center"/>
    </xf>
    <xf numFmtId="0" fontId="29" fillId="2" borderId="3" xfId="77" applyFont="1" applyFill="1" applyBorder="1" applyAlignment="1">
      <alignment vertical="center"/>
    </xf>
    <xf numFmtId="0" fontId="29" fillId="2" borderId="4" xfId="77" applyFont="1" applyFill="1" applyBorder="1" applyAlignment="1">
      <alignment vertical="center"/>
    </xf>
    <xf numFmtId="0" fontId="29" fillId="2" borderId="116" xfId="5" applyFont="1" applyFill="1" applyBorder="1" applyAlignment="1" applyProtection="1">
      <alignment vertical="center"/>
    </xf>
    <xf numFmtId="0" fontId="29" fillId="2" borderId="126" xfId="5" applyFont="1" applyFill="1" applyBorder="1" applyAlignment="1" applyProtection="1">
      <alignment vertical="center"/>
    </xf>
    <xf numFmtId="9" fontId="29" fillId="2" borderId="0" xfId="10" applyNumberFormat="1" applyFont="1" applyFill="1" applyAlignment="1">
      <alignment vertical="center"/>
    </xf>
    <xf numFmtId="0" fontId="29" fillId="2" borderId="133" xfId="77" applyFont="1" applyFill="1" applyBorder="1" applyAlignment="1">
      <alignment vertical="center"/>
    </xf>
    <xf numFmtId="0" fontId="29" fillId="2" borderId="55" xfId="77" applyFont="1" applyFill="1" applyBorder="1" applyAlignment="1">
      <alignment vertical="center"/>
    </xf>
    <xf numFmtId="0" fontId="50" fillId="6" borderId="108" xfId="84" applyFont="1" applyFill="1" applyBorder="1" applyAlignment="1">
      <alignment horizontal="left" vertical="top" wrapText="1"/>
    </xf>
    <xf numFmtId="0" fontId="24" fillId="6" borderId="32" xfId="84" applyFont="1" applyFill="1" applyBorder="1" applyAlignment="1">
      <alignment horizontal="center"/>
    </xf>
    <xf numFmtId="0" fontId="24" fillId="6" borderId="28" xfId="84" applyFont="1" applyFill="1" applyBorder="1" applyAlignment="1">
      <alignment horizontal="left" vertical="center" wrapText="1"/>
    </xf>
    <xf numFmtId="0" fontId="29" fillId="2" borderId="138" xfId="10" applyFont="1" applyFill="1" applyBorder="1" applyAlignment="1">
      <alignment horizontal="center" vertical="center" wrapText="1"/>
    </xf>
    <xf numFmtId="0" fontId="29" fillId="2" borderId="128" xfId="10" applyFont="1" applyFill="1" applyBorder="1" applyAlignment="1">
      <alignment horizontal="center" vertical="center" wrapText="1"/>
    </xf>
    <xf numFmtId="0" fontId="29" fillId="0" borderId="142" xfId="10" applyFont="1" applyBorder="1" applyAlignment="1">
      <alignment vertical="center" wrapText="1"/>
    </xf>
    <xf numFmtId="0" fontId="29" fillId="0" borderId="142" xfId="10" applyFont="1" applyBorder="1" applyAlignment="1">
      <alignment horizontal="left" vertical="center" wrapText="1"/>
    </xf>
    <xf numFmtId="9" fontId="29" fillId="2" borderId="54" xfId="10" applyNumberFormat="1" applyFont="1" applyFill="1" applyBorder="1" applyAlignment="1">
      <alignment horizontal="center" vertical="center" wrapText="1"/>
    </xf>
    <xf numFmtId="0" fontId="29" fillId="2" borderId="54" xfId="10" applyFont="1" applyFill="1" applyBorder="1" applyAlignment="1">
      <alignment horizontal="center" vertical="center" wrapText="1"/>
    </xf>
    <xf numFmtId="0" fontId="29" fillId="2" borderId="55" xfId="10" applyFont="1" applyFill="1" applyBorder="1" applyAlignment="1">
      <alignment horizontal="center" vertical="center" wrapText="1"/>
    </xf>
    <xf numFmtId="0" fontId="29" fillId="2" borderId="4" xfId="46" applyFont="1" applyFill="1" applyBorder="1" applyAlignment="1">
      <alignment horizontal="left"/>
    </xf>
    <xf numFmtId="0" fontId="29" fillId="2" borderId="133" xfId="10" applyFont="1" applyFill="1" applyBorder="1" applyAlignment="1">
      <alignment horizontal="left" vertical="center"/>
    </xf>
    <xf numFmtId="0" fontId="29" fillId="2" borderId="0" xfId="0" applyFont="1" applyFill="1" applyAlignment="1">
      <alignment horizontal="center"/>
    </xf>
    <xf numFmtId="0" fontId="29" fillId="2" borderId="10" xfId="0" applyFont="1" applyFill="1" applyBorder="1" applyAlignment="1">
      <alignment horizontal="center"/>
    </xf>
    <xf numFmtId="10" fontId="30" fillId="2" borderId="140" xfId="5" applyNumberFormat="1" applyFont="1" applyFill="1" applyBorder="1" applyAlignment="1" applyProtection="1">
      <alignment vertical="center" wrapText="1"/>
    </xf>
    <xf numFmtId="14" fontId="29" fillId="2" borderId="140" xfId="5" applyNumberFormat="1" applyFont="1" applyFill="1" applyBorder="1" applyAlignment="1" applyProtection="1">
      <alignment vertical="center" wrapText="1"/>
    </xf>
    <xf numFmtId="9" fontId="29" fillId="2" borderId="128" xfId="2" applyFont="1" applyFill="1" applyBorder="1" applyAlignment="1">
      <alignment horizontal="center" vertical="center" wrapText="1"/>
    </xf>
    <xf numFmtId="9" fontId="29" fillId="2" borderId="138" xfId="2" applyFont="1" applyFill="1" applyBorder="1" applyAlignment="1">
      <alignment horizontal="center" vertical="center" wrapText="1"/>
    </xf>
    <xf numFmtId="9" fontId="29" fillId="2" borderId="126" xfId="2" applyFont="1" applyFill="1" applyBorder="1" applyAlignment="1">
      <alignment horizontal="center" vertical="center" wrapText="1"/>
    </xf>
    <xf numFmtId="0" fontId="29" fillId="2" borderId="0" xfId="10" applyNumberFormat="1" applyFont="1" applyFill="1" applyAlignment="1">
      <alignment horizontal="center" vertical="center" wrapText="1"/>
    </xf>
    <xf numFmtId="0" fontId="29" fillId="2" borderId="0" xfId="46" applyNumberFormat="1" applyFont="1" applyFill="1" applyAlignment="1">
      <alignment horizontal="center"/>
    </xf>
    <xf numFmtId="0" fontId="29" fillId="2" borderId="54" xfId="10" applyNumberFormat="1" applyFont="1" applyFill="1" applyBorder="1" applyAlignment="1">
      <alignment vertical="center" wrapText="1"/>
    </xf>
    <xf numFmtId="0" fontId="29" fillId="2" borderId="126" xfId="10" applyNumberFormat="1" applyFont="1" applyFill="1" applyBorder="1" applyAlignment="1">
      <alignment horizontal="center" vertical="center" wrapText="1"/>
    </xf>
    <xf numFmtId="0" fontId="29" fillId="2" borderId="116" xfId="10" applyNumberFormat="1" applyFont="1" applyFill="1" applyBorder="1" applyAlignment="1">
      <alignment horizontal="center" vertical="center" wrapText="1"/>
    </xf>
    <xf numFmtId="0" fontId="29" fillId="2" borderId="10" xfId="10" applyNumberFormat="1" applyFont="1" applyFill="1" applyBorder="1" applyAlignment="1">
      <alignment horizontal="center" vertical="center" wrapText="1"/>
    </xf>
    <xf numFmtId="0" fontId="29" fillId="2" borderId="133" xfId="10" applyNumberFormat="1" applyFont="1" applyFill="1" applyBorder="1" applyAlignment="1">
      <alignment horizontal="center" vertical="center" wrapText="1"/>
    </xf>
    <xf numFmtId="0" fontId="29" fillId="2" borderId="128" xfId="10" applyNumberFormat="1" applyFont="1" applyFill="1" applyBorder="1" applyAlignment="1">
      <alignment horizontal="center" vertical="center" wrapText="1"/>
    </xf>
    <xf numFmtId="0" fontId="29" fillId="2" borderId="54" xfId="10" applyNumberFormat="1" applyFont="1" applyFill="1" applyBorder="1" applyAlignment="1">
      <alignment horizontal="center" vertical="center" wrapText="1"/>
    </xf>
    <xf numFmtId="0" fontId="29" fillId="2" borderId="142" xfId="5" applyNumberFormat="1" applyFont="1" applyFill="1" applyBorder="1" applyAlignment="1" applyProtection="1">
      <alignment horizontal="left" vertical="center" wrapText="1"/>
    </xf>
    <xf numFmtId="9" fontId="29" fillId="2" borderId="138" xfId="2" applyNumberFormat="1" applyFont="1" applyFill="1" applyBorder="1" applyAlignment="1">
      <alignment horizontal="center" vertical="center" wrapText="1"/>
    </xf>
    <xf numFmtId="9" fontId="29" fillId="2" borderId="128" xfId="2" applyNumberFormat="1" applyFont="1" applyFill="1" applyBorder="1" applyAlignment="1">
      <alignment horizontal="center" vertical="center" wrapText="1"/>
    </xf>
    <xf numFmtId="9" fontId="29" fillId="2" borderId="126" xfId="2" applyNumberFormat="1" applyFont="1" applyFill="1" applyBorder="1" applyAlignment="1">
      <alignment horizontal="center" vertical="center" wrapText="1"/>
    </xf>
    <xf numFmtId="9" fontId="29" fillId="2" borderId="0" xfId="46" applyNumberFormat="1" applyFont="1" applyFill="1" applyAlignment="1">
      <alignment horizontal="center"/>
    </xf>
    <xf numFmtId="9" fontId="29" fillId="2" borderId="54" xfId="10" applyNumberFormat="1" applyFont="1" applyFill="1" applyBorder="1" applyAlignment="1">
      <alignment vertical="center" wrapText="1"/>
    </xf>
    <xf numFmtId="9" fontId="29" fillId="2" borderId="126" xfId="10" applyNumberFormat="1" applyFont="1" applyFill="1" applyBorder="1" applyAlignment="1">
      <alignment horizontal="center" vertical="center" wrapText="1"/>
    </xf>
    <xf numFmtId="9" fontId="29" fillId="2" borderId="133" xfId="10" applyNumberFormat="1" applyFont="1" applyFill="1" applyBorder="1" applyAlignment="1">
      <alignment horizontal="center" vertical="center" wrapText="1"/>
    </xf>
    <xf numFmtId="14" fontId="29" fillId="2" borderId="142" xfId="5" applyNumberFormat="1" applyFont="1" applyFill="1" applyBorder="1" applyAlignment="1" applyProtection="1">
      <alignment horizontal="left" vertical="center" wrapText="1"/>
    </xf>
    <xf numFmtId="0" fontId="29" fillId="2" borderId="132" xfId="0" applyFont="1" applyFill="1" applyBorder="1" applyAlignment="1">
      <alignment horizontal="left"/>
    </xf>
    <xf numFmtId="0" fontId="29" fillId="2" borderId="133" xfId="0" applyFont="1" applyFill="1" applyBorder="1" applyAlignment="1">
      <alignment horizontal="left"/>
    </xf>
    <xf numFmtId="0" fontId="29" fillId="2" borderId="0" xfId="0" applyFont="1" applyFill="1" applyAlignment="1">
      <alignment horizontal="left"/>
    </xf>
    <xf numFmtId="0" fontId="29" fillId="2" borderId="54" xfId="0" applyFont="1" applyFill="1" applyBorder="1" applyAlignment="1">
      <alignment horizontal="left"/>
    </xf>
    <xf numFmtId="0" fontId="29" fillId="2" borderId="4" xfId="0" applyFont="1" applyFill="1" applyBorder="1" applyAlignment="1">
      <alignment horizontal="left"/>
    </xf>
    <xf numFmtId="0" fontId="29" fillId="2" borderId="55" xfId="0" applyFont="1" applyFill="1" applyBorder="1" applyAlignment="1">
      <alignment horizontal="left"/>
    </xf>
    <xf numFmtId="0" fontId="24" fillId="9" borderId="0" xfId="0" applyFont="1" applyFill="1" applyAlignment="1">
      <alignment wrapText="1"/>
    </xf>
    <xf numFmtId="0" fontId="29" fillId="2" borderId="132" xfId="10" applyFont="1" applyFill="1" applyBorder="1" applyAlignment="1">
      <alignment horizontal="left" vertical="center"/>
    </xf>
    <xf numFmtId="0" fontId="29" fillId="2" borderId="15" xfId="10" applyFont="1" applyFill="1" applyBorder="1" applyAlignment="1">
      <alignment horizontal="left" vertical="center"/>
    </xf>
    <xf numFmtId="0" fontId="29" fillId="2" borderId="15" xfId="5" applyFont="1" applyFill="1" applyBorder="1" applyAlignment="1" applyProtection="1">
      <alignment horizontal="left" vertical="center" wrapText="1"/>
    </xf>
    <xf numFmtId="0" fontId="29" fillId="2" borderId="8" xfId="5" applyFont="1" applyFill="1" applyBorder="1" applyAlignment="1" applyProtection="1">
      <alignment horizontal="left" vertical="center" wrapText="1"/>
    </xf>
    <xf numFmtId="0" fontId="29" fillId="2" borderId="140" xfId="5" applyFont="1" applyFill="1" applyBorder="1" applyAlignment="1" applyProtection="1">
      <alignment horizontal="left" vertical="center" wrapText="1"/>
    </xf>
    <xf numFmtId="0" fontId="29" fillId="2" borderId="54" xfId="5" applyFont="1" applyFill="1" applyBorder="1" applyAlignment="1" applyProtection="1">
      <alignment horizontal="left" vertical="center" wrapText="1"/>
    </xf>
    <xf numFmtId="0" fontId="29" fillId="2" borderId="55" xfId="46" applyFont="1" applyFill="1" applyBorder="1" applyAlignment="1">
      <alignment horizontal="left"/>
    </xf>
    <xf numFmtId="0" fontId="29" fillId="2" borderId="3" xfId="5" applyFont="1" applyFill="1" applyBorder="1" applyAlignment="1" applyProtection="1">
      <alignment horizontal="left" vertical="center" wrapText="1"/>
    </xf>
    <xf numFmtId="0" fontId="29" fillId="2" borderId="4" xfId="5" applyFont="1" applyFill="1" applyBorder="1" applyAlignment="1" applyProtection="1">
      <alignment horizontal="left" vertical="center" wrapText="1"/>
    </xf>
    <xf numFmtId="0" fontId="29" fillId="2" borderId="55" xfId="5" applyFont="1" applyFill="1" applyBorder="1" applyAlignment="1" applyProtection="1">
      <alignment horizontal="left" vertical="center" wrapText="1"/>
    </xf>
    <xf numFmtId="0" fontId="29" fillId="2" borderId="132" xfId="5" applyFont="1" applyFill="1" applyBorder="1" applyAlignment="1" applyProtection="1">
      <alignment horizontal="left" vertical="center" wrapText="1"/>
    </xf>
    <xf numFmtId="0" fontId="29" fillId="2" borderId="10" xfId="5" applyFont="1" applyFill="1" applyBorder="1" applyAlignment="1" applyProtection="1">
      <alignment horizontal="left" vertical="center" wrapText="1"/>
    </xf>
    <xf numFmtId="0" fontId="29" fillId="2" borderId="140" xfId="0" applyFont="1" applyFill="1" applyBorder="1" applyAlignment="1">
      <alignment horizontal="left"/>
    </xf>
    <xf numFmtId="0" fontId="29" fillId="2" borderId="133" xfId="5" applyFont="1" applyFill="1" applyBorder="1" applyAlignment="1" applyProtection="1">
      <alignment horizontal="left" vertical="center" wrapText="1"/>
    </xf>
    <xf numFmtId="0" fontId="29" fillId="2" borderId="56" xfId="5" applyFont="1" applyFill="1" applyBorder="1" applyAlignment="1" applyProtection="1">
      <alignment horizontal="left" vertical="center" wrapText="1"/>
    </xf>
    <xf numFmtId="0" fontId="30" fillId="2" borderId="140" xfId="5" applyFont="1" applyFill="1" applyBorder="1" applyAlignment="1" applyProtection="1">
      <alignment horizontal="left" vertical="center" wrapText="1"/>
    </xf>
    <xf numFmtId="0" fontId="29" fillId="2" borderId="0" xfId="5" applyFont="1" applyFill="1" applyBorder="1" applyAlignment="1" applyProtection="1">
      <alignment horizontal="left" vertical="center"/>
    </xf>
    <xf numFmtId="49" fontId="25" fillId="2" borderId="132" xfId="10" applyNumberFormat="1" applyFont="1" applyFill="1" applyBorder="1" applyAlignment="1">
      <alignment horizontal="left" vertical="center"/>
    </xf>
    <xf numFmtId="49" fontId="25" fillId="2" borderId="10" xfId="10" applyNumberFormat="1" applyFont="1" applyFill="1" applyBorder="1" applyAlignment="1">
      <alignment horizontal="left" vertical="center"/>
    </xf>
    <xf numFmtId="49" fontId="25" fillId="2" borderId="0" xfId="10" applyNumberFormat="1" applyFont="1" applyFill="1" applyAlignment="1">
      <alignment horizontal="left" vertical="center"/>
    </xf>
    <xf numFmtId="0" fontId="29" fillId="2" borderId="140" xfId="10" applyNumberFormat="1" applyFont="1" applyFill="1" applyBorder="1" applyAlignment="1">
      <alignment horizontal="center" vertical="center"/>
    </xf>
    <xf numFmtId="171" fontId="29" fillId="2" borderId="4" xfId="8" applyNumberFormat="1" applyFont="1" applyFill="1" applyBorder="1" applyAlignment="1" applyProtection="1">
      <alignment horizontal="left" vertical="center" wrapText="1"/>
    </xf>
    <xf numFmtId="49" fontId="25" fillId="2" borderId="4" xfId="10" applyNumberFormat="1" applyFont="1" applyFill="1" applyBorder="1" applyAlignment="1">
      <alignment horizontal="left" vertical="center"/>
    </xf>
    <xf numFmtId="0" fontId="29" fillId="2" borderId="4" xfId="5" applyFont="1" applyFill="1" applyBorder="1" applyAlignment="1" applyProtection="1">
      <alignment horizontal="left" vertical="center"/>
    </xf>
    <xf numFmtId="0" fontId="29" fillId="2" borderId="132" xfId="10" applyNumberFormat="1" applyFont="1" applyFill="1" applyBorder="1" applyAlignment="1">
      <alignment horizontal="left" vertical="center" wrapText="1"/>
    </xf>
    <xf numFmtId="0" fontId="29" fillId="2" borderId="10" xfId="10" applyNumberFormat="1" applyFont="1" applyFill="1" applyBorder="1" applyAlignment="1">
      <alignment horizontal="left" vertical="center" wrapText="1"/>
    </xf>
    <xf numFmtId="0" fontId="29" fillId="2" borderId="133" xfId="10" applyNumberFormat="1" applyFont="1" applyFill="1" applyBorder="1" applyAlignment="1">
      <alignment horizontal="left" vertical="center" wrapText="1"/>
    </xf>
    <xf numFmtId="0" fontId="24" fillId="0" borderId="15" xfId="0" applyFont="1" applyFill="1" applyBorder="1" applyAlignment="1">
      <alignment vertical="center" wrapText="1"/>
    </xf>
    <xf numFmtId="0" fontId="29" fillId="2" borderId="15" xfId="10" applyNumberFormat="1" applyFont="1" applyFill="1" applyBorder="1" applyAlignment="1">
      <alignment horizontal="left" vertical="center" wrapText="1"/>
    </xf>
    <xf numFmtId="0" fontId="29" fillId="2" borderId="0" xfId="10" applyNumberFormat="1" applyFont="1" applyFill="1" applyAlignment="1">
      <alignment horizontal="left" vertical="center" wrapText="1"/>
    </xf>
    <xf numFmtId="0" fontId="29" fillId="2" borderId="0" xfId="46" applyNumberFormat="1" applyFont="1" applyFill="1" applyAlignment="1">
      <alignment horizontal="left"/>
    </xf>
    <xf numFmtId="0" fontId="29" fillId="2" borderId="54" xfId="10" applyNumberFormat="1" applyFont="1" applyFill="1" applyBorder="1" applyAlignment="1">
      <alignment horizontal="left" vertical="center" wrapText="1"/>
    </xf>
    <xf numFmtId="3" fontId="29" fillId="2" borderId="138" xfId="2" applyNumberFormat="1" applyFont="1" applyFill="1" applyBorder="1" applyAlignment="1">
      <alignment horizontal="left" vertical="center" wrapText="1"/>
    </xf>
    <xf numFmtId="0" fontId="29" fillId="2" borderId="128" xfId="2" applyNumberFormat="1" applyFont="1" applyFill="1" applyBorder="1" applyAlignment="1">
      <alignment horizontal="left" vertical="center" wrapText="1"/>
    </xf>
    <xf numFmtId="0" fontId="29" fillId="2" borderId="138" xfId="2" applyNumberFormat="1" applyFont="1" applyFill="1" applyBorder="1" applyAlignment="1">
      <alignment horizontal="left" vertical="center" wrapText="1"/>
    </xf>
    <xf numFmtId="0" fontId="29" fillId="2" borderId="126" xfId="2" applyNumberFormat="1" applyFont="1" applyFill="1" applyBorder="1" applyAlignment="1">
      <alignment horizontal="left" vertical="center" wrapText="1"/>
    </xf>
    <xf numFmtId="0" fontId="29" fillId="2" borderId="126" xfId="10" applyNumberFormat="1" applyFont="1" applyFill="1" applyBorder="1" applyAlignment="1">
      <alignment horizontal="left" vertical="center" wrapText="1"/>
    </xf>
    <xf numFmtId="0" fontId="29" fillId="2" borderId="116" xfId="10" applyNumberFormat="1" applyFont="1" applyFill="1" applyBorder="1" applyAlignment="1">
      <alignment horizontal="left" vertical="center" wrapText="1"/>
    </xf>
    <xf numFmtId="0" fontId="29" fillId="2" borderId="128" xfId="10" applyNumberFormat="1" applyFont="1" applyFill="1" applyBorder="1" applyAlignment="1">
      <alignment horizontal="left" vertical="center" wrapText="1"/>
    </xf>
    <xf numFmtId="0" fontId="29" fillId="2" borderId="3" xfId="10" applyNumberFormat="1" applyFont="1" applyFill="1" applyBorder="1" applyAlignment="1">
      <alignment horizontal="left" vertical="center" wrapText="1"/>
    </xf>
    <xf numFmtId="0" fontId="29" fillId="2" borderId="4" xfId="10" applyNumberFormat="1" applyFont="1" applyFill="1" applyBorder="1" applyAlignment="1">
      <alignment horizontal="left" vertical="center" wrapText="1"/>
    </xf>
    <xf numFmtId="0" fontId="29" fillId="2" borderId="55" xfId="10" applyNumberFormat="1" applyFont="1" applyFill="1" applyBorder="1" applyAlignment="1">
      <alignment horizontal="left" vertical="center" wrapText="1"/>
    </xf>
    <xf numFmtId="0" fontId="29" fillId="2" borderId="15" xfId="0" applyFont="1" applyFill="1" applyBorder="1" applyAlignment="1">
      <alignment horizontal="left"/>
    </xf>
    <xf numFmtId="0" fontId="29" fillId="2" borderId="0" xfId="10" applyFont="1" applyFill="1" applyAlignment="1">
      <alignment horizontal="left" vertical="top" wrapText="1"/>
    </xf>
    <xf numFmtId="0" fontId="29" fillId="2" borderId="4" xfId="10" applyFont="1" applyFill="1" applyBorder="1" applyAlignment="1">
      <alignment horizontal="left" vertical="top" wrapText="1"/>
    </xf>
    <xf numFmtId="0" fontId="29" fillId="2" borderId="3" xfId="0" applyFont="1" applyFill="1" applyBorder="1" applyAlignment="1">
      <alignment horizontal="left"/>
    </xf>
    <xf numFmtId="0" fontId="32" fillId="0" borderId="20" xfId="46" applyFont="1" applyBorder="1" applyAlignment="1">
      <alignment horizontal="left" vertical="center"/>
    </xf>
    <xf numFmtId="0" fontId="32" fillId="0" borderId="0" xfId="0" applyFont="1" applyAlignment="1">
      <alignment horizontal="left" vertical="center"/>
    </xf>
    <xf numFmtId="0" fontId="24" fillId="0" borderId="0" xfId="0" applyFont="1" applyAlignment="1">
      <alignment horizontal="left"/>
    </xf>
    <xf numFmtId="0" fontId="28" fillId="0" borderId="139" xfId="10" applyFont="1" applyBorder="1" applyAlignment="1">
      <alignment horizontal="left" vertical="center" wrapText="1"/>
    </xf>
    <xf numFmtId="0" fontId="29" fillId="2" borderId="146" xfId="3" applyFont="1" applyFill="1" applyBorder="1" applyAlignment="1">
      <alignment vertical="center" wrapText="1"/>
    </xf>
    <xf numFmtId="0" fontId="25" fillId="2" borderId="146" xfId="3" applyFont="1" applyFill="1" applyBorder="1" applyAlignment="1">
      <alignment vertical="center" wrapText="1"/>
    </xf>
    <xf numFmtId="0" fontId="34" fillId="0" borderId="140" xfId="0" applyFont="1" applyBorder="1" applyAlignment="1">
      <alignment horizontal="left" vertical="center" wrapText="1"/>
    </xf>
    <xf numFmtId="0" fontId="8" fillId="0" borderId="140" xfId="0" applyFont="1" applyBorder="1" applyAlignment="1">
      <alignment horizontal="left" vertical="center" wrapText="1"/>
    </xf>
    <xf numFmtId="0" fontId="29" fillId="2" borderId="133" xfId="46" applyFont="1" applyFill="1" applyBorder="1"/>
    <xf numFmtId="0" fontId="29" fillId="2" borderId="140" xfId="46" applyFont="1" applyFill="1" applyBorder="1"/>
    <xf numFmtId="9" fontId="29" fillId="2" borderId="138" xfId="10" applyNumberFormat="1" applyFont="1" applyFill="1" applyBorder="1" applyAlignment="1">
      <alignment horizontal="center" vertical="center" wrapText="1"/>
    </xf>
    <xf numFmtId="0" fontId="29" fillId="2" borderId="140" xfId="46" applyFont="1" applyFill="1" applyBorder="1" applyAlignment="1">
      <alignment horizontal="center"/>
    </xf>
    <xf numFmtId="49" fontId="26" fillId="3" borderId="44" xfId="10" applyNumberFormat="1" applyFont="1" applyFill="1" applyBorder="1" applyAlignment="1">
      <alignment vertical="center"/>
    </xf>
    <xf numFmtId="49" fontId="26" fillId="3" borderId="45" xfId="10" applyNumberFormat="1" applyFont="1" applyFill="1" applyBorder="1" applyAlignment="1">
      <alignment vertical="center"/>
    </xf>
    <xf numFmtId="49" fontId="26" fillId="3" borderId="46" xfId="10" applyNumberFormat="1" applyFont="1" applyFill="1" applyBorder="1" applyAlignment="1">
      <alignment vertical="center"/>
    </xf>
    <xf numFmtId="0" fontId="25" fillId="2" borderId="141" xfId="10" applyFont="1" applyFill="1" applyBorder="1" applyAlignment="1">
      <alignment vertical="center"/>
    </xf>
    <xf numFmtId="0" fontId="29" fillId="2" borderId="142" xfId="10" applyFont="1" applyFill="1" applyBorder="1" applyAlignment="1">
      <alignment vertical="center"/>
    </xf>
    <xf numFmtId="0" fontId="29" fillId="2" borderId="138" xfId="10" applyFont="1" applyFill="1" applyBorder="1" applyAlignment="1">
      <alignment vertical="center"/>
    </xf>
    <xf numFmtId="0" fontId="29" fillId="2" borderId="140" xfId="10" applyFont="1" applyFill="1" applyBorder="1" applyAlignment="1">
      <alignment vertical="center"/>
    </xf>
    <xf numFmtId="0" fontId="28" fillId="2" borderId="139" xfId="10" applyFont="1" applyFill="1" applyBorder="1" applyAlignment="1">
      <alignment vertical="center"/>
    </xf>
    <xf numFmtId="0" fontId="29" fillId="2" borderId="142" xfId="5" applyFont="1" applyFill="1" applyBorder="1" applyAlignment="1" applyProtection="1">
      <alignment vertical="center"/>
    </xf>
    <xf numFmtId="0" fontId="25" fillId="2" borderId="140" xfId="5" applyFont="1" applyFill="1" applyBorder="1" applyAlignment="1" applyProtection="1">
      <alignment vertical="center"/>
    </xf>
    <xf numFmtId="0" fontId="25" fillId="0" borderId="141" xfId="10" applyFont="1" applyBorder="1" applyAlignment="1">
      <alignment vertical="center"/>
    </xf>
    <xf numFmtId="0" fontId="29" fillId="2" borderId="140" xfId="5" applyFont="1" applyFill="1" applyBorder="1" applyAlignment="1" applyProtection="1">
      <alignment vertical="center"/>
    </xf>
    <xf numFmtId="0" fontId="29" fillId="2" borderId="140" xfId="77" applyFont="1" applyFill="1" applyBorder="1" applyAlignment="1">
      <alignment vertical="center"/>
    </xf>
    <xf numFmtId="0" fontId="30" fillId="2" borderId="140" xfId="5" applyFont="1" applyFill="1" applyBorder="1" applyAlignment="1" applyProtection="1">
      <alignment vertical="center"/>
    </xf>
    <xf numFmtId="0" fontId="29" fillId="2" borderId="138" xfId="5" applyFont="1" applyFill="1" applyBorder="1" applyAlignment="1" applyProtection="1">
      <alignment vertical="center"/>
    </xf>
    <xf numFmtId="171" fontId="29" fillId="2" borderId="140" xfId="8" applyNumberFormat="1" applyFont="1" applyFill="1" applyBorder="1" applyAlignment="1" applyProtection="1">
      <alignment vertical="center"/>
    </xf>
    <xf numFmtId="49" fontId="29" fillId="2" borderId="140" xfId="10" applyNumberFormat="1" applyFont="1" applyFill="1" applyBorder="1" applyAlignment="1">
      <alignment vertical="center"/>
    </xf>
    <xf numFmtId="41" fontId="29" fillId="2" borderId="138" xfId="62" applyFont="1" applyFill="1" applyBorder="1" applyAlignment="1">
      <alignment vertical="center"/>
    </xf>
    <xf numFmtId="9" fontId="29" fillId="2" borderId="140" xfId="10" applyNumberFormat="1" applyFont="1" applyFill="1" applyBorder="1" applyAlignment="1">
      <alignment vertical="center"/>
    </xf>
    <xf numFmtId="1" fontId="29" fillId="2" borderId="140" xfId="2" applyNumberFormat="1" applyFont="1" applyFill="1" applyBorder="1" applyAlignment="1">
      <alignment vertical="center"/>
    </xf>
    <xf numFmtId="0" fontId="29" fillId="0" borderId="141" xfId="10" applyFont="1" applyBorder="1" applyAlignment="1">
      <alignment vertical="center"/>
    </xf>
    <xf numFmtId="0" fontId="25" fillId="2" borderId="141" xfId="10" applyFont="1" applyFill="1" applyBorder="1" applyAlignment="1">
      <alignment vertical="center" wrapText="1"/>
    </xf>
    <xf numFmtId="0" fontId="29" fillId="2" borderId="138" xfId="10" applyNumberFormat="1" applyFont="1" applyFill="1" applyBorder="1" applyAlignment="1">
      <alignment horizontal="center" vertical="center" wrapText="1"/>
    </xf>
    <xf numFmtId="0" fontId="28" fillId="0" borderId="141" xfId="10" applyFont="1" applyFill="1" applyBorder="1" applyAlignment="1">
      <alignment horizontal="left" vertical="center" wrapText="1"/>
    </xf>
    <xf numFmtId="0" fontId="28" fillId="0" borderId="17" xfId="10" applyFont="1" applyBorder="1" applyAlignment="1">
      <alignment horizontal="left" vertical="center" wrapText="1"/>
    </xf>
    <xf numFmtId="0" fontId="29" fillId="0" borderId="140" xfId="5" applyFont="1" applyFill="1" applyBorder="1" applyAlignment="1" applyProtection="1">
      <alignment vertical="center" wrapText="1"/>
    </xf>
    <xf numFmtId="0" fontId="29" fillId="0" borderId="138" xfId="5" applyFont="1" applyFill="1" applyBorder="1" applyAlignment="1" applyProtection="1">
      <alignment horizontal="center" vertical="center" wrapText="1"/>
    </xf>
    <xf numFmtId="0" fontId="29" fillId="0" borderId="128" xfId="5" applyFont="1" applyFill="1" applyBorder="1" applyAlignment="1" applyProtection="1">
      <alignment horizontal="center" vertical="center" wrapText="1"/>
    </xf>
    <xf numFmtId="0" fontId="24" fillId="0" borderId="0" xfId="0" applyFont="1" applyFill="1" applyAlignment="1">
      <alignment wrapText="1"/>
    </xf>
    <xf numFmtId="0" fontId="29" fillId="2" borderId="140" xfId="2" applyNumberFormat="1" applyFont="1" applyFill="1" applyBorder="1" applyAlignment="1">
      <alignment horizontal="left" vertical="center" wrapText="1"/>
    </xf>
    <xf numFmtId="0" fontId="29" fillId="2" borderId="0" xfId="2" applyNumberFormat="1" applyFont="1" applyFill="1" applyBorder="1" applyAlignment="1">
      <alignment horizontal="left" vertical="center" wrapText="1"/>
    </xf>
    <xf numFmtId="0" fontId="42" fillId="12" borderId="11" xfId="103" applyFont="1" applyFill="1" applyBorder="1" applyAlignment="1" applyProtection="1"/>
    <xf numFmtId="49" fontId="56" fillId="12" borderId="44" xfId="104" applyNumberFormat="1" applyFont="1" applyFill="1" applyBorder="1" applyAlignment="1" applyProtection="1">
      <alignment horizontal="left" vertical="center"/>
    </xf>
    <xf numFmtId="49" fontId="56" fillId="12" borderId="45" xfId="104" applyNumberFormat="1" applyFont="1" applyFill="1" applyBorder="1" applyAlignment="1" applyProtection="1">
      <alignment horizontal="centerContinuous" vertical="center"/>
    </xf>
    <xf numFmtId="49" fontId="56" fillId="12" borderId="46" xfId="104" applyNumberFormat="1" applyFont="1" applyFill="1" applyBorder="1" applyAlignment="1" applyProtection="1">
      <alignment horizontal="centerContinuous" vertical="center"/>
    </xf>
    <xf numFmtId="0" fontId="42" fillId="0" borderId="0" xfId="105" applyFont="1" applyAlignment="1"/>
    <xf numFmtId="0" fontId="28" fillId="0" borderId="11" xfId="104" applyFont="1" applyBorder="1" applyAlignment="1" applyProtection="1">
      <alignment horizontal="left" vertical="center" wrapText="1"/>
    </xf>
    <xf numFmtId="0" fontId="28" fillId="13" borderId="141" xfId="104" applyFont="1" applyFill="1" applyBorder="1" applyAlignment="1" applyProtection="1">
      <alignment horizontal="left" vertical="center" wrapText="1"/>
    </xf>
    <xf numFmtId="0" fontId="28" fillId="13" borderId="51" xfId="104" applyFont="1" applyFill="1" applyBorder="1" applyAlignment="1" applyProtection="1">
      <alignment horizontal="left" vertical="center" wrapText="1"/>
    </xf>
    <xf numFmtId="0" fontId="29" fillId="13" borderId="142" xfId="104" applyFont="1" applyFill="1" applyBorder="1" applyAlignment="1" applyProtection="1">
      <alignment horizontal="left" vertical="center" wrapText="1"/>
    </xf>
    <xf numFmtId="0" fontId="29" fillId="13" borderId="138" xfId="104" applyFont="1" applyFill="1" applyBorder="1" applyAlignment="1" applyProtection="1">
      <alignment horizontal="left" vertical="center" wrapText="1"/>
    </xf>
    <xf numFmtId="0" fontId="29" fillId="0" borderId="128" xfId="105" applyFont="1" applyBorder="1" applyAlignment="1"/>
    <xf numFmtId="0" fontId="29" fillId="13" borderId="140" xfId="104" applyFont="1" applyFill="1" applyBorder="1" applyAlignment="1" applyProtection="1">
      <alignment horizontal="left" vertical="center" wrapText="1"/>
    </xf>
    <xf numFmtId="0" fontId="29" fillId="13" borderId="116" xfId="104" applyFont="1" applyFill="1" applyBorder="1" applyAlignment="1" applyProtection="1">
      <alignment horizontal="left" vertical="center" wrapText="1"/>
    </xf>
    <xf numFmtId="0" fontId="29" fillId="13" borderId="126" xfId="104" applyFont="1" applyFill="1" applyBorder="1" applyAlignment="1" applyProtection="1">
      <alignment horizontal="left" vertical="center" wrapText="1"/>
    </xf>
    <xf numFmtId="0" fontId="29" fillId="13" borderId="116" xfId="104" applyFont="1" applyFill="1" applyBorder="1" applyAlignment="1" applyProtection="1">
      <alignment vertical="center"/>
    </xf>
    <xf numFmtId="0" fontId="29" fillId="13" borderId="128" xfId="104" applyFont="1" applyFill="1" applyBorder="1" applyAlignment="1" applyProtection="1">
      <alignment vertical="center"/>
    </xf>
    <xf numFmtId="0" fontId="28" fillId="13" borderId="139" xfId="104" applyFont="1" applyFill="1" applyBorder="1" applyAlignment="1" applyProtection="1">
      <alignment horizontal="left" vertical="center" wrapText="1"/>
    </xf>
    <xf numFmtId="0" fontId="29" fillId="13" borderId="10" xfId="105" applyFont="1" applyFill="1" applyBorder="1" applyAlignment="1">
      <alignment wrapText="1"/>
    </xf>
    <xf numFmtId="0" fontId="29" fillId="13" borderId="132" xfId="105" applyFont="1" applyFill="1" applyBorder="1" applyAlignment="1">
      <alignment wrapText="1"/>
    </xf>
    <xf numFmtId="0" fontId="29" fillId="13" borderId="133" xfId="105" applyFont="1" applyFill="1" applyBorder="1" applyAlignment="1">
      <alignment wrapText="1"/>
    </xf>
    <xf numFmtId="0" fontId="29" fillId="13" borderId="0" xfId="105" applyFont="1" applyFill="1" applyAlignment="1">
      <alignment wrapText="1"/>
    </xf>
    <xf numFmtId="0" fontId="29" fillId="13" borderId="54" xfId="105" applyFont="1" applyFill="1" applyBorder="1" applyAlignment="1">
      <alignment wrapText="1"/>
    </xf>
    <xf numFmtId="0" fontId="29" fillId="13" borderId="4" xfId="105" applyFont="1" applyFill="1" applyBorder="1" applyAlignment="1">
      <alignment horizontal="center"/>
    </xf>
    <xf numFmtId="0" fontId="29" fillId="13" borderId="4" xfId="105" applyFont="1" applyFill="1" applyBorder="1" applyAlignment="1"/>
    <xf numFmtId="0" fontId="29" fillId="13" borderId="55" xfId="105" applyFont="1" applyFill="1" applyBorder="1" applyAlignment="1"/>
    <xf numFmtId="0" fontId="28" fillId="13" borderId="131" xfId="104" applyFont="1" applyFill="1" applyBorder="1" applyAlignment="1" applyProtection="1">
      <alignment horizontal="left" vertical="top" wrapText="1"/>
    </xf>
    <xf numFmtId="0" fontId="25" fillId="13" borderId="140" xfId="106" applyFont="1" applyFill="1" applyBorder="1" applyAlignment="1" applyProtection="1">
      <alignment horizontal="left" vertical="center" wrapText="1"/>
    </xf>
    <xf numFmtId="0" fontId="28" fillId="0" borderId="141" xfId="104" applyFont="1" applyBorder="1" applyAlignment="1" applyProtection="1">
      <alignment horizontal="left" vertical="center" wrapText="1"/>
    </xf>
    <xf numFmtId="0" fontId="29" fillId="13" borderId="132" xfId="104" applyFont="1" applyFill="1" applyBorder="1" applyAlignment="1" applyProtection="1">
      <alignment vertical="center"/>
    </xf>
    <xf numFmtId="0" fontId="29" fillId="13" borderId="10" xfId="104" applyFont="1" applyFill="1" applyBorder="1" applyAlignment="1" applyProtection="1">
      <alignment vertical="center" wrapText="1"/>
    </xf>
    <xf numFmtId="0" fontId="29" fillId="13" borderId="133" xfId="104" applyFont="1" applyFill="1" applyBorder="1" applyAlignment="1" applyProtection="1">
      <alignment vertical="center" wrapText="1"/>
    </xf>
    <xf numFmtId="0" fontId="29" fillId="13" borderId="15" xfId="104" applyFont="1" applyFill="1" applyBorder="1" applyAlignment="1" applyProtection="1">
      <alignment vertical="center"/>
    </xf>
    <xf numFmtId="0" fontId="29" fillId="13" borderId="4" xfId="104" applyFont="1" applyFill="1" applyBorder="1" applyAlignment="1" applyProtection="1">
      <alignment vertical="center" wrapText="1"/>
    </xf>
    <xf numFmtId="0" fontId="29" fillId="13" borderId="0" xfId="104" applyFont="1" applyFill="1" applyAlignment="1" applyProtection="1">
      <alignment vertical="center" wrapText="1"/>
    </xf>
    <xf numFmtId="0" fontId="29" fillId="13" borderId="54" xfId="104" applyFont="1" applyFill="1" applyBorder="1" applyAlignment="1" applyProtection="1">
      <alignment vertical="center" wrapText="1"/>
    </xf>
    <xf numFmtId="0" fontId="29" fillId="13" borderId="15" xfId="106" applyFont="1" applyFill="1" applyBorder="1" applyAlignment="1" applyProtection="1">
      <alignment horizontal="right" vertical="center" wrapText="1"/>
    </xf>
    <xf numFmtId="0" fontId="29" fillId="13" borderId="140" xfId="106" applyFont="1" applyFill="1" applyBorder="1" applyAlignment="1" applyProtection="1">
      <alignment horizontal="justify" vertical="center" wrapText="1"/>
    </xf>
    <xf numFmtId="0" fontId="29" fillId="13" borderId="0" xfId="106" applyFont="1" applyFill="1" applyBorder="1" applyAlignment="1" applyProtection="1">
      <alignment horizontal="right" vertical="center" wrapText="1"/>
    </xf>
    <xf numFmtId="0" fontId="29" fillId="13" borderId="54" xfId="106" applyFont="1" applyFill="1" applyBorder="1" applyAlignment="1" applyProtection="1">
      <alignment vertical="center" wrapText="1"/>
    </xf>
    <xf numFmtId="0" fontId="29" fillId="13" borderId="140" xfId="106" applyFont="1" applyFill="1" applyBorder="1" applyAlignment="1" applyProtection="1">
      <alignment horizontal="center" vertical="center" wrapText="1"/>
    </xf>
    <xf numFmtId="0" fontId="29" fillId="13" borderId="140" xfId="106" applyFont="1" applyFill="1" applyBorder="1" applyAlignment="1" applyProtection="1">
      <alignment vertical="center" wrapText="1"/>
    </xf>
    <xf numFmtId="0" fontId="29" fillId="13" borderId="0" xfId="106" applyFont="1" applyFill="1" applyBorder="1" applyAlignment="1" applyProtection="1">
      <alignment vertical="center" wrapText="1"/>
    </xf>
    <xf numFmtId="0" fontId="29" fillId="13" borderId="4" xfId="103" applyFont="1" applyFill="1" applyBorder="1" applyAlignment="1" applyProtection="1">
      <alignment horizontal="center"/>
    </xf>
    <xf numFmtId="0" fontId="29" fillId="13" borderId="55" xfId="103" applyFont="1" applyFill="1" applyBorder="1" applyAlignment="1" applyProtection="1">
      <alignment horizontal="center"/>
    </xf>
    <xf numFmtId="0" fontId="29" fillId="13" borderId="3" xfId="106" applyFont="1" applyFill="1" applyBorder="1" applyAlignment="1" applyProtection="1">
      <alignment horizontal="center" vertical="center" wrapText="1"/>
    </xf>
    <xf numFmtId="0" fontId="29" fillId="13" borderId="4" xfId="106" applyFont="1" applyFill="1" applyBorder="1" applyAlignment="1" applyProtection="1">
      <alignment horizontal="center" vertical="center" wrapText="1"/>
    </xf>
    <xf numFmtId="0" fontId="29" fillId="13" borderId="55" xfId="106" applyFont="1" applyFill="1" applyBorder="1" applyAlignment="1" applyProtection="1">
      <alignment horizontal="center" vertical="center" wrapText="1"/>
    </xf>
    <xf numFmtId="0" fontId="29" fillId="13" borderId="132" xfId="106" applyFont="1" applyFill="1" applyBorder="1" applyAlignment="1" applyProtection="1">
      <alignment vertical="center" wrapText="1"/>
    </xf>
    <xf numFmtId="0" fontId="29" fillId="13" borderId="10" xfId="106" applyFont="1" applyFill="1" applyBorder="1" applyAlignment="1" applyProtection="1">
      <alignment vertical="center" wrapText="1"/>
    </xf>
    <xf numFmtId="0" fontId="29" fillId="13" borderId="10" xfId="105" applyFont="1" applyFill="1" applyBorder="1" applyAlignment="1"/>
    <xf numFmtId="0" fontId="29" fillId="13" borderId="133" xfId="105" applyFont="1" applyFill="1" applyBorder="1" applyAlignment="1"/>
    <xf numFmtId="0" fontId="29" fillId="13" borderId="0" xfId="106" applyFont="1" applyFill="1" applyBorder="1" applyAlignment="1" applyProtection="1">
      <alignment horizontal="center" vertical="center" wrapText="1"/>
    </xf>
    <xf numFmtId="0" fontId="29" fillId="13" borderId="0" xfId="105" applyFont="1" applyFill="1" applyAlignment="1"/>
    <xf numFmtId="0" fontId="29" fillId="13" borderId="54" xfId="105" applyFont="1" applyFill="1" applyBorder="1" applyAlignment="1"/>
    <xf numFmtId="0" fontId="29" fillId="13" borderId="140" xfId="105" applyFont="1" applyFill="1" applyBorder="1" applyAlignment="1"/>
    <xf numFmtId="0" fontId="29" fillId="13" borderId="0" xfId="105" applyFont="1" applyFill="1" applyAlignment="1">
      <alignment horizontal="right"/>
    </xf>
    <xf numFmtId="0" fontId="29" fillId="13" borderId="0" xfId="105" applyFont="1" applyFill="1" applyAlignment="1">
      <alignment horizontal="center"/>
    </xf>
    <xf numFmtId="0" fontId="29" fillId="13" borderId="3" xfId="106" applyFont="1" applyFill="1" applyBorder="1" applyAlignment="1" applyProtection="1">
      <alignment vertical="center" wrapText="1"/>
    </xf>
    <xf numFmtId="0" fontId="29" fillId="13" borderId="4" xfId="106" applyFont="1" applyFill="1" applyBorder="1" applyAlignment="1" applyProtection="1">
      <alignment vertical="center" wrapText="1"/>
    </xf>
    <xf numFmtId="0" fontId="28" fillId="13" borderId="17" xfId="104" applyFont="1" applyFill="1" applyBorder="1" applyAlignment="1" applyProtection="1">
      <alignment horizontal="left" vertical="center" wrapText="1"/>
    </xf>
    <xf numFmtId="0" fontId="29" fillId="13" borderId="132" xfId="106" applyFont="1" applyFill="1" applyBorder="1" applyAlignment="1" applyProtection="1">
      <alignment horizontal="center" vertical="center" wrapText="1"/>
    </xf>
    <xf numFmtId="0" fontId="29" fillId="13" borderId="10" xfId="106" applyFont="1" applyFill="1" applyBorder="1" applyAlignment="1" applyProtection="1">
      <alignment horizontal="center" vertical="center" wrapText="1"/>
    </xf>
    <xf numFmtId="0" fontId="29" fillId="13" borderId="133" xfId="106" applyFont="1" applyFill="1" applyBorder="1" applyAlignment="1" applyProtection="1">
      <alignment horizontal="center" vertical="center" wrapText="1"/>
    </xf>
    <xf numFmtId="0" fontId="29" fillId="13" borderId="56" xfId="106" applyFont="1" applyFill="1" applyBorder="1" applyAlignment="1" applyProtection="1">
      <alignment horizontal="right" vertical="center" wrapText="1"/>
    </xf>
    <xf numFmtId="0" fontId="42" fillId="4" borderId="24" xfId="108" applyFont="1" applyFill="1" applyBorder="1" applyAlignment="1" applyProtection="1">
      <alignment vertical="center" wrapText="1"/>
    </xf>
    <xf numFmtId="0" fontId="29" fillId="13" borderId="0" xfId="106" applyFont="1" applyFill="1" applyBorder="1" applyAlignment="1" applyProtection="1">
      <alignment horizontal="right" vertical="center"/>
    </xf>
    <xf numFmtId="0" fontId="29" fillId="13" borderId="140" xfId="106" applyNumberFormat="1" applyFont="1" applyFill="1" applyBorder="1" applyAlignment="1" applyProtection="1">
      <alignment vertical="center" wrapText="1"/>
    </xf>
    <xf numFmtId="0" fontId="29" fillId="13" borderId="54" xfId="106" applyFont="1" applyFill="1" applyBorder="1" applyAlignment="1" applyProtection="1">
      <alignment horizontal="center" vertical="center" wrapText="1"/>
    </xf>
    <xf numFmtId="49" fontId="25" fillId="13" borderId="132" xfId="104" applyNumberFormat="1" applyFont="1" applyFill="1" applyBorder="1" applyAlignment="1" applyProtection="1">
      <alignment horizontal="center" vertical="center"/>
    </xf>
    <xf numFmtId="49" fontId="25" fillId="13" borderId="10" xfId="104" applyNumberFormat="1" applyFont="1" applyFill="1" applyBorder="1" applyAlignment="1" applyProtection="1">
      <alignment horizontal="center" vertical="center"/>
    </xf>
    <xf numFmtId="0" fontId="29" fillId="13" borderId="15" xfId="106" applyFont="1" applyFill="1" applyBorder="1" applyAlignment="1" applyProtection="1">
      <alignment horizontal="center" vertical="center" wrapText="1"/>
    </xf>
    <xf numFmtId="171" fontId="29" fillId="13" borderId="140" xfId="109" applyNumberFormat="1" applyFont="1" applyFill="1" applyBorder="1" applyAlignment="1" applyProtection="1">
      <alignment vertical="center" wrapText="1"/>
    </xf>
    <xf numFmtId="49" fontId="25" fillId="13" borderId="0" xfId="104" applyNumberFormat="1" applyFont="1" applyFill="1" applyAlignment="1" applyProtection="1">
      <alignment horizontal="center" vertical="center"/>
    </xf>
    <xf numFmtId="49" fontId="25" fillId="13" borderId="140" xfId="104" applyNumberFormat="1" applyFont="1" applyFill="1" applyBorder="1" applyAlignment="1" applyProtection="1">
      <alignment horizontal="center" vertical="center"/>
    </xf>
    <xf numFmtId="171" fontId="29" fillId="13" borderId="4" xfId="109" applyNumberFormat="1" applyFont="1" applyFill="1" applyBorder="1" applyAlignment="1" applyProtection="1">
      <alignment vertical="center" wrapText="1"/>
    </xf>
    <xf numFmtId="49" fontId="25" fillId="13" borderId="4" xfId="104" applyNumberFormat="1" applyFont="1" applyFill="1" applyBorder="1" applyAlignment="1" applyProtection="1">
      <alignment horizontal="center" vertical="center"/>
    </xf>
    <xf numFmtId="0" fontId="29" fillId="13" borderId="4" xfId="106" applyFont="1" applyFill="1" applyBorder="1" applyAlignment="1" applyProtection="1">
      <alignment horizontal="right" vertical="center"/>
    </xf>
    <xf numFmtId="0" fontId="29" fillId="13" borderId="132" xfId="104" applyFont="1" applyFill="1" applyBorder="1" applyAlignment="1" applyProtection="1">
      <alignment horizontal="left" vertical="center" wrapText="1"/>
    </xf>
    <xf numFmtId="0" fontId="29" fillId="13" borderId="10" xfId="104" applyFont="1" applyFill="1" applyBorder="1" applyAlignment="1" applyProtection="1">
      <alignment horizontal="left" vertical="center" wrapText="1"/>
    </xf>
    <xf numFmtId="0" fontId="29" fillId="13" borderId="133" xfId="104" applyFont="1" applyFill="1" applyBorder="1" applyAlignment="1" applyProtection="1">
      <alignment horizontal="left" vertical="center" wrapText="1"/>
    </xf>
    <xf numFmtId="0" fontId="29" fillId="13" borderId="15" xfId="104" applyFont="1" applyFill="1" applyBorder="1" applyAlignment="1" applyProtection="1">
      <alignment horizontal="right" vertical="center" wrapText="1"/>
    </xf>
    <xf numFmtId="0" fontId="29" fillId="13" borderId="0" xfId="104" applyFont="1" applyFill="1" applyAlignment="1" applyProtection="1">
      <alignment horizontal="center" vertical="center" wrapText="1"/>
    </xf>
    <xf numFmtId="0" fontId="29" fillId="13" borderId="0" xfId="103" applyFont="1" applyFill="1" applyAlignment="1" applyProtection="1">
      <alignment horizontal="center"/>
    </xf>
    <xf numFmtId="0" fontId="29" fillId="13" borderId="54" xfId="104" applyFont="1" applyFill="1" applyBorder="1" applyAlignment="1" applyProtection="1">
      <alignment horizontal="left" vertical="center" wrapText="1"/>
    </xf>
    <xf numFmtId="0" fontId="29" fillId="13" borderId="138" xfId="104" applyFont="1" applyFill="1" applyBorder="1" applyAlignment="1" applyProtection="1">
      <alignment horizontal="center" vertical="center" wrapText="1"/>
    </xf>
    <xf numFmtId="0" fontId="29" fillId="13" borderId="126" xfId="104" applyFont="1" applyFill="1" applyBorder="1" applyAlignment="1" applyProtection="1">
      <alignment horizontal="center" vertical="center" wrapText="1"/>
    </xf>
    <xf numFmtId="0" fontId="29" fillId="13" borderId="116" xfId="104" applyFont="1" applyFill="1" applyBorder="1" applyAlignment="1" applyProtection="1">
      <alignment horizontal="center" vertical="center" wrapText="1"/>
    </xf>
    <xf numFmtId="0" fontId="29" fillId="13" borderId="10" xfId="104" applyFont="1" applyFill="1" applyBorder="1" applyAlignment="1" applyProtection="1">
      <alignment horizontal="center" vertical="center" wrapText="1"/>
    </xf>
    <xf numFmtId="0" fontId="29" fillId="13" borderId="133" xfId="104" applyFont="1" applyFill="1" applyBorder="1" applyAlignment="1" applyProtection="1">
      <alignment horizontal="center" vertical="center" wrapText="1"/>
    </xf>
    <xf numFmtId="0" fontId="29" fillId="13" borderId="128" xfId="104" applyFont="1" applyFill="1" applyBorder="1" applyAlignment="1" applyProtection="1">
      <alignment horizontal="center" vertical="center" wrapText="1"/>
    </xf>
    <xf numFmtId="0" fontId="29" fillId="13" borderId="54" xfId="104" applyFont="1" applyFill="1" applyBorder="1" applyAlignment="1" applyProtection="1">
      <alignment horizontal="center" vertical="center" wrapText="1"/>
    </xf>
    <xf numFmtId="0" fontId="29" fillId="13" borderId="3" xfId="104" applyFont="1" applyFill="1" applyBorder="1" applyAlignment="1" applyProtection="1">
      <alignment horizontal="right" vertical="center" wrapText="1"/>
    </xf>
    <xf numFmtId="9" fontId="29" fillId="13" borderId="116" xfId="104" applyNumberFormat="1" applyFont="1" applyFill="1" applyBorder="1" applyAlignment="1" applyProtection="1">
      <alignment horizontal="center" vertical="center" wrapText="1"/>
    </xf>
    <xf numFmtId="9" fontId="29" fillId="13" borderId="4" xfId="104" applyNumberFormat="1" applyFont="1" applyFill="1" applyBorder="1" applyAlignment="1" applyProtection="1">
      <alignment horizontal="center" vertical="center" wrapText="1"/>
    </xf>
    <xf numFmtId="0" fontId="29" fillId="13" borderId="4" xfId="104" applyFont="1" applyFill="1" applyBorder="1" applyAlignment="1" applyProtection="1">
      <alignment horizontal="center" vertical="center" wrapText="1"/>
    </xf>
    <xf numFmtId="0" fontId="29" fillId="13" borderId="55" xfId="104" applyFont="1" applyFill="1" applyBorder="1" applyAlignment="1" applyProtection="1">
      <alignment horizontal="center" vertical="center" wrapText="1"/>
    </xf>
    <xf numFmtId="0" fontId="29" fillId="13" borderId="15" xfId="105" applyFont="1" applyFill="1" applyBorder="1" applyAlignment="1"/>
    <xf numFmtId="0" fontId="29" fillId="13" borderId="0" xfId="104" applyFont="1" applyFill="1" applyAlignment="1" applyProtection="1">
      <alignment horizontal="center" vertical="top" wrapText="1"/>
    </xf>
    <xf numFmtId="0" fontId="29" fillId="13" borderId="4" xfId="104" applyFont="1" applyFill="1" applyBorder="1" applyAlignment="1" applyProtection="1">
      <alignment horizontal="center" vertical="top" wrapText="1"/>
    </xf>
    <xf numFmtId="0" fontId="29" fillId="13" borderId="0" xfId="106" applyFont="1" applyFill="1" applyBorder="1" applyAlignment="1" applyProtection="1">
      <alignment horizontal="left" vertical="center" wrapText="1"/>
    </xf>
    <xf numFmtId="0" fontId="29" fillId="13" borderId="140" xfId="105" applyFont="1" applyFill="1" applyBorder="1" applyAlignment="1">
      <alignment horizontal="center"/>
    </xf>
    <xf numFmtId="0" fontId="29" fillId="13" borderId="3" xfId="105" applyFont="1" applyFill="1" applyBorder="1" applyAlignment="1"/>
    <xf numFmtId="0" fontId="29" fillId="13" borderId="142" xfId="106" applyFont="1" applyFill="1" applyBorder="1" applyAlignment="1" applyProtection="1">
      <alignment horizontal="left" vertical="center" wrapText="1"/>
    </xf>
    <xf numFmtId="0" fontId="29" fillId="13" borderId="116" xfId="106" applyFont="1" applyFill="1" applyBorder="1" applyAlignment="1" applyProtection="1">
      <alignment horizontal="left" vertical="center" wrapText="1"/>
    </xf>
    <xf numFmtId="0" fontId="29" fillId="13" borderId="126" xfId="106" applyFont="1" applyFill="1" applyBorder="1" applyAlignment="1" applyProtection="1">
      <alignment horizontal="left" vertical="center" wrapText="1"/>
    </xf>
    <xf numFmtId="0" fontId="29" fillId="0" borderId="141" xfId="104" applyFont="1" applyBorder="1" applyAlignment="1" applyProtection="1">
      <alignment horizontal="left" vertical="center" wrapText="1"/>
    </xf>
    <xf numFmtId="0" fontId="29" fillId="0" borderId="141" xfId="104" applyFont="1" applyBorder="1" applyAlignment="1" applyProtection="1">
      <alignment vertical="center" wrapText="1"/>
    </xf>
    <xf numFmtId="0" fontId="29" fillId="0" borderId="141" xfId="104" applyFont="1" applyBorder="1" applyAlignment="1" applyProtection="1">
      <alignment horizontal="left" vertical="center"/>
    </xf>
    <xf numFmtId="0" fontId="31" fillId="0" borderId="141" xfId="104" applyFont="1" applyBorder="1" applyAlignment="1" applyProtection="1">
      <alignment horizontal="left" vertical="center"/>
    </xf>
    <xf numFmtId="0" fontId="25" fillId="12" borderId="12" xfId="104" applyFont="1" applyFill="1" applyBorder="1" applyAlignment="1" applyProtection="1">
      <alignment horizontal="centerContinuous" vertical="center" wrapText="1"/>
    </xf>
    <xf numFmtId="0" fontId="59" fillId="0" borderId="20" xfId="103" applyFont="1" applyBorder="1" applyAlignment="1" applyProtection="1">
      <alignment horizontal="left"/>
    </xf>
    <xf numFmtId="0" fontId="59" fillId="0" borderId="0" xfId="105" applyFont="1" applyAlignment="1">
      <alignment horizontal="left"/>
    </xf>
    <xf numFmtId="9" fontId="29" fillId="13" borderId="0" xfId="111" applyFont="1" applyFill="1" applyAlignment="1" applyProtection="1">
      <alignment horizontal="center" vertical="center" wrapText="1"/>
    </xf>
    <xf numFmtId="9" fontId="29" fillId="13" borderId="0" xfId="111" applyFont="1" applyFill="1" applyAlignment="1" applyProtection="1">
      <alignment horizontal="center"/>
    </xf>
    <xf numFmtId="9" fontId="29" fillId="13" borderId="54" xfId="111" applyFont="1" applyFill="1" applyBorder="1" applyAlignment="1" applyProtection="1">
      <alignment vertical="center" wrapText="1"/>
    </xf>
    <xf numFmtId="9" fontId="29" fillId="13" borderId="138" xfId="111" applyFont="1" applyFill="1" applyBorder="1" applyAlignment="1" applyProtection="1">
      <alignment horizontal="center" vertical="center" wrapText="1"/>
    </xf>
    <xf numFmtId="9" fontId="29" fillId="13" borderId="126" xfId="111" applyFont="1" applyFill="1" applyBorder="1" applyAlignment="1" applyProtection="1">
      <alignment horizontal="center" vertical="center" wrapText="1"/>
    </xf>
    <xf numFmtId="9" fontId="45" fillId="13" borderId="0" xfId="111" applyFont="1" applyFill="1" applyAlignment="1" applyProtection="1">
      <alignment horizontal="center" vertical="center" wrapText="1"/>
    </xf>
    <xf numFmtId="9" fontId="45" fillId="13" borderId="0" xfId="111" applyFont="1" applyFill="1" applyAlignment="1" applyProtection="1">
      <alignment horizontal="center"/>
    </xf>
    <xf numFmtId="9" fontId="45" fillId="13" borderId="54" xfId="111" applyFont="1" applyFill="1" applyBorder="1" applyAlignment="1" applyProtection="1">
      <alignment horizontal="left" vertical="center" wrapText="1"/>
    </xf>
    <xf numFmtId="9" fontId="45" fillId="13" borderId="54" xfId="111" applyFont="1" applyFill="1" applyBorder="1" applyAlignment="1" applyProtection="1">
      <alignment vertical="center" wrapText="1"/>
    </xf>
    <xf numFmtId="9" fontId="29" fillId="0" borderId="116" xfId="111" applyFont="1" applyFill="1" applyBorder="1" applyAlignment="1" applyProtection="1">
      <alignment horizontal="center" vertical="center" wrapText="1"/>
    </xf>
    <xf numFmtId="9" fontId="29" fillId="13" borderId="10" xfId="111" applyFont="1" applyFill="1" applyBorder="1" applyAlignment="1" applyProtection="1">
      <alignment horizontal="center" vertical="center" wrapText="1"/>
    </xf>
    <xf numFmtId="9" fontId="29" fillId="13" borderId="133" xfId="111" applyFont="1" applyFill="1" applyBorder="1" applyAlignment="1" applyProtection="1">
      <alignment horizontal="center" vertical="center" wrapText="1"/>
    </xf>
    <xf numFmtId="9" fontId="29" fillId="0" borderId="138" xfId="111" applyFont="1" applyFill="1" applyBorder="1" applyAlignment="1" applyProtection="1">
      <alignment horizontal="center" vertical="center" wrapText="1"/>
    </xf>
    <xf numFmtId="9" fontId="29" fillId="0" borderId="128" xfId="111" applyFont="1" applyFill="1" applyBorder="1" applyAlignment="1" applyProtection="1">
      <alignment horizontal="center" vertical="center" wrapText="1"/>
    </xf>
    <xf numFmtId="9" fontId="29" fillId="13" borderId="54" xfId="111" applyFont="1" applyFill="1" applyBorder="1" applyAlignment="1" applyProtection="1">
      <alignment horizontal="center" vertical="center" wrapText="1"/>
    </xf>
    <xf numFmtId="0" fontId="24" fillId="0" borderId="0" xfId="46" applyFont="1" applyFill="1" applyAlignment="1">
      <alignment wrapText="1"/>
    </xf>
    <xf numFmtId="0" fontId="29" fillId="0" borderId="140" xfId="46" applyFont="1" applyFill="1" applyBorder="1" applyAlignment="1">
      <alignment horizontal="center"/>
    </xf>
    <xf numFmtId="0" fontId="29" fillId="0" borderId="140" xfId="5" applyFont="1" applyFill="1" applyBorder="1" applyAlignment="1" applyProtection="1">
      <alignment horizontal="center" vertical="center" wrapText="1"/>
    </xf>
    <xf numFmtId="0" fontId="28" fillId="0" borderId="142" xfId="10" applyFont="1" applyBorder="1" applyAlignment="1">
      <alignment horizontal="left" vertical="center" wrapText="1"/>
    </xf>
    <xf numFmtId="0" fontId="29" fillId="0" borderId="142" xfId="10" applyFont="1" applyBorder="1" applyAlignment="1">
      <alignment horizontal="left" vertical="center"/>
    </xf>
    <xf numFmtId="0" fontId="31" fillId="0" borderId="142" xfId="10" applyFont="1" applyBorder="1" applyAlignment="1">
      <alignment horizontal="left" vertical="center"/>
    </xf>
    <xf numFmtId="9" fontId="29" fillId="2" borderId="138" xfId="2" applyNumberFormat="1" applyFont="1" applyFill="1" applyBorder="1" applyAlignment="1">
      <alignment horizontal="left" vertical="center" wrapText="1"/>
    </xf>
    <xf numFmtId="9" fontId="29" fillId="2" borderId="140" xfId="2" applyNumberFormat="1" applyFont="1" applyFill="1" applyBorder="1" applyAlignment="1">
      <alignment horizontal="left" vertical="center" wrapText="1"/>
    </xf>
    <xf numFmtId="3" fontId="29" fillId="0" borderId="140" xfId="2" applyNumberFormat="1" applyFont="1" applyFill="1" applyBorder="1" applyAlignment="1">
      <alignment horizontal="center" vertical="center" wrapText="1"/>
    </xf>
    <xf numFmtId="9" fontId="29" fillId="2" borderId="140" xfId="10" applyNumberFormat="1" applyFont="1" applyFill="1" applyBorder="1" applyAlignment="1">
      <alignment horizontal="center" vertical="center" wrapText="1"/>
    </xf>
    <xf numFmtId="9" fontId="29" fillId="2" borderId="140" xfId="2" applyNumberFormat="1" applyFont="1" applyFill="1" applyBorder="1" applyAlignment="1">
      <alignment horizontal="center" vertical="center" wrapText="1"/>
    </xf>
    <xf numFmtId="0" fontId="29" fillId="14" borderId="95" xfId="0" applyFont="1" applyFill="1" applyBorder="1"/>
    <xf numFmtId="0" fontId="28" fillId="0" borderId="95" xfId="0" applyFont="1" applyBorder="1" applyAlignment="1">
      <alignment horizontal="left" vertical="center" wrapText="1"/>
    </xf>
    <xf numFmtId="0" fontId="28" fillId="15" borderId="104" xfId="0" applyFont="1" applyFill="1" applyBorder="1" applyAlignment="1">
      <alignment horizontal="left" vertical="center" wrapText="1"/>
    </xf>
    <xf numFmtId="0" fontId="28" fillId="4" borderId="105" xfId="0" applyFont="1" applyFill="1" applyBorder="1" applyAlignment="1">
      <alignment horizontal="left" vertical="center" wrapText="1"/>
    </xf>
    <xf numFmtId="0" fontId="28" fillId="4" borderId="104" xfId="0" applyFont="1" applyFill="1" applyBorder="1" applyAlignment="1">
      <alignment horizontal="left" vertical="center" wrapText="1"/>
    </xf>
    <xf numFmtId="0" fontId="28" fillId="0" borderId="27" xfId="0" applyFont="1" applyBorder="1" applyAlignment="1">
      <alignment horizontal="left" vertical="center" wrapText="1"/>
    </xf>
    <xf numFmtId="0" fontId="29" fillId="4" borderId="148" xfId="0" applyFont="1" applyFill="1" applyBorder="1"/>
    <xf numFmtId="0" fontId="29" fillId="4" borderId="149" xfId="0" applyFont="1" applyFill="1" applyBorder="1"/>
    <xf numFmtId="0" fontId="29" fillId="4" borderId="149" xfId="0" applyFont="1" applyFill="1" applyBorder="1" applyAlignment="1">
      <alignment horizontal="center"/>
    </xf>
    <xf numFmtId="0" fontId="29" fillId="4" borderId="150" xfId="0" applyFont="1" applyFill="1" applyBorder="1"/>
    <xf numFmtId="0" fontId="29" fillId="4" borderId="103" xfId="0" applyFont="1" applyFill="1" applyBorder="1"/>
    <xf numFmtId="0" fontId="29" fillId="4" borderId="0" xfId="0" applyFont="1" applyFill="1"/>
    <xf numFmtId="0" fontId="29" fillId="4" borderId="0" xfId="0" applyFont="1" applyFill="1" applyAlignment="1">
      <alignment horizontal="center"/>
    </xf>
    <xf numFmtId="0" fontId="29" fillId="4" borderId="113" xfId="0" applyFont="1" applyFill="1" applyBorder="1"/>
    <xf numFmtId="0" fontId="29" fillId="4" borderId="119" xfId="0" applyFont="1" applyFill="1" applyBorder="1"/>
    <xf numFmtId="0" fontId="29" fillId="4" borderId="151" xfId="0" applyFont="1" applyFill="1" applyBorder="1"/>
    <xf numFmtId="0" fontId="29" fillId="4" borderId="151" xfId="0" applyFont="1" applyFill="1" applyBorder="1" applyAlignment="1">
      <alignment horizontal="center"/>
    </xf>
    <xf numFmtId="0" fontId="29" fillId="4" borderId="152" xfId="0" applyFont="1" applyFill="1" applyBorder="1"/>
    <xf numFmtId="0" fontId="25" fillId="4" borderId="24" xfId="0" applyFont="1" applyFill="1" applyBorder="1" applyAlignment="1">
      <alignment horizontal="left" vertical="center" wrapText="1"/>
    </xf>
    <xf numFmtId="0" fontId="28" fillId="0" borderId="104" xfId="0" applyFont="1" applyBorder="1" applyAlignment="1">
      <alignment horizontal="left" vertical="center" wrapText="1"/>
    </xf>
    <xf numFmtId="0" fontId="33" fillId="0" borderId="0" xfId="0" applyFont="1" applyFill="1" applyAlignment="1">
      <alignment wrapText="1"/>
    </xf>
    <xf numFmtId="0" fontId="29" fillId="4" borderId="99" xfId="0" applyFont="1" applyFill="1" applyBorder="1" applyAlignment="1">
      <alignment vertical="center"/>
    </xf>
    <xf numFmtId="0" fontId="29" fillId="4" borderId="106" xfId="0" applyFont="1" applyFill="1" applyBorder="1" applyAlignment="1">
      <alignment vertical="center" wrapText="1"/>
    </xf>
    <xf numFmtId="0" fontId="29" fillId="4" borderId="110" xfId="0" applyFont="1" applyFill="1" applyBorder="1" applyAlignment="1">
      <alignment vertical="center" wrapText="1"/>
    </xf>
    <xf numFmtId="0" fontId="29" fillId="4" borderId="103" xfId="0" applyFont="1" applyFill="1" applyBorder="1" applyAlignment="1">
      <alignment vertical="center"/>
    </xf>
    <xf numFmtId="0" fontId="29" fillId="4" borderId="32" xfId="0" applyFont="1" applyFill="1" applyBorder="1" applyAlignment="1">
      <alignment vertical="center" wrapText="1"/>
    </xf>
    <xf numFmtId="0" fontId="29" fillId="4" borderId="0" xfId="0" applyFont="1" applyFill="1" applyAlignment="1">
      <alignment vertical="center" wrapText="1"/>
    </xf>
    <xf numFmtId="0" fontId="29" fillId="4" borderId="113" xfId="0" applyFont="1" applyFill="1" applyBorder="1" applyAlignment="1">
      <alignment vertical="center" wrapText="1"/>
    </xf>
    <xf numFmtId="0" fontId="29" fillId="4" borderId="103" xfId="0" applyFont="1" applyFill="1" applyBorder="1" applyAlignment="1">
      <alignment horizontal="right" vertical="center" wrapText="1"/>
    </xf>
    <xf numFmtId="0" fontId="29" fillId="4" borderId="29" xfId="0" applyFont="1" applyFill="1" applyBorder="1" applyAlignment="1">
      <alignment horizontal="left" vertical="center" wrapText="1"/>
    </xf>
    <xf numFmtId="0" fontId="29" fillId="4" borderId="0" xfId="0" applyFont="1" applyFill="1" applyAlignment="1">
      <alignment horizontal="right" vertical="center" wrapText="1"/>
    </xf>
    <xf numFmtId="0" fontId="29" fillId="4" borderId="24" xfId="0" applyFont="1" applyFill="1" applyBorder="1" applyAlignment="1">
      <alignment horizontal="left" vertical="center" wrapText="1"/>
    </xf>
    <xf numFmtId="0" fontId="29" fillId="4" borderId="24" xfId="0" applyFont="1" applyFill="1" applyBorder="1" applyAlignment="1">
      <alignment horizontal="center" vertical="center" wrapText="1"/>
    </xf>
    <xf numFmtId="0" fontId="29" fillId="4" borderId="24" xfId="0" applyFont="1" applyFill="1" applyBorder="1" applyAlignment="1">
      <alignment vertical="center" wrapText="1"/>
    </xf>
    <xf numFmtId="0" fontId="7" fillId="0" borderId="24" xfId="0" applyFont="1" applyBorder="1" applyAlignment="1">
      <alignment horizontal="left" vertical="center" wrapText="1"/>
    </xf>
    <xf numFmtId="0" fontId="29" fillId="4" borderId="111" xfId="0" applyFont="1" applyFill="1" applyBorder="1" applyAlignment="1">
      <alignment horizontal="center" vertical="center" wrapText="1"/>
    </xf>
    <xf numFmtId="0" fontId="29" fillId="4" borderId="32" xfId="0" applyFont="1" applyFill="1" applyBorder="1" applyAlignment="1">
      <alignment horizontal="center" vertical="center" wrapText="1"/>
    </xf>
    <xf numFmtId="0" fontId="29" fillId="4" borderId="112" xfId="0" applyFont="1" applyFill="1" applyBorder="1" applyAlignment="1">
      <alignment horizontal="center" vertical="center" wrapText="1"/>
    </xf>
    <xf numFmtId="0" fontId="29" fillId="4" borderId="99" xfId="0" applyFont="1" applyFill="1" applyBorder="1" applyAlignment="1">
      <alignment vertical="center" wrapText="1"/>
    </xf>
    <xf numFmtId="0" fontId="29" fillId="4" borderId="106" xfId="0" applyFont="1" applyFill="1" applyBorder="1"/>
    <xf numFmtId="0" fontId="29" fillId="4" borderId="110" xfId="0" applyFont="1" applyFill="1" applyBorder="1"/>
    <xf numFmtId="0" fontId="29" fillId="4" borderId="0" xfId="0" applyFont="1" applyFill="1" applyAlignment="1">
      <alignment horizontal="center" vertical="center" wrapText="1"/>
    </xf>
    <xf numFmtId="0" fontId="29" fillId="4" borderId="24" xfId="0" applyFont="1" applyFill="1" applyBorder="1"/>
    <xf numFmtId="0" fontId="29" fillId="4" borderId="0" xfId="0" applyFont="1" applyFill="1" applyAlignment="1">
      <alignment horizontal="right"/>
    </xf>
    <xf numFmtId="0" fontId="29" fillId="4" borderId="111" xfId="0" applyFont="1" applyFill="1" applyBorder="1" applyAlignment="1">
      <alignment vertical="center" wrapText="1"/>
    </xf>
    <xf numFmtId="0" fontId="29" fillId="4" borderId="32" xfId="0" applyFont="1" applyFill="1" applyBorder="1"/>
    <xf numFmtId="0" fontId="29" fillId="4" borderId="112" xfId="0" applyFont="1" applyFill="1" applyBorder="1"/>
    <xf numFmtId="0" fontId="28" fillId="4" borderId="109" xfId="0" applyFont="1" applyFill="1" applyBorder="1" applyAlignment="1">
      <alignment horizontal="left" vertical="center" wrapText="1"/>
    </xf>
    <xf numFmtId="0" fontId="29" fillId="4" borderId="99" xfId="0" applyFont="1" applyFill="1" applyBorder="1" applyAlignment="1">
      <alignment horizontal="center" vertical="center" wrapText="1"/>
    </xf>
    <xf numFmtId="0" fontId="29" fillId="4" borderId="106" xfId="0" applyFont="1" applyFill="1" applyBorder="1" applyAlignment="1">
      <alignment horizontal="center" vertical="center" wrapText="1"/>
    </xf>
    <xf numFmtId="0" fontId="29" fillId="4" borderId="110" xfId="0" applyFont="1" applyFill="1" applyBorder="1" applyAlignment="1">
      <alignment horizontal="center" vertical="center" wrapText="1"/>
    </xf>
    <xf numFmtId="0" fontId="29" fillId="4" borderId="114" xfId="0" applyFont="1" applyFill="1" applyBorder="1" applyAlignment="1">
      <alignment horizontal="right" vertical="center" wrapText="1"/>
    </xf>
    <xf numFmtId="0" fontId="29" fillId="4" borderId="0" xfId="0" applyFont="1" applyFill="1" applyAlignment="1">
      <alignment horizontal="right" vertical="center"/>
    </xf>
    <xf numFmtId="0" fontId="29" fillId="4" borderId="28" xfId="0" applyFont="1" applyFill="1" applyBorder="1" applyAlignment="1">
      <alignment horizontal="center" vertical="center" wrapText="1"/>
    </xf>
    <xf numFmtId="0" fontId="29" fillId="4" borderId="33" xfId="0" applyFont="1" applyFill="1" applyBorder="1" applyAlignment="1">
      <alignment horizontal="center" vertical="center" wrapText="1"/>
    </xf>
    <xf numFmtId="0" fontId="29" fillId="4" borderId="113" xfId="0" applyFont="1" applyFill="1" applyBorder="1" applyAlignment="1">
      <alignment horizontal="center" vertical="center" wrapText="1"/>
    </xf>
    <xf numFmtId="49" fontId="25" fillId="4" borderId="99" xfId="0" applyNumberFormat="1" applyFont="1" applyFill="1" applyBorder="1" applyAlignment="1">
      <alignment horizontal="center" vertical="center"/>
    </xf>
    <xf numFmtId="49" fontId="25" fillId="4" borderId="106" xfId="0" applyNumberFormat="1" applyFont="1" applyFill="1" applyBorder="1" applyAlignment="1">
      <alignment horizontal="center" vertical="center"/>
    </xf>
    <xf numFmtId="0" fontId="29" fillId="4" borderId="103" xfId="0" applyFont="1" applyFill="1" applyBorder="1" applyAlignment="1">
      <alignment horizontal="center" vertical="center" wrapText="1"/>
    </xf>
    <xf numFmtId="0" fontId="29" fillId="4" borderId="24" xfId="0" applyNumberFormat="1" applyFont="1" applyFill="1" applyBorder="1" applyAlignment="1">
      <alignment horizontal="center" vertical="center" wrapText="1"/>
    </xf>
    <xf numFmtId="49" fontId="25" fillId="4" borderId="0" xfId="0" applyNumberFormat="1" applyFont="1" applyFill="1" applyAlignment="1">
      <alignment horizontal="center" vertical="center"/>
    </xf>
    <xf numFmtId="0" fontId="29" fillId="4" borderId="24" xfId="0" applyNumberFormat="1" applyFont="1" applyFill="1" applyBorder="1" applyAlignment="1">
      <alignment horizontal="center" vertical="center"/>
    </xf>
    <xf numFmtId="171" fontId="29" fillId="4" borderId="32" xfId="0" applyNumberFormat="1" applyFont="1" applyFill="1" applyBorder="1" applyAlignment="1">
      <alignment vertical="center" wrapText="1"/>
    </xf>
    <xf numFmtId="49" fontId="25" fillId="4" borderId="32" xfId="0" applyNumberFormat="1" applyFont="1" applyFill="1" applyBorder="1" applyAlignment="1">
      <alignment horizontal="center" vertical="center"/>
    </xf>
    <xf numFmtId="0" fontId="29" fillId="4" borderId="32" xfId="0" applyFont="1" applyFill="1" applyBorder="1" applyAlignment="1">
      <alignment horizontal="right" vertical="center"/>
    </xf>
    <xf numFmtId="0" fontId="29" fillId="4" borderId="99" xfId="0" applyFont="1" applyFill="1" applyBorder="1" applyAlignment="1">
      <alignment horizontal="left" vertical="center" wrapText="1"/>
    </xf>
    <xf numFmtId="0" fontId="29" fillId="4" borderId="106" xfId="0" applyFont="1" applyFill="1" applyBorder="1" applyAlignment="1">
      <alignment horizontal="left" vertical="center" wrapText="1"/>
    </xf>
    <xf numFmtId="0" fontId="29" fillId="4" borderId="110" xfId="0" applyFont="1" applyFill="1" applyBorder="1" applyAlignment="1">
      <alignment horizontal="left" vertical="center" wrapText="1"/>
    </xf>
    <xf numFmtId="0" fontId="29" fillId="4" borderId="113" xfId="0" applyFont="1" applyFill="1" applyBorder="1" applyAlignment="1">
      <alignment horizontal="left" vertical="center" wrapText="1"/>
    </xf>
    <xf numFmtId="9" fontId="29" fillId="4" borderId="28" xfId="0" applyNumberFormat="1" applyFont="1" applyFill="1" applyBorder="1" applyAlignment="1">
      <alignment horizontal="center" vertical="center" wrapText="1"/>
    </xf>
    <xf numFmtId="0" fontId="29" fillId="4" borderId="65" xfId="0" applyFont="1" applyFill="1" applyBorder="1" applyAlignment="1">
      <alignment horizontal="center" vertical="center" wrapText="1"/>
    </xf>
    <xf numFmtId="9" fontId="29" fillId="4" borderId="64" xfId="0" applyNumberFormat="1" applyFont="1" applyFill="1" applyBorder="1" applyAlignment="1">
      <alignment horizontal="center" vertical="center" wrapText="1"/>
    </xf>
    <xf numFmtId="0" fontId="29" fillId="4" borderId="64" xfId="0" applyFont="1" applyFill="1" applyBorder="1" applyAlignment="1">
      <alignment horizontal="center" vertical="center" wrapText="1"/>
    </xf>
    <xf numFmtId="9" fontId="29" fillId="4" borderId="106" xfId="0" applyNumberFormat="1" applyFont="1" applyFill="1" applyBorder="1" applyAlignment="1">
      <alignment horizontal="center" vertical="center" wrapText="1"/>
    </xf>
    <xf numFmtId="9" fontId="29" fillId="4" borderId="0" xfId="0" applyNumberFormat="1" applyFont="1" applyFill="1" applyAlignment="1">
      <alignment horizontal="center" vertical="center" wrapText="1"/>
    </xf>
    <xf numFmtId="0" fontId="29" fillId="4" borderId="111" xfId="0" applyFont="1" applyFill="1" applyBorder="1" applyAlignment="1">
      <alignment horizontal="right" vertical="center" wrapText="1"/>
    </xf>
    <xf numFmtId="9" fontId="29" fillId="4" borderId="32" xfId="0" applyNumberFormat="1" applyFont="1" applyFill="1" applyBorder="1" applyAlignment="1">
      <alignment horizontal="center" vertical="center" wrapText="1"/>
    </xf>
    <xf numFmtId="0" fontId="29" fillId="4" borderId="0" xfId="0" applyFont="1" applyFill="1" applyAlignment="1">
      <alignment horizontal="center" vertical="top" wrapText="1"/>
    </xf>
    <xf numFmtId="0" fontId="29" fillId="4" borderId="32" xfId="0" applyFont="1" applyFill="1" applyBorder="1" applyAlignment="1">
      <alignment horizontal="center" vertical="top" wrapText="1"/>
    </xf>
    <xf numFmtId="0" fontId="29" fillId="4" borderId="0" xfId="0" applyFont="1" applyFill="1" applyAlignment="1">
      <alignment horizontal="left" vertical="center" wrapText="1"/>
    </xf>
    <xf numFmtId="0" fontId="29" fillId="4" borderId="24" xfId="0" applyFont="1" applyFill="1" applyBorder="1" applyAlignment="1">
      <alignment horizontal="center"/>
    </xf>
    <xf numFmtId="0" fontId="29" fillId="4" borderId="111" xfId="0" applyFont="1" applyFill="1" applyBorder="1"/>
    <xf numFmtId="0" fontId="29" fillId="4" borderId="63" xfId="0" applyFont="1" applyFill="1" applyBorder="1" applyAlignment="1">
      <alignment horizontal="left" vertical="center" wrapText="1"/>
    </xf>
    <xf numFmtId="0" fontId="29" fillId="4" borderId="64" xfId="0" applyFont="1" applyFill="1" applyBorder="1" applyAlignment="1">
      <alignment horizontal="left" vertical="center" wrapText="1"/>
    </xf>
    <xf numFmtId="0" fontId="29" fillId="4" borderId="65" xfId="0" applyFont="1" applyFill="1" applyBorder="1" applyAlignment="1">
      <alignment horizontal="left" vertical="center" wrapText="1"/>
    </xf>
    <xf numFmtId="0" fontId="29" fillId="0" borderId="104" xfId="0" applyFont="1" applyBorder="1" applyAlignment="1">
      <alignment horizontal="left" vertical="center" wrapText="1"/>
    </xf>
    <xf numFmtId="0" fontId="29" fillId="0" borderId="104" xfId="0" applyFont="1" applyBorder="1" applyAlignment="1">
      <alignment vertical="center" wrapText="1"/>
    </xf>
    <xf numFmtId="0" fontId="29" fillId="0" borderId="104" xfId="0" applyFont="1" applyBorder="1" applyAlignment="1">
      <alignment horizontal="left" vertical="center"/>
    </xf>
    <xf numFmtId="0" fontId="31" fillId="0" borderId="104" xfId="0" applyFont="1" applyBorder="1" applyAlignment="1">
      <alignment horizontal="left" vertical="center"/>
    </xf>
    <xf numFmtId="0" fontId="25" fillId="14" borderId="96" xfId="0" applyFont="1" applyFill="1" applyBorder="1" applyAlignment="1">
      <alignment horizontal="center" vertical="center" wrapText="1"/>
    </xf>
    <xf numFmtId="0" fontId="31" fillId="0" borderId="120" xfId="0" applyFont="1" applyBorder="1" applyAlignment="1">
      <alignment horizontal="left"/>
    </xf>
    <xf numFmtId="0" fontId="42" fillId="0" borderId="0" xfId="0" applyFont="1"/>
    <xf numFmtId="0" fontId="59" fillId="0" borderId="0" xfId="0" applyFont="1" applyAlignment="1">
      <alignment horizontal="left"/>
    </xf>
    <xf numFmtId="0" fontId="59" fillId="0" borderId="120" xfId="0" applyFont="1" applyBorder="1" applyAlignment="1">
      <alignment horizontal="left"/>
    </xf>
    <xf numFmtId="0" fontId="34" fillId="0" borderId="24" xfId="0" applyFont="1" applyBorder="1" applyAlignment="1">
      <alignment horizontal="left" vertical="center" wrapText="1"/>
    </xf>
    <xf numFmtId="0" fontId="42" fillId="4" borderId="152" xfId="0" applyFont="1" applyFill="1" applyBorder="1"/>
    <xf numFmtId="0" fontId="42" fillId="4" borderId="151" xfId="0" applyFont="1" applyFill="1" applyBorder="1"/>
    <xf numFmtId="0" fontId="42" fillId="14" borderId="95" xfId="0" applyFont="1" applyFill="1" applyBorder="1"/>
    <xf numFmtId="0" fontId="29" fillId="4" borderId="106" xfId="0" applyFont="1" applyFill="1" applyBorder="1" applyAlignment="1">
      <alignment horizontal="left" vertical="center"/>
    </xf>
    <xf numFmtId="0" fontId="29" fillId="4" borderId="110" xfId="0" applyFont="1" applyFill="1" applyBorder="1" applyAlignment="1">
      <alignment horizontal="left" vertical="center"/>
    </xf>
    <xf numFmtId="171" fontId="29" fillId="4" borderId="24" xfId="0" applyNumberFormat="1" applyFont="1" applyFill="1" applyBorder="1" applyAlignment="1">
      <alignment vertical="center" wrapText="1"/>
    </xf>
    <xf numFmtId="49" fontId="29" fillId="4" borderId="24" xfId="0" applyNumberFormat="1" applyFont="1" applyFill="1" applyBorder="1" applyAlignment="1">
      <alignment horizontal="center" vertical="center"/>
    </xf>
    <xf numFmtId="2" fontId="29" fillId="4" borderId="103" xfId="0" applyNumberFormat="1" applyFont="1" applyFill="1" applyBorder="1" applyAlignment="1">
      <alignment horizontal="right" vertical="center" wrapText="1"/>
    </xf>
    <xf numFmtId="2" fontId="42" fillId="0" borderId="0" xfId="0" applyNumberFormat="1" applyFont="1"/>
    <xf numFmtId="2" fontId="29" fillId="4" borderId="28" xfId="0" applyNumberFormat="1" applyFont="1" applyFill="1" applyBorder="1" applyAlignment="1">
      <alignment horizontal="center" vertical="center" wrapText="1"/>
    </xf>
    <xf numFmtId="2" fontId="29" fillId="4" borderId="33" xfId="0" applyNumberFormat="1" applyFont="1" applyFill="1" applyBorder="1" applyAlignment="1">
      <alignment horizontal="center" vertical="center" wrapText="1"/>
    </xf>
    <xf numFmtId="2" fontId="29" fillId="4" borderId="65" xfId="0" applyNumberFormat="1" applyFont="1" applyFill="1" applyBorder="1" applyAlignment="1">
      <alignment horizontal="center" vertical="center" wrapText="1"/>
    </xf>
    <xf numFmtId="0" fontId="29" fillId="2" borderId="0" xfId="0" applyFont="1" applyFill="1" applyBorder="1" applyAlignment="1">
      <alignment horizontal="center"/>
    </xf>
    <xf numFmtId="0" fontId="29" fillId="2" borderId="0" xfId="10" applyFont="1" applyFill="1" applyBorder="1" applyAlignment="1">
      <alignment horizontal="center" vertical="center" wrapText="1"/>
    </xf>
    <xf numFmtId="0" fontId="29" fillId="2" borderId="0" xfId="46" applyFont="1" applyFill="1" applyBorder="1" applyAlignment="1">
      <alignment horizontal="center"/>
    </xf>
    <xf numFmtId="41" fontId="29" fillId="2" borderId="138" xfId="62" applyFont="1" applyFill="1" applyBorder="1" applyAlignment="1">
      <alignment horizontal="center" vertical="center" wrapText="1"/>
    </xf>
    <xf numFmtId="9" fontId="29" fillId="2" borderId="0" xfId="10" applyNumberFormat="1" applyFont="1" applyFill="1" applyBorder="1" applyAlignment="1">
      <alignment horizontal="center" vertical="center" wrapText="1"/>
    </xf>
    <xf numFmtId="0" fontId="28" fillId="2" borderId="3" xfId="10" applyFont="1" applyFill="1" applyBorder="1" applyAlignment="1">
      <alignment horizontal="left" vertical="center" wrapText="1"/>
    </xf>
    <xf numFmtId="0" fontId="28" fillId="2" borderId="142" xfId="10" applyFont="1" applyFill="1" applyBorder="1" applyAlignment="1">
      <alignment horizontal="left" vertical="center" wrapText="1"/>
    </xf>
    <xf numFmtId="0" fontId="29" fillId="2" borderId="0" xfId="10" applyFont="1" applyFill="1" applyBorder="1" applyAlignment="1">
      <alignment vertical="center" wrapText="1"/>
    </xf>
    <xf numFmtId="0" fontId="29" fillId="2" borderId="0" xfId="0" applyFont="1" applyFill="1" applyBorder="1" applyAlignment="1">
      <alignment horizontal="right"/>
    </xf>
    <xf numFmtId="49" fontId="25" fillId="2" borderId="0" xfId="10" applyNumberFormat="1" applyFont="1" applyFill="1" applyBorder="1" applyAlignment="1">
      <alignment horizontal="center" vertical="center"/>
    </xf>
    <xf numFmtId="0" fontId="29" fillId="2" borderId="0" xfId="10" applyFont="1" applyFill="1" applyBorder="1" applyAlignment="1">
      <alignment horizontal="center" vertical="top" wrapText="1"/>
    </xf>
    <xf numFmtId="0" fontId="29" fillId="2" borderId="3" xfId="0" applyFont="1" applyFill="1" applyBorder="1" applyAlignment="1"/>
    <xf numFmtId="0" fontId="29" fillId="2" borderId="4" xfId="0" applyFont="1" applyFill="1" applyBorder="1" applyAlignment="1"/>
    <xf numFmtId="0" fontId="29" fillId="0" borderId="141" xfId="10" applyFont="1" applyFill="1" applyBorder="1" applyAlignment="1">
      <alignment horizontal="left" vertical="center" wrapText="1"/>
    </xf>
    <xf numFmtId="0" fontId="29" fillId="0" borderId="141" xfId="10" applyFont="1" applyFill="1" applyBorder="1" applyAlignment="1">
      <alignment vertical="center" wrapText="1"/>
    </xf>
    <xf numFmtId="0" fontId="29" fillId="0" borderId="141" xfId="10" applyFont="1" applyFill="1" applyBorder="1" applyAlignment="1">
      <alignment horizontal="left" vertical="center"/>
    </xf>
    <xf numFmtId="0" fontId="31" fillId="0" borderId="141" xfId="10" applyFont="1" applyFill="1" applyBorder="1" applyAlignment="1">
      <alignment horizontal="left" vertical="center"/>
    </xf>
    <xf numFmtId="0" fontId="28" fillId="0" borderId="104" xfId="0" applyFont="1" applyFill="1" applyBorder="1" applyAlignment="1">
      <alignment horizontal="left" vertical="center" wrapText="1"/>
    </xf>
    <xf numFmtId="49" fontId="25" fillId="2" borderId="106" xfId="0" applyNumberFormat="1" applyFont="1" applyFill="1" applyBorder="1" applyAlignment="1">
      <alignment horizontal="center" vertical="center"/>
    </xf>
    <xf numFmtId="0" fontId="29" fillId="2" borderId="0" xfId="0" applyFont="1" applyFill="1" applyAlignment="1">
      <alignment horizontal="center" vertical="center" wrapText="1"/>
    </xf>
    <xf numFmtId="0" fontId="29" fillId="2" borderId="24" xfId="0" applyNumberFormat="1" applyFont="1" applyFill="1" applyBorder="1" applyAlignment="1">
      <alignment horizontal="center" vertical="center"/>
    </xf>
    <xf numFmtId="49" fontId="25" fillId="2" borderId="0" xfId="0" applyNumberFormat="1" applyFont="1" applyFill="1" applyAlignment="1">
      <alignment horizontal="center" vertical="center"/>
    </xf>
    <xf numFmtId="0" fontId="29" fillId="2" borderId="0" xfId="0" applyFont="1" applyFill="1" applyAlignment="1">
      <alignment horizontal="right" vertical="center"/>
    </xf>
    <xf numFmtId="0" fontId="29" fillId="2" borderId="32" xfId="0" applyFont="1" applyFill="1" applyBorder="1" applyAlignment="1">
      <alignment horizontal="center" vertical="center" wrapText="1"/>
    </xf>
    <xf numFmtId="49" fontId="25" fillId="2" borderId="32" xfId="0" applyNumberFormat="1" applyFont="1" applyFill="1" applyBorder="1" applyAlignment="1">
      <alignment horizontal="center" vertical="center"/>
    </xf>
    <xf numFmtId="0" fontId="29" fillId="2" borderId="32" xfId="0" applyFont="1" applyFill="1" applyBorder="1" applyAlignment="1">
      <alignment horizontal="right" vertical="center"/>
    </xf>
    <xf numFmtId="0" fontId="29" fillId="2" borderId="106" xfId="0" applyFont="1" applyFill="1" applyBorder="1" applyAlignment="1">
      <alignment horizontal="left" vertical="center" wrapText="1"/>
    </xf>
    <xf numFmtId="9" fontId="29" fillId="2" borderId="28" xfId="0" applyNumberFormat="1"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1" fillId="0" borderId="0" xfId="84" applyFont="1" applyAlignment="1"/>
    <xf numFmtId="0" fontId="29" fillId="6" borderId="63" xfId="84" applyFont="1" applyFill="1" applyBorder="1" applyAlignment="1">
      <alignment horizontal="left" vertical="center"/>
    </xf>
    <xf numFmtId="0" fontId="29" fillId="6" borderId="24" xfId="84" applyFont="1" applyFill="1" applyBorder="1" applyAlignment="1">
      <alignment horizontal="left" vertical="center" wrapText="1"/>
    </xf>
    <xf numFmtId="0" fontId="24" fillId="6" borderId="0" xfId="84" applyFont="1" applyFill="1" applyBorder="1" applyAlignment="1">
      <alignment horizontal="center"/>
    </xf>
    <xf numFmtId="0" fontId="24" fillId="6" borderId="0" xfId="84" applyFont="1" applyFill="1" applyBorder="1" applyAlignment="1">
      <alignment horizontal="center" vertical="top"/>
    </xf>
    <xf numFmtId="0" fontId="24" fillId="6" borderId="0" xfId="84" applyFont="1" applyFill="1" applyBorder="1" applyAlignment="1">
      <alignment vertical="center" wrapText="1"/>
    </xf>
    <xf numFmtId="0" fontId="24" fillId="6" borderId="0" xfId="84" applyFont="1" applyFill="1" applyBorder="1" applyAlignment="1">
      <alignment horizontal="right" vertical="center" wrapText="1"/>
    </xf>
    <xf numFmtId="0" fontId="24" fillId="6" borderId="0" xfId="84" applyFont="1" applyFill="1" applyBorder="1" applyAlignment="1">
      <alignment horizontal="center" vertical="center" wrapText="1"/>
    </xf>
    <xf numFmtId="0" fontId="24" fillId="6" borderId="0" xfId="84" applyFont="1" applyFill="1" applyBorder="1"/>
    <xf numFmtId="0" fontId="24" fillId="6" borderId="0" xfId="84" applyFont="1" applyFill="1" applyBorder="1" applyAlignment="1">
      <alignment horizontal="right" vertical="center"/>
    </xf>
    <xf numFmtId="171" fontId="24" fillId="6" borderId="24" xfId="84" applyNumberFormat="1" applyFont="1" applyFill="1" applyBorder="1" applyAlignment="1">
      <alignment vertical="center" wrapText="1"/>
    </xf>
    <xf numFmtId="49" fontId="27" fillId="6" borderId="0" xfId="84" applyNumberFormat="1" applyFont="1" applyFill="1" applyBorder="1" applyAlignment="1">
      <alignment horizontal="center" vertical="center"/>
    </xf>
    <xf numFmtId="9" fontId="24" fillId="6" borderId="28" xfId="84" applyNumberFormat="1" applyFont="1" applyFill="1" applyBorder="1" applyAlignment="1">
      <alignment horizontal="center" vertical="center" wrapText="1"/>
    </xf>
    <xf numFmtId="9" fontId="24" fillId="6" borderId="64" xfId="84" applyNumberFormat="1" applyFont="1" applyFill="1" applyBorder="1" applyAlignment="1">
      <alignment horizontal="center" vertical="center" wrapText="1"/>
    </xf>
    <xf numFmtId="0" fontId="24" fillId="6" borderId="0" xfId="84" applyFont="1" applyFill="1" applyBorder="1" applyAlignment="1">
      <alignment horizontal="center" vertical="top" wrapText="1"/>
    </xf>
    <xf numFmtId="0" fontId="24" fillId="6" borderId="0" xfId="84" applyFont="1" applyFill="1" applyBorder="1" applyAlignment="1">
      <alignment horizontal="left" vertical="center" wrapText="1"/>
    </xf>
    <xf numFmtId="0" fontId="24" fillId="6" borderId="28" xfId="84" applyNumberFormat="1" applyFont="1" applyFill="1" applyBorder="1" applyAlignment="1">
      <alignment horizontal="center" vertical="center" wrapText="1"/>
    </xf>
    <xf numFmtId="10" fontId="29" fillId="2" borderId="138" xfId="10" applyNumberFormat="1" applyFont="1" applyFill="1" applyBorder="1" applyAlignment="1">
      <alignment horizontal="center" vertical="center" wrapText="1"/>
    </xf>
    <xf numFmtId="10" fontId="29" fillId="2" borderId="128" xfId="10" applyNumberFormat="1" applyFont="1" applyFill="1" applyBorder="1" applyAlignment="1">
      <alignment horizontal="center" vertical="center" wrapText="1"/>
    </xf>
    <xf numFmtId="10" fontId="29" fillId="2" borderId="126" xfId="10" applyNumberFormat="1" applyFont="1" applyFill="1" applyBorder="1" applyAlignment="1">
      <alignment horizontal="center" vertical="center" wrapText="1"/>
    </xf>
    <xf numFmtId="9" fontId="29" fillId="2" borderId="4" xfId="10" applyNumberFormat="1" applyFont="1" applyFill="1" applyBorder="1" applyAlignment="1">
      <alignment horizontal="left" vertical="center" wrapText="1"/>
    </xf>
    <xf numFmtId="9" fontId="29" fillId="2" borderId="116" xfId="10" applyNumberFormat="1" applyFont="1" applyFill="1" applyBorder="1" applyAlignment="1">
      <alignment horizontal="left" vertical="center" wrapText="1"/>
    </xf>
    <xf numFmtId="0" fontId="29" fillId="2" borderId="128" xfId="10" applyFont="1" applyFill="1" applyBorder="1" applyAlignment="1">
      <alignment horizontal="left" vertical="center" wrapText="1"/>
    </xf>
    <xf numFmtId="0" fontId="29" fillId="2" borderId="15" xfId="10" applyFont="1" applyFill="1" applyBorder="1" applyAlignment="1">
      <alignment horizontal="left" vertical="center" wrapText="1"/>
    </xf>
    <xf numFmtId="9" fontId="29" fillId="2" borderId="126" xfId="2" applyFont="1" applyFill="1" applyBorder="1" applyAlignment="1">
      <alignment horizontal="left" vertical="center" wrapText="1"/>
    </xf>
    <xf numFmtId="9" fontId="29" fillId="2" borderId="138" xfId="2" applyFont="1" applyFill="1" applyBorder="1" applyAlignment="1">
      <alignment horizontal="left" vertical="center" wrapText="1"/>
    </xf>
    <xf numFmtId="9" fontId="29" fillId="2" borderId="128" xfId="2" applyFont="1" applyFill="1" applyBorder="1" applyAlignment="1">
      <alignment horizontal="left" vertical="center" wrapText="1"/>
    </xf>
    <xf numFmtId="49" fontId="26" fillId="3" borderId="46" xfId="10" applyNumberFormat="1" applyFont="1" applyFill="1" applyBorder="1" applyAlignment="1">
      <alignment horizontal="left" vertical="center"/>
    </xf>
    <xf numFmtId="49" fontId="26" fillId="3" borderId="45" xfId="10" applyNumberFormat="1" applyFont="1" applyFill="1" applyBorder="1" applyAlignment="1">
      <alignment horizontal="left" vertical="center"/>
    </xf>
    <xf numFmtId="0" fontId="24" fillId="0" borderId="0" xfId="0" applyFont="1" applyFill="1" applyAlignment="1">
      <alignment horizontal="left"/>
    </xf>
    <xf numFmtId="1" fontId="24" fillId="6" borderId="138" xfId="84" applyNumberFormat="1" applyFont="1" applyFill="1" applyBorder="1" applyAlignment="1">
      <alignment horizontal="center" vertical="center" wrapText="1"/>
    </xf>
    <xf numFmtId="0" fontId="24" fillId="6" borderId="139" xfId="84" applyFont="1" applyFill="1" applyBorder="1" applyAlignment="1">
      <alignment horizontal="center" vertical="center" wrapText="1"/>
    </xf>
    <xf numFmtId="0" fontId="0" fillId="0" borderId="0" xfId="0"/>
    <xf numFmtId="0" fontId="24" fillId="6" borderId="33" xfId="84" applyNumberFormat="1" applyFont="1" applyFill="1" applyBorder="1" applyAlignment="1">
      <alignment horizontal="center" vertical="center" wrapText="1"/>
    </xf>
    <xf numFmtId="0" fontId="24" fillId="6" borderId="65" xfId="84" applyNumberFormat="1" applyFont="1" applyFill="1" applyBorder="1" applyAlignment="1">
      <alignment horizontal="center" vertical="center" wrapText="1"/>
    </xf>
    <xf numFmtId="0" fontId="29" fillId="2" borderId="142" xfId="5" applyFont="1" applyFill="1" applyBorder="1" applyAlignment="1" applyProtection="1">
      <alignment horizontal="left" vertical="center"/>
    </xf>
    <xf numFmtId="0" fontId="7" fillId="0" borderId="8" xfId="3" applyFont="1" applyBorder="1" applyAlignment="1">
      <alignment horizontal="left" vertical="center"/>
    </xf>
    <xf numFmtId="184" fontId="25" fillId="2" borderId="140" xfId="66" applyNumberFormat="1" applyFont="1" applyFill="1" applyBorder="1" applyAlignment="1">
      <alignment horizontal="center" vertical="center"/>
    </xf>
    <xf numFmtId="0" fontId="3" fillId="2" borderId="8" xfId="3" applyFont="1" applyFill="1" applyBorder="1" applyAlignment="1">
      <alignment horizontal="center" vertical="center" wrapText="1"/>
    </xf>
    <xf numFmtId="43" fontId="29" fillId="2" borderId="138" xfId="66" applyFont="1" applyFill="1" applyBorder="1" applyAlignment="1">
      <alignment horizontal="center" vertical="center" wrapText="1"/>
    </xf>
    <xf numFmtId="9" fontId="29" fillId="2" borderId="128" xfId="66" applyNumberFormat="1" applyFont="1" applyFill="1" applyBorder="1" applyAlignment="1">
      <alignment horizontal="center" vertical="center" wrapText="1"/>
    </xf>
    <xf numFmtId="0" fontId="62" fillId="0" borderId="0" xfId="0" applyFont="1" applyAlignment="1">
      <alignment horizontal="center" vertical="center"/>
    </xf>
    <xf numFmtId="0" fontId="8" fillId="0" borderId="0" xfId="0" applyFont="1"/>
    <xf numFmtId="0" fontId="4" fillId="0" borderId="158" xfId="3" applyFont="1" applyBorder="1" applyAlignment="1">
      <alignment vertical="center"/>
    </xf>
    <xf numFmtId="0" fontId="3" fillId="0" borderId="140" xfId="3" applyBorder="1" applyAlignment="1">
      <alignment vertical="center"/>
    </xf>
    <xf numFmtId="0" fontId="3" fillId="0" borderId="140" xfId="3" applyBorder="1" applyAlignment="1">
      <alignment horizontal="left" vertical="center"/>
    </xf>
    <xf numFmtId="0" fontId="3" fillId="0" borderId="139" xfId="3" applyBorder="1" applyAlignment="1">
      <alignment vertical="center"/>
    </xf>
    <xf numFmtId="0" fontId="3" fillId="0" borderId="139" xfId="3" applyBorder="1" applyAlignment="1">
      <alignment horizontal="left" vertical="center"/>
    </xf>
    <xf numFmtId="0" fontId="4" fillId="0" borderId="142" xfId="3" applyFont="1" applyBorder="1" applyAlignment="1">
      <alignment vertical="center"/>
    </xf>
    <xf numFmtId="0" fontId="3" fillId="2" borderId="138" xfId="3" applyFill="1" applyBorder="1" applyAlignment="1">
      <alignment vertical="center"/>
    </xf>
    <xf numFmtId="0" fontId="3" fillId="2" borderId="116" xfId="3" applyFill="1" applyBorder="1" applyAlignment="1">
      <alignment horizontal="left" vertical="center"/>
    </xf>
    <xf numFmtId="0" fontId="3" fillId="2" borderId="116" xfId="3" applyFill="1" applyBorder="1" applyAlignment="1">
      <alignment vertical="center"/>
    </xf>
    <xf numFmtId="0" fontId="3" fillId="2" borderId="128" xfId="3" applyFill="1" applyBorder="1" applyAlignment="1">
      <alignment vertical="center"/>
    </xf>
    <xf numFmtId="0" fontId="4" fillId="0" borderId="10" xfId="3" applyFont="1" applyBorder="1" applyAlignment="1">
      <alignment vertical="center"/>
    </xf>
    <xf numFmtId="0" fontId="3" fillId="2" borderId="10" xfId="3" applyFill="1" applyBorder="1" applyAlignment="1">
      <alignment vertical="center"/>
    </xf>
    <xf numFmtId="0" fontId="4" fillId="0" borderId="4" xfId="3" applyFont="1" applyBorder="1" applyAlignment="1">
      <alignment vertical="center"/>
    </xf>
    <xf numFmtId="0" fontId="4" fillId="0" borderId="5" xfId="3" applyFont="1" applyBorder="1" applyAlignment="1">
      <alignment vertical="center"/>
    </xf>
    <xf numFmtId="0" fontId="4" fillId="0" borderId="8" xfId="3" applyFont="1" applyBorder="1" applyAlignment="1">
      <alignment vertical="center"/>
    </xf>
    <xf numFmtId="0" fontId="3" fillId="2" borderId="9" xfId="3" applyFill="1" applyBorder="1" applyAlignment="1">
      <alignment vertical="center"/>
    </xf>
    <xf numFmtId="0" fontId="3" fillId="2" borderId="4" xfId="3" applyFill="1" applyBorder="1" applyAlignment="1">
      <alignment vertical="center"/>
    </xf>
    <xf numFmtId="0" fontId="3" fillId="2" borderId="4" xfId="3" applyFill="1" applyBorder="1" applyAlignment="1">
      <alignment horizontal="left" vertical="center"/>
    </xf>
    <xf numFmtId="0" fontId="4" fillId="2" borderId="4" xfId="3" applyFont="1" applyFill="1" applyBorder="1" applyAlignment="1">
      <alignment vertical="center"/>
    </xf>
    <xf numFmtId="0" fontId="4" fillId="2" borderId="5" xfId="3" applyFont="1" applyFill="1" applyBorder="1" applyAlignment="1">
      <alignment vertical="center"/>
    </xf>
    <xf numFmtId="0" fontId="3" fillId="2" borderId="4" xfId="3" applyFill="1" applyBorder="1" applyAlignment="1">
      <alignment vertical="top"/>
    </xf>
    <xf numFmtId="0" fontId="3" fillId="2" borderId="5" xfId="3" applyFill="1" applyBorder="1" applyAlignment="1">
      <alignment vertical="center"/>
    </xf>
    <xf numFmtId="0" fontId="4" fillId="0" borderId="9" xfId="3" applyFont="1" applyBorder="1" applyAlignment="1">
      <alignment vertical="center"/>
    </xf>
    <xf numFmtId="0" fontId="4" fillId="2" borderId="116" xfId="3" applyFont="1" applyFill="1" applyBorder="1" applyAlignment="1">
      <alignment vertical="center"/>
    </xf>
    <xf numFmtId="0" fontId="4" fillId="3" borderId="173"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173" xfId="3" applyFont="1" applyFill="1" applyBorder="1" applyAlignment="1">
      <alignment horizontal="center" vertical="center" wrapText="1"/>
    </xf>
    <xf numFmtId="0" fontId="4" fillId="3" borderId="22" xfId="3" applyFont="1" applyFill="1" applyBorder="1" applyAlignment="1">
      <alignment horizontal="center" vertical="center" wrapText="1"/>
    </xf>
    <xf numFmtId="0" fontId="4" fillId="3" borderId="173" xfId="0" applyFont="1" applyFill="1" applyBorder="1" applyAlignment="1">
      <alignment horizontal="center" vertical="center" wrapText="1"/>
    </xf>
    <xf numFmtId="0" fontId="4" fillId="17" borderId="173" xfId="0" applyFont="1" applyFill="1" applyBorder="1" applyAlignment="1">
      <alignment horizontal="center" vertical="center" wrapText="1"/>
    </xf>
    <xf numFmtId="0" fontId="4" fillId="17" borderId="139" xfId="0" applyFont="1" applyFill="1" applyBorder="1" applyAlignment="1">
      <alignment horizontal="center" vertical="center" wrapText="1"/>
    </xf>
    <xf numFmtId="0" fontId="4" fillId="3" borderId="139" xfId="0" applyFont="1" applyFill="1" applyBorder="1" applyAlignment="1">
      <alignment horizontal="center" vertical="center" wrapText="1"/>
    </xf>
    <xf numFmtId="0" fontId="62" fillId="2" borderId="0" xfId="0" applyFont="1" applyFill="1" applyAlignment="1">
      <alignment horizontal="center" vertical="center"/>
    </xf>
    <xf numFmtId="0" fontId="3" fillId="0" borderId="8" xfId="3" applyBorder="1" applyAlignment="1">
      <alignment horizontal="distributed" vertical="top"/>
    </xf>
    <xf numFmtId="10" fontId="3" fillId="0" borderId="140" xfId="4" applyNumberFormat="1" applyFont="1" applyFill="1" applyBorder="1" applyAlignment="1">
      <alignment horizontal="center" vertical="top"/>
    </xf>
    <xf numFmtId="0" fontId="3" fillId="0" borderId="140" xfId="3" applyBorder="1" applyAlignment="1">
      <alignment horizontal="left" vertical="top" wrapText="1"/>
    </xf>
    <xf numFmtId="0" fontId="3" fillId="0" borderId="140" xfId="3" applyBorder="1" applyAlignment="1">
      <alignment horizontal="center" vertical="top" wrapText="1"/>
    </xf>
    <xf numFmtId="14" fontId="3" fillId="0" borderId="140" xfId="3" applyNumberFormat="1" applyBorder="1" applyAlignment="1">
      <alignment horizontal="center" vertical="top" wrapText="1"/>
    </xf>
    <xf numFmtId="9" fontId="3" fillId="0" borderId="140" xfId="4" applyFont="1" applyFill="1" applyBorder="1" applyAlignment="1">
      <alignment horizontal="center" vertical="top" wrapText="1"/>
    </xf>
    <xf numFmtId="10" fontId="3" fillId="0" borderId="140" xfId="3" applyNumberFormat="1" applyBorder="1" applyAlignment="1">
      <alignment vertical="top" wrapText="1"/>
    </xf>
    <xf numFmtId="0" fontId="3" fillId="0" borderId="140" xfId="3" applyBorder="1" applyAlignment="1">
      <alignment vertical="top" wrapText="1"/>
    </xf>
    <xf numFmtId="0" fontId="3" fillId="0" borderId="140" xfId="0" applyFont="1" applyBorder="1" applyAlignment="1">
      <alignment vertical="top" wrapText="1"/>
    </xf>
    <xf numFmtId="14" fontId="3" fillId="0" borderId="140" xfId="3" applyNumberFormat="1" applyBorder="1" applyAlignment="1">
      <alignment vertical="top" wrapText="1"/>
    </xf>
    <xf numFmtId="9" fontId="3" fillId="0" borderId="140" xfId="3" applyNumberFormat="1" applyBorder="1" applyAlignment="1">
      <alignment vertical="top" wrapText="1"/>
    </xf>
    <xf numFmtId="0" fontId="3" fillId="0" borderId="8" xfId="3" applyBorder="1" applyAlignment="1">
      <alignment vertical="top" wrapText="1"/>
    </xf>
    <xf numFmtId="187" fontId="3" fillId="0" borderId="140" xfId="3" applyNumberFormat="1" applyBorder="1" applyAlignment="1">
      <alignment horizontal="center" vertical="top" wrapText="1"/>
    </xf>
    <xf numFmtId="188" fontId="3" fillId="0" borderId="140" xfId="3" applyNumberFormat="1" applyBorder="1" applyAlignment="1">
      <alignment vertical="top" wrapText="1"/>
    </xf>
    <xf numFmtId="1" fontId="3" fillId="0" borderId="140" xfId="3" applyNumberFormat="1" applyBorder="1" applyAlignment="1">
      <alignment vertical="top" wrapText="1"/>
    </xf>
    <xf numFmtId="187" fontId="3" fillId="0" borderId="138" xfId="3" applyNumberFormat="1" applyBorder="1" applyAlignment="1">
      <alignment horizontal="center" vertical="top" wrapText="1"/>
    </xf>
    <xf numFmtId="0" fontId="3" fillId="2" borderId="140" xfId="3" applyFill="1" applyBorder="1" applyAlignment="1">
      <alignment vertical="top" wrapText="1"/>
    </xf>
    <xf numFmtId="0" fontId="3" fillId="0" borderId="140" xfId="3" applyBorder="1" applyAlignment="1">
      <alignment vertical="top"/>
    </xf>
    <xf numFmtId="0" fontId="6" fillId="0" borderId="140" xfId="5" applyFont="1" applyFill="1" applyBorder="1" applyAlignment="1" applyProtection="1">
      <alignment vertical="top"/>
    </xf>
    <xf numFmtId="0" fontId="8" fillId="2" borderId="0" xfId="0" applyFont="1" applyFill="1"/>
    <xf numFmtId="1" fontId="3" fillId="0" borderId="8" xfId="3" applyNumberFormat="1" applyBorder="1" applyAlignment="1">
      <alignment vertical="top"/>
    </xf>
    <xf numFmtId="0" fontId="3" fillId="0" borderId="8" xfId="3" applyBorder="1" applyAlignment="1">
      <alignment vertical="top"/>
    </xf>
    <xf numFmtId="0" fontId="3" fillId="0" borderId="8" xfId="3" applyBorder="1" applyAlignment="1">
      <alignment horizontal="left" vertical="top" wrapText="1"/>
    </xf>
    <xf numFmtId="10" fontId="3" fillId="0" borderId="8" xfId="3" applyNumberFormat="1" applyBorder="1" applyAlignment="1">
      <alignment vertical="top" wrapText="1"/>
    </xf>
    <xf numFmtId="0" fontId="3" fillId="2" borderId="8" xfId="3" applyFill="1" applyBorder="1" applyAlignment="1">
      <alignment vertical="top"/>
    </xf>
    <xf numFmtId="0" fontId="3" fillId="0" borderId="140" xfId="3" applyBorder="1" applyAlignment="1">
      <alignment horizontal="justify" vertical="top" wrapText="1"/>
    </xf>
    <xf numFmtId="14" fontId="3" fillId="0" borderId="8" xfId="3" applyNumberFormat="1" applyBorder="1" applyAlignment="1">
      <alignment vertical="top" wrapText="1"/>
    </xf>
    <xf numFmtId="9" fontId="3" fillId="0" borderId="8" xfId="4" applyFont="1" applyBorder="1" applyAlignment="1" applyProtection="1">
      <alignment vertical="top" wrapText="1"/>
    </xf>
    <xf numFmtId="0" fontId="5" fillId="0" borderId="140" xfId="5" applyBorder="1" applyAlignment="1" applyProtection="1">
      <alignment vertical="top"/>
    </xf>
    <xf numFmtId="0" fontId="3" fillId="2" borderId="140" xfId="3" applyFill="1" applyBorder="1" applyAlignment="1">
      <alignment vertical="top"/>
    </xf>
    <xf numFmtId="0" fontId="62" fillId="2" borderId="0" xfId="0" applyFont="1" applyFill="1"/>
    <xf numFmtId="0" fontId="62" fillId="2" borderId="140" xfId="0" applyFont="1" applyFill="1" applyBorder="1"/>
    <xf numFmtId="0" fontId="3" fillId="0" borderId="8" xfId="3" applyBorder="1" applyAlignment="1">
      <alignment horizontal="center" vertical="top" wrapText="1"/>
    </xf>
    <xf numFmtId="14" fontId="3" fillId="2" borderId="8" xfId="3" applyNumberFormat="1" applyFill="1" applyBorder="1" applyAlignment="1">
      <alignment vertical="top" wrapText="1"/>
    </xf>
    <xf numFmtId="14" fontId="3" fillId="2" borderId="140" xfId="3" applyNumberFormat="1" applyFill="1" applyBorder="1" applyAlignment="1">
      <alignment vertical="top" wrapText="1"/>
    </xf>
    <xf numFmtId="9" fontId="3" fillId="0" borderId="8" xfId="3" applyNumberFormat="1" applyBorder="1" applyAlignment="1">
      <alignment vertical="top" wrapText="1"/>
    </xf>
    <xf numFmtId="0" fontId="5" fillId="0" borderId="140" xfId="5" applyFill="1" applyBorder="1" applyAlignment="1" applyProtection="1">
      <alignment vertical="top"/>
    </xf>
    <xf numFmtId="0" fontId="3" fillId="2" borderId="8" xfId="3" applyFill="1" applyBorder="1" applyAlignment="1">
      <alignment vertical="top" wrapText="1"/>
    </xf>
    <xf numFmtId="0" fontId="3" fillId="2" borderId="8" xfId="3" applyFill="1" applyBorder="1" applyAlignment="1">
      <alignment horizontal="justify" vertical="top" wrapText="1"/>
    </xf>
    <xf numFmtId="9" fontId="3" fillId="2" borderId="8" xfId="4" applyFont="1" applyFill="1" applyBorder="1" applyAlignment="1">
      <alignment vertical="top" wrapText="1"/>
    </xf>
    <xf numFmtId="9" fontId="3" fillId="2" borderId="8" xfId="3" applyNumberFormat="1" applyFill="1" applyBorder="1" applyAlignment="1">
      <alignment vertical="top" wrapText="1"/>
    </xf>
    <xf numFmtId="0" fontId="3" fillId="2" borderId="140" xfId="3" applyFill="1" applyBorder="1" applyAlignment="1">
      <alignment horizontal="left" vertical="top" wrapText="1"/>
    </xf>
    <xf numFmtId="188" fontId="3" fillId="0" borderId="8" xfId="3" applyNumberFormat="1" applyBorder="1" applyAlignment="1">
      <alignment horizontal="left" vertical="top" wrapText="1"/>
    </xf>
    <xf numFmtId="0" fontId="5" fillId="2" borderId="140" xfId="5" applyFill="1" applyBorder="1" applyAlignment="1" applyProtection="1">
      <alignment vertical="top"/>
    </xf>
    <xf numFmtId="0" fontId="64" fillId="0" borderId="140" xfId="0" applyFont="1" applyBorder="1" applyAlignment="1">
      <alignment horizontal="left" vertical="top" wrapText="1"/>
    </xf>
    <xf numFmtId="0" fontId="62" fillId="0" borderId="140" xfId="3" applyFont="1" applyBorder="1" applyAlignment="1">
      <alignment horizontal="center" vertical="top" wrapText="1"/>
    </xf>
    <xf numFmtId="0" fontId="3" fillId="0" borderId="140" xfId="4" applyNumberFormat="1" applyFont="1" applyFill="1" applyBorder="1" applyAlignment="1">
      <alignment horizontal="center" vertical="top" wrapText="1"/>
    </xf>
    <xf numFmtId="9" fontId="62" fillId="0" borderId="140" xfId="0" applyNumberFormat="1" applyFont="1" applyBorder="1" applyAlignment="1">
      <alignment horizontal="center" vertical="top" wrapText="1"/>
    </xf>
    <xf numFmtId="188" fontId="3" fillId="0" borderId="140" xfId="3" applyNumberFormat="1" applyBorder="1" applyAlignment="1">
      <alignment horizontal="center" vertical="top" wrapText="1"/>
    </xf>
    <xf numFmtId="1" fontId="3" fillId="0" borderId="140" xfId="3" applyNumberFormat="1" applyBorder="1" applyAlignment="1">
      <alignment horizontal="center" vertical="top" wrapText="1"/>
    </xf>
    <xf numFmtId="0" fontId="62" fillId="0" borderId="140" xfId="0" applyFont="1" applyBorder="1" applyAlignment="1">
      <alignment vertical="top" wrapText="1"/>
    </xf>
    <xf numFmtId="0" fontId="5" fillId="0" borderId="140" xfId="5" applyFill="1" applyBorder="1" applyAlignment="1" applyProtection="1">
      <alignment vertical="top" wrapText="1"/>
    </xf>
    <xf numFmtId="0" fontId="62" fillId="0" borderId="140" xfId="3" applyFont="1" applyBorder="1" applyAlignment="1">
      <alignment vertical="top" wrapText="1"/>
    </xf>
    <xf numFmtId="0" fontId="3" fillId="2" borderId="139" xfId="3" applyFill="1" applyBorder="1" applyAlignment="1">
      <alignment vertical="top" wrapText="1"/>
    </xf>
    <xf numFmtId="49" fontId="3" fillId="0" borderId="140" xfId="1" applyNumberFormat="1" applyFont="1" applyFill="1" applyBorder="1" applyAlignment="1">
      <alignment horizontal="right" vertical="top" wrapText="1"/>
    </xf>
    <xf numFmtId="0" fontId="5" fillId="2" borderId="140" xfId="5" applyFill="1" applyBorder="1" applyAlignment="1" applyProtection="1">
      <alignment vertical="top" wrapText="1"/>
    </xf>
    <xf numFmtId="0" fontId="62" fillId="2" borderId="140" xfId="0" applyFont="1" applyFill="1" applyBorder="1" applyAlignment="1">
      <alignment vertical="top" wrapText="1"/>
    </xf>
    <xf numFmtId="0" fontId="62" fillId="2" borderId="140" xfId="0" applyFont="1" applyFill="1" applyBorder="1" applyAlignment="1">
      <alignment vertical="top"/>
    </xf>
    <xf numFmtId="0" fontId="3" fillId="2" borderId="140" xfId="0" applyFont="1" applyFill="1" applyBorder="1" applyAlignment="1">
      <alignment vertical="top" wrapText="1"/>
    </xf>
    <xf numFmtId="9" fontId="3" fillId="2" borderId="140" xfId="3" applyNumberFormat="1" applyFill="1" applyBorder="1" applyAlignment="1">
      <alignment vertical="top" wrapText="1"/>
    </xf>
    <xf numFmtId="188" fontId="3" fillId="2" borderId="140" xfId="3" applyNumberFormat="1" applyFill="1" applyBorder="1" applyAlignment="1">
      <alignment vertical="top" wrapText="1"/>
    </xf>
    <xf numFmtId="1" fontId="3" fillId="2" borderId="140" xfId="3" applyNumberFormat="1" applyFill="1" applyBorder="1" applyAlignment="1">
      <alignment vertical="top" wrapText="1"/>
    </xf>
    <xf numFmtId="0" fontId="62" fillId="0" borderId="140" xfId="0" applyFont="1" applyBorder="1" applyAlignment="1">
      <alignment vertical="top"/>
    </xf>
    <xf numFmtId="9" fontId="62" fillId="0" borderId="140" xfId="0" applyNumberFormat="1" applyFont="1" applyBorder="1" applyAlignment="1">
      <alignment vertical="top"/>
    </xf>
    <xf numFmtId="9" fontId="62" fillId="2" borderId="140" xfId="0" applyNumberFormat="1" applyFont="1" applyFill="1" applyBorder="1" applyAlignment="1">
      <alignment vertical="top"/>
    </xf>
    <xf numFmtId="0" fontId="3" fillId="2" borderId="8" xfId="3" applyFill="1" applyBorder="1" applyAlignment="1">
      <alignment horizontal="distributed" vertical="top"/>
    </xf>
    <xf numFmtId="0" fontId="3" fillId="2" borderId="140" xfId="3" applyFill="1" applyBorder="1" applyAlignment="1">
      <alignment horizontal="center" vertical="top" wrapText="1"/>
    </xf>
    <xf numFmtId="14" fontId="3" fillId="2" borderId="140" xfId="3" applyNumberFormat="1" applyFill="1" applyBorder="1" applyAlignment="1">
      <alignment horizontal="center" vertical="top" wrapText="1"/>
    </xf>
    <xf numFmtId="9" fontId="3" fillId="2" borderId="140" xfId="4" applyFont="1" applyFill="1" applyBorder="1" applyAlignment="1">
      <alignment horizontal="center" vertical="top" wrapText="1"/>
    </xf>
    <xf numFmtId="0" fontId="3" fillId="2" borderId="140" xfId="0" applyFont="1" applyFill="1" applyBorder="1" applyAlignment="1">
      <alignment vertical="top"/>
    </xf>
    <xf numFmtId="187" fontId="3" fillId="2" borderId="140" xfId="3" applyNumberFormat="1" applyFill="1" applyBorder="1" applyAlignment="1">
      <alignment horizontal="center" vertical="top" wrapText="1"/>
    </xf>
    <xf numFmtId="187" fontId="3" fillId="2" borderId="138" xfId="3" applyNumberFormat="1" applyFill="1" applyBorder="1" applyAlignment="1">
      <alignment horizontal="center" vertical="top" wrapText="1"/>
    </xf>
    <xf numFmtId="0" fontId="3" fillId="0" borderId="140" xfId="0" applyFont="1" applyBorder="1" applyAlignment="1">
      <alignment vertical="top"/>
    </xf>
    <xf numFmtId="0" fontId="3" fillId="0" borderId="140" xfId="0" applyFont="1" applyBorder="1" applyAlignment="1">
      <alignment horizontal="left" vertical="top" wrapText="1"/>
    </xf>
    <xf numFmtId="0" fontId="3" fillId="0" borderId="140" xfId="3" applyBorder="1" applyAlignment="1">
      <alignment horizontal="right" vertical="top" wrapText="1"/>
    </xf>
    <xf numFmtId="0" fontId="62" fillId="0" borderId="140" xfId="3" applyFont="1" applyBorder="1" applyAlignment="1">
      <alignment horizontal="left" vertical="top" wrapText="1"/>
    </xf>
    <xf numFmtId="0" fontId="62" fillId="2" borderId="140" xfId="0" applyFont="1" applyFill="1" applyBorder="1" applyAlignment="1">
      <alignment horizontal="left" vertical="center" wrapText="1"/>
    </xf>
    <xf numFmtId="0" fontId="62" fillId="2" borderId="140" xfId="0" applyFont="1" applyFill="1" applyBorder="1" applyAlignment="1">
      <alignment horizontal="justify" vertical="center" wrapText="1"/>
    </xf>
    <xf numFmtId="0" fontId="62" fillId="2" borderId="140" xfId="0" applyFont="1" applyFill="1" applyBorder="1" applyAlignment="1">
      <alignment vertical="center" wrapText="1"/>
    </xf>
    <xf numFmtId="0" fontId="62" fillId="2" borderId="140" xfId="0" applyFont="1" applyFill="1" applyBorder="1" applyAlignment="1">
      <alignment vertical="center"/>
    </xf>
    <xf numFmtId="0" fontId="54" fillId="2" borderId="140" xfId="0" applyFont="1" applyFill="1" applyBorder="1" applyAlignment="1">
      <alignment horizontal="right" vertical="center"/>
    </xf>
    <xf numFmtId="0" fontId="3" fillId="0" borderId="8" xfId="3" applyBorder="1" applyAlignment="1">
      <alignment vertical="center" wrapText="1"/>
    </xf>
    <xf numFmtId="14" fontId="62" fillId="2" borderId="140" xfId="0" applyNumberFormat="1" applyFont="1" applyFill="1" applyBorder="1" applyAlignment="1">
      <alignment horizontal="center" vertical="center" wrapText="1"/>
    </xf>
    <xf numFmtId="0" fontId="62" fillId="2" borderId="140" xfId="0" applyFont="1" applyFill="1" applyBorder="1" applyAlignment="1">
      <alignment horizontal="center" vertical="center" wrapText="1"/>
    </xf>
    <xf numFmtId="0" fontId="62" fillId="2" borderId="140" xfId="0" applyFont="1" applyFill="1" applyBorder="1" applyAlignment="1">
      <alignment horizontal="center" vertical="center"/>
    </xf>
    <xf numFmtId="1" fontId="3" fillId="0" borderId="8" xfId="3" applyNumberFormat="1" applyBorder="1" applyAlignment="1">
      <alignment vertical="center" wrapText="1"/>
    </xf>
    <xf numFmtId="1" fontId="3" fillId="0" borderId="8" xfId="3" applyNumberFormat="1" applyBorder="1" applyAlignment="1">
      <alignment vertical="top" wrapText="1"/>
    </xf>
    <xf numFmtId="188" fontId="3" fillId="0" borderId="8" xfId="3" applyNumberFormat="1" applyBorder="1" applyAlignment="1">
      <alignment vertical="top" wrapText="1"/>
    </xf>
    <xf numFmtId="0" fontId="62" fillId="2" borderId="140" xfId="0" applyFont="1" applyFill="1" applyBorder="1" applyAlignment="1">
      <alignment horizontal="right" vertical="center"/>
    </xf>
    <xf numFmtId="0" fontId="3" fillId="6" borderId="140" xfId="0" applyFont="1" applyFill="1" applyBorder="1" applyAlignment="1">
      <alignment horizontal="right" vertical="center" wrapText="1"/>
    </xf>
    <xf numFmtId="0" fontId="62" fillId="0" borderId="140" xfId="0" applyFont="1" applyBorder="1" applyAlignment="1">
      <alignment horizontal="right" vertical="center" wrapText="1"/>
    </xf>
    <xf numFmtId="0" fontId="62" fillId="2" borderId="140" xfId="0" applyFont="1" applyFill="1" applyBorder="1" applyAlignment="1">
      <alignment horizontal="right" vertical="center" wrapText="1"/>
    </xf>
    <xf numFmtId="0" fontId="3" fillId="2" borderId="140" xfId="0" applyFont="1" applyFill="1" applyBorder="1" applyAlignment="1">
      <alignment horizontal="justify" vertical="center" wrapText="1"/>
    </xf>
    <xf numFmtId="0" fontId="62" fillId="0" borderId="140" xfId="0" applyFont="1" applyBorder="1" applyAlignment="1">
      <alignment horizontal="justify" vertical="center" wrapText="1"/>
    </xf>
    <xf numFmtId="0" fontId="62" fillId="0" borderId="140" xfId="0" applyFont="1" applyBorder="1" applyAlignment="1">
      <alignment vertical="center"/>
    </xf>
    <xf numFmtId="0" fontId="62" fillId="0" borderId="140" xfId="0" applyFont="1" applyBorder="1" applyAlignment="1">
      <alignment horizontal="right" vertical="center"/>
    </xf>
    <xf numFmtId="14" fontId="62" fillId="0" borderId="140" xfId="0" applyNumberFormat="1" applyFont="1" applyBorder="1" applyAlignment="1">
      <alignment horizontal="center" vertical="center"/>
    </xf>
    <xf numFmtId="9" fontId="62" fillId="0" borderId="140" xfId="0" applyNumberFormat="1" applyFont="1" applyBorder="1" applyAlignment="1">
      <alignment horizontal="center" vertical="center"/>
    </xf>
    <xf numFmtId="187" fontId="3" fillId="0" borderId="140" xfId="3" applyNumberFormat="1" applyBorder="1" applyAlignment="1">
      <alignment horizontal="center" vertical="center" wrapText="1"/>
    </xf>
    <xf numFmtId="187" fontId="3" fillId="0" borderId="138" xfId="3" applyNumberFormat="1" applyBorder="1" applyAlignment="1">
      <alignment horizontal="center" vertical="center" wrapText="1"/>
    </xf>
    <xf numFmtId="0" fontId="3" fillId="2" borderId="140" xfId="3" applyFill="1" applyBorder="1" applyAlignment="1">
      <alignment horizontal="right" vertical="center" wrapText="1"/>
    </xf>
    <xf numFmtId="0" fontId="66" fillId="0" borderId="140" xfId="102" applyFont="1" applyBorder="1" applyAlignment="1">
      <alignment horizontal="right" vertical="center" wrapText="1"/>
    </xf>
    <xf numFmtId="0" fontId="66" fillId="0" borderId="140" xfId="102" applyFont="1" applyBorder="1" applyAlignment="1">
      <alignment horizontal="left" vertical="center" wrapText="1"/>
    </xf>
    <xf numFmtId="0" fontId="8" fillId="2" borderId="0" xfId="0" applyFont="1" applyFill="1" applyAlignment="1">
      <alignment vertical="center"/>
    </xf>
    <xf numFmtId="0" fontId="3" fillId="0" borderId="140" xfId="3" applyBorder="1" applyAlignment="1">
      <alignment horizontal="center" vertical="center" wrapText="1"/>
    </xf>
    <xf numFmtId="0" fontId="3" fillId="0" borderId="140" xfId="0" applyFont="1" applyBorder="1" applyAlignment="1">
      <alignment horizontal="center" vertical="center" wrapText="1"/>
    </xf>
    <xf numFmtId="14" fontId="3" fillId="0" borderId="140" xfId="3" applyNumberFormat="1" applyBorder="1" applyAlignment="1">
      <alignment horizontal="center" vertical="center" wrapText="1"/>
    </xf>
    <xf numFmtId="9" fontId="3" fillId="0" borderId="140" xfId="3" applyNumberFormat="1" applyBorder="1" applyAlignment="1">
      <alignment horizontal="center" vertical="center" wrapText="1"/>
    </xf>
    <xf numFmtId="0" fontId="67" fillId="0" borderId="140" xfId="102" applyFont="1" applyFill="1" applyBorder="1" applyAlignment="1" applyProtection="1">
      <alignment horizontal="center" vertical="center" wrapText="1"/>
    </xf>
    <xf numFmtId="0" fontId="62" fillId="0" borderId="8" xfId="0" applyFont="1" applyBorder="1" applyAlignment="1">
      <alignment horizontal="right" vertical="center" wrapText="1"/>
    </xf>
    <xf numFmtId="0" fontId="62" fillId="0" borderId="8" xfId="0" applyFont="1" applyBorder="1" applyAlignment="1">
      <alignment horizontal="justify" vertical="center" wrapText="1"/>
    </xf>
    <xf numFmtId="0" fontId="67" fillId="0" borderId="8" xfId="102" applyFont="1" applyBorder="1" applyAlignment="1">
      <alignment horizontal="left" vertical="center" wrapText="1"/>
    </xf>
    <xf numFmtId="49" fontId="3" fillId="2" borderId="8" xfId="3" applyNumberFormat="1" applyFill="1" applyBorder="1" applyAlignment="1">
      <alignment horizontal="left" vertical="top" wrapText="1"/>
    </xf>
    <xf numFmtId="0" fontId="3" fillId="0" borderId="8" xfId="0" applyFont="1" applyBorder="1" applyAlignment="1">
      <alignment vertical="top" wrapText="1"/>
    </xf>
    <xf numFmtId="9" fontId="62" fillId="0" borderId="8" xfId="0" applyNumberFormat="1" applyFont="1" applyBorder="1" applyAlignment="1">
      <alignment vertical="top"/>
    </xf>
    <xf numFmtId="187" fontId="3" fillId="0" borderId="8" xfId="3" applyNumberFormat="1" applyBorder="1" applyAlignment="1">
      <alignment horizontal="center" vertical="top" wrapText="1"/>
    </xf>
    <xf numFmtId="187" fontId="3" fillId="0" borderId="9" xfId="3" applyNumberFormat="1" applyBorder="1" applyAlignment="1">
      <alignment horizontal="center" vertical="top" wrapText="1"/>
    </xf>
    <xf numFmtId="0" fontId="62" fillId="0" borderId="8" xfId="0" applyFont="1" applyBorder="1" applyAlignment="1">
      <alignment vertical="top" wrapText="1"/>
    </xf>
    <xf numFmtId="0" fontId="62" fillId="0" borderId="8" xfId="0" applyFont="1" applyBorder="1" applyAlignment="1">
      <alignment vertical="top"/>
    </xf>
    <xf numFmtId="49" fontId="3" fillId="0" borderId="140" xfId="3" applyNumberFormat="1" applyBorder="1" applyAlignment="1">
      <alignment horizontal="left" vertical="top" wrapText="1"/>
    </xf>
    <xf numFmtId="41" fontId="62" fillId="0" borderId="140" xfId="1" applyFont="1" applyFill="1" applyBorder="1" applyAlignment="1">
      <alignment vertical="top"/>
    </xf>
    <xf numFmtId="41" fontId="62" fillId="0" borderId="140" xfId="0" applyNumberFormat="1" applyFont="1" applyBorder="1" applyAlignment="1">
      <alignment vertical="top"/>
    </xf>
    <xf numFmtId="9" fontId="3" fillId="0" borderId="140" xfId="3" applyNumberFormat="1" applyBorder="1" applyAlignment="1">
      <alignment horizontal="center" vertical="top" wrapText="1"/>
    </xf>
    <xf numFmtId="49" fontId="3" fillId="0" borderId="140" xfId="3" applyNumberFormat="1" applyBorder="1" applyAlignment="1">
      <alignment horizontal="center" vertical="top" wrapText="1"/>
    </xf>
    <xf numFmtId="188" fontId="3" fillId="2" borderId="140" xfId="3" applyNumberFormat="1" applyFill="1" applyBorder="1" applyAlignment="1">
      <alignment horizontal="center" vertical="top" wrapText="1"/>
    </xf>
    <xf numFmtId="0" fontId="62" fillId="0" borderId="140" xfId="0" applyFont="1" applyBorder="1" applyAlignment="1">
      <alignment horizontal="center" vertical="top" wrapText="1"/>
    </xf>
    <xf numFmtId="0" fontId="3" fillId="0" borderId="140" xfId="3" applyBorder="1" applyAlignment="1">
      <alignment horizontal="center" vertical="top"/>
    </xf>
    <xf numFmtId="0" fontId="62" fillId="0" borderId="140" xfId="0" applyFont="1" applyBorder="1" applyAlignment="1">
      <alignment horizontal="center" vertical="top"/>
    </xf>
    <xf numFmtId="0" fontId="5" fillId="0" borderId="140" xfId="5" applyFill="1" applyBorder="1" applyAlignment="1" applyProtection="1">
      <alignment horizontal="center" vertical="top" wrapText="1"/>
    </xf>
    <xf numFmtId="0" fontId="3" fillId="0" borderId="140" xfId="3" applyBorder="1" applyAlignment="1">
      <alignment horizontal="justify" vertical="top"/>
    </xf>
    <xf numFmtId="1" fontId="3" fillId="0" borderId="140" xfId="3" applyNumberFormat="1" applyBorder="1" applyAlignment="1">
      <alignment horizontal="justify" vertical="top" wrapText="1"/>
    </xf>
    <xf numFmtId="0" fontId="3" fillId="0" borderId="8" xfId="3" applyBorder="1" applyAlignment="1">
      <alignment horizontal="justify" vertical="top" wrapText="1"/>
    </xf>
    <xf numFmtId="14" fontId="3" fillId="0" borderId="140" xfId="0" applyNumberFormat="1" applyFont="1" applyBorder="1" applyAlignment="1">
      <alignment horizontal="center" vertical="top"/>
    </xf>
    <xf numFmtId="0" fontId="3" fillId="0" borderId="140" xfId="0" applyFont="1" applyBorder="1" applyAlignment="1" applyProtection="1">
      <alignment vertical="top"/>
      <protection locked="0"/>
    </xf>
    <xf numFmtId="0" fontId="3" fillId="0" borderId="140" xfId="0" applyFont="1" applyBorder="1" applyAlignment="1" applyProtection="1">
      <alignment vertical="top" wrapText="1"/>
      <protection locked="0"/>
    </xf>
    <xf numFmtId="3" fontId="3" fillId="0" borderId="140" xfId="3" applyNumberFormat="1" applyBorder="1" applyAlignment="1">
      <alignment vertical="top" wrapText="1"/>
    </xf>
    <xf numFmtId="0" fontId="3" fillId="0" borderId="140" xfId="50" applyNumberFormat="1" applyFont="1" applyFill="1" applyBorder="1" applyAlignment="1">
      <alignment vertical="top" wrapText="1"/>
    </xf>
    <xf numFmtId="0" fontId="62" fillId="0" borderId="140" xfId="0" applyFont="1" applyBorder="1" applyAlignment="1">
      <alignment horizontal="left" vertical="center" wrapText="1"/>
    </xf>
    <xf numFmtId="0" fontId="62" fillId="0" borderId="140" xfId="0" applyFont="1" applyBorder="1" applyAlignment="1">
      <alignment wrapText="1"/>
    </xf>
    <xf numFmtId="0" fontId="62" fillId="0" borderId="140" xfId="0" applyFont="1" applyBorder="1"/>
    <xf numFmtId="0" fontId="3" fillId="0" borderId="140" xfId="3" applyBorder="1" applyAlignment="1">
      <alignment vertical="center" wrapText="1"/>
    </xf>
    <xf numFmtId="0" fontId="62" fillId="0" borderId="140" xfId="0" applyFont="1" applyBorder="1" applyAlignment="1">
      <alignment vertical="center" wrapText="1"/>
    </xf>
    <xf numFmtId="9" fontId="62" fillId="0" borderId="140" xfId="2" applyFont="1" applyBorder="1" applyAlignment="1">
      <alignment vertical="center" wrapText="1"/>
    </xf>
    <xf numFmtId="9" fontId="62" fillId="0" borderId="140" xfId="2" applyFont="1" applyFill="1" applyBorder="1" applyAlignment="1">
      <alignment vertical="center" wrapText="1"/>
    </xf>
    <xf numFmtId="9" fontId="62" fillId="0" borderId="140" xfId="0" applyNumberFormat="1" applyFont="1" applyBorder="1" applyAlignment="1">
      <alignment vertical="center" wrapText="1"/>
    </xf>
    <xf numFmtId="168" fontId="62" fillId="0" borderId="140" xfId="115" applyFont="1" applyBorder="1" applyAlignment="1">
      <alignment vertical="center" wrapText="1"/>
    </xf>
    <xf numFmtId="0" fontId="3" fillId="2" borderId="140" xfId="3" applyFill="1" applyBorder="1" applyAlignment="1">
      <alignment vertical="center" wrapText="1"/>
    </xf>
    <xf numFmtId="0" fontId="66" fillId="0" borderId="140" xfId="102" applyFont="1" applyFill="1" applyBorder="1" applyAlignment="1">
      <alignment vertical="center" wrapText="1"/>
    </xf>
    <xf numFmtId="9" fontId="3" fillId="0" borderId="140" xfId="4" applyFont="1" applyFill="1" applyBorder="1" applyAlignment="1">
      <alignment horizontal="center" vertical="top"/>
    </xf>
    <xf numFmtId="9" fontId="3" fillId="2" borderId="140" xfId="4" applyFont="1" applyFill="1" applyBorder="1" applyAlignment="1">
      <alignment horizontal="left" vertical="top" wrapText="1"/>
    </xf>
    <xf numFmtId="0" fontId="5" fillId="0" borderId="140" xfId="5" applyNumberFormat="1" applyFill="1" applyBorder="1" applyAlignment="1" applyProtection="1">
      <alignment horizontal="center" vertical="top" wrapText="1"/>
    </xf>
    <xf numFmtId="9" fontId="3" fillId="0" borderId="140" xfId="4" applyFont="1" applyFill="1" applyBorder="1" applyAlignment="1">
      <alignment horizontal="left" vertical="top" wrapText="1"/>
    </xf>
    <xf numFmtId="188" fontId="3" fillId="0" borderId="8" xfId="3" applyNumberFormat="1" applyBorder="1" applyAlignment="1">
      <alignment horizontal="center" vertical="top" wrapText="1"/>
    </xf>
    <xf numFmtId="1" fontId="3" fillId="2" borderId="140" xfId="3" applyNumberFormat="1" applyFill="1" applyBorder="1" applyAlignment="1">
      <alignment horizontal="center" vertical="top" wrapText="1"/>
    </xf>
    <xf numFmtId="9" fontId="62" fillId="2" borderId="140" xfId="0" applyNumberFormat="1" applyFont="1" applyFill="1" applyBorder="1" applyAlignment="1">
      <alignment vertical="top" wrapText="1"/>
    </xf>
    <xf numFmtId="9" fontId="62" fillId="0" borderId="140" xfId="0" applyNumberFormat="1" applyFont="1" applyBorder="1" applyAlignment="1">
      <alignment vertical="top" wrapText="1"/>
    </xf>
    <xf numFmtId="14" fontId="3" fillId="0" borderId="140" xfId="3" applyNumberFormat="1" applyBorder="1" applyAlignment="1">
      <alignment vertical="center" wrapText="1"/>
    </xf>
    <xf numFmtId="14" fontId="3" fillId="0" borderId="8" xfId="3" applyNumberFormat="1" applyBorder="1" applyAlignment="1">
      <alignment vertical="center" wrapText="1"/>
    </xf>
    <xf numFmtId="0" fontId="3" fillId="0" borderId="8" xfId="4" applyNumberFormat="1" applyFont="1" applyFill="1" applyBorder="1" applyAlignment="1">
      <alignment horizontal="center" vertical="center" wrapText="1"/>
    </xf>
    <xf numFmtId="9" fontId="3" fillId="0" borderId="8" xfId="4" applyFont="1" applyFill="1" applyBorder="1" applyAlignment="1">
      <alignment horizontal="center" vertical="center" wrapText="1"/>
    </xf>
    <xf numFmtId="9" fontId="3" fillId="0" borderId="8" xfId="3" applyNumberFormat="1" applyBorder="1" applyAlignment="1">
      <alignment horizontal="center" vertical="center" wrapText="1"/>
    </xf>
    <xf numFmtId="188" fontId="3" fillId="0" borderId="140" xfId="3" applyNumberFormat="1" applyBorder="1" applyAlignment="1">
      <alignment horizontal="center" vertical="center" wrapText="1"/>
    </xf>
    <xf numFmtId="188" fontId="3" fillId="2" borderId="140" xfId="3" applyNumberFormat="1" applyFill="1" applyBorder="1" applyAlignment="1">
      <alignment vertical="center" wrapText="1"/>
    </xf>
    <xf numFmtId="0" fontId="6" fillId="0" borderId="140" xfId="5" applyFont="1" applyFill="1" applyBorder="1" applyAlignment="1" applyProtection="1">
      <alignment vertical="top" wrapText="1"/>
    </xf>
    <xf numFmtId="9" fontId="3" fillId="2" borderId="140" xfId="4" applyFont="1" applyFill="1" applyBorder="1" applyAlignment="1">
      <alignment vertical="top" wrapText="1"/>
    </xf>
    <xf numFmtId="10" fontId="3" fillId="0" borderId="140" xfId="4" applyNumberFormat="1" applyFont="1" applyFill="1" applyBorder="1" applyAlignment="1">
      <alignment vertical="top"/>
    </xf>
    <xf numFmtId="9" fontId="3" fillId="2" borderId="140" xfId="3" applyNumberFormat="1" applyFill="1" applyBorder="1" applyAlignment="1">
      <alignment horizontal="center" vertical="top" wrapText="1"/>
    </xf>
    <xf numFmtId="9" fontId="62" fillId="0" borderId="140" xfId="0" applyNumberFormat="1" applyFont="1" applyBorder="1" applyAlignment="1">
      <alignment horizontal="center" vertical="top"/>
    </xf>
    <xf numFmtId="0" fontId="3" fillId="2" borderId="140" xfId="3" applyFill="1" applyBorder="1" applyAlignment="1">
      <alignment horizontal="justify" vertical="top" wrapText="1"/>
    </xf>
    <xf numFmtId="0" fontId="3" fillId="0" borderId="8" xfId="0" applyFont="1" applyBorder="1" applyAlignment="1">
      <alignment horizontal="center" vertical="top" wrapText="1"/>
    </xf>
    <xf numFmtId="1" fontId="3" fillId="0" borderId="140" xfId="0" applyNumberFormat="1" applyFont="1" applyBorder="1" applyAlignment="1">
      <alignment horizontal="center" vertical="top" wrapText="1"/>
    </xf>
    <xf numFmtId="1" fontId="3" fillId="0" borderId="8" xfId="4" applyNumberFormat="1" applyFont="1" applyFill="1" applyBorder="1" applyAlignment="1">
      <alignment horizontal="center" vertical="top" wrapText="1"/>
    </xf>
    <xf numFmtId="1" fontId="3" fillId="0" borderId="8" xfId="3" applyNumberFormat="1" applyBorder="1" applyAlignment="1">
      <alignment horizontal="center" vertical="top" wrapText="1"/>
    </xf>
    <xf numFmtId="3" fontId="3" fillId="0" borderId="140" xfId="0" applyNumberFormat="1" applyFont="1" applyBorder="1" applyAlignment="1">
      <alignment horizontal="center" vertical="top"/>
    </xf>
    <xf numFmtId="0" fontId="5" fillId="0" borderId="140" xfId="5" applyFill="1" applyBorder="1" applyAlignment="1" applyProtection="1">
      <alignment horizontal="center" vertical="top"/>
    </xf>
    <xf numFmtId="9" fontId="3" fillId="0" borderId="140" xfId="4" applyFont="1" applyFill="1" applyBorder="1" applyAlignment="1">
      <alignment vertical="top" wrapText="1"/>
    </xf>
    <xf numFmtId="0" fontId="3" fillId="0" borderId="140" xfId="95" applyNumberFormat="1" applyFont="1" applyBorder="1" applyAlignment="1" applyProtection="1">
      <alignment vertical="top" wrapText="1"/>
    </xf>
    <xf numFmtId="0" fontId="54" fillId="0" borderId="140" xfId="0" applyFont="1" applyBorder="1" applyAlignment="1">
      <alignment horizontal="right" vertical="center"/>
    </xf>
    <xf numFmtId="0" fontId="62" fillId="0" borderId="140" xfId="0" applyFont="1" applyBorder="1" applyAlignment="1">
      <alignment horizontal="center" vertical="center"/>
    </xf>
    <xf numFmtId="0" fontId="3" fillId="0" borderId="140" xfId="3" applyBorder="1" applyAlignment="1">
      <alignment horizontal="left" vertical="center" wrapText="1"/>
    </xf>
    <xf numFmtId="0" fontId="3" fillId="2" borderId="140" xfId="3" applyFill="1" applyBorder="1" applyAlignment="1">
      <alignment horizontal="justify" vertical="center" wrapText="1"/>
    </xf>
    <xf numFmtId="14" fontId="3" fillId="2" borderId="140" xfId="3" applyNumberFormat="1" applyFill="1" applyBorder="1" applyAlignment="1">
      <alignment vertical="center" wrapText="1"/>
    </xf>
    <xf numFmtId="41" fontId="3" fillId="2" borderId="140" xfId="1" applyFont="1" applyFill="1" applyBorder="1" applyAlignment="1">
      <alignment vertical="center" wrapText="1"/>
    </xf>
    <xf numFmtId="188" fontId="62" fillId="2" borderId="140" xfId="3" applyNumberFormat="1" applyFont="1" applyFill="1" applyBorder="1" applyAlignment="1">
      <alignment vertical="center" wrapText="1"/>
    </xf>
    <xf numFmtId="187" fontId="3" fillId="0" borderId="140" xfId="3" quotePrefix="1" applyNumberFormat="1" applyBorder="1" applyAlignment="1">
      <alignment horizontal="center" vertical="center" wrapText="1"/>
    </xf>
    <xf numFmtId="0" fontId="3" fillId="2" borderId="140" xfId="3" applyFill="1" applyBorder="1" applyAlignment="1">
      <alignment horizontal="left" vertical="center" wrapText="1"/>
    </xf>
    <xf numFmtId="0" fontId="62" fillId="0" borderId="140" xfId="0" applyFont="1" applyBorder="1" applyAlignment="1">
      <alignment horizontal="center" vertical="center" wrapText="1"/>
    </xf>
    <xf numFmtId="0" fontId="3" fillId="2" borderId="140" xfId="3" applyFill="1" applyBorder="1" applyAlignment="1">
      <alignment horizontal="center" vertical="center" wrapText="1"/>
    </xf>
    <xf numFmtId="0" fontId="3" fillId="0" borderId="140" xfId="3" applyBorder="1" applyAlignment="1">
      <alignment horizontal="center" vertical="center"/>
    </xf>
    <xf numFmtId="0" fontId="6" fillId="0" borderId="140" xfId="5" applyFont="1" applyFill="1" applyBorder="1" applyAlignment="1" applyProtection="1">
      <alignment horizontal="center" vertical="center"/>
    </xf>
    <xf numFmtId="170" fontId="3" fillId="0" borderId="140" xfId="8" applyFont="1" applyFill="1" applyBorder="1" applyAlignment="1">
      <alignment vertical="top" wrapText="1"/>
    </xf>
    <xf numFmtId="9" fontId="3" fillId="0" borderId="140" xfId="4" applyFont="1" applyBorder="1" applyAlignment="1">
      <alignment vertical="top" wrapText="1"/>
    </xf>
    <xf numFmtId="9" fontId="3" fillId="0" borderId="140" xfId="3" applyNumberFormat="1" applyBorder="1" applyAlignment="1">
      <alignment horizontal="right" vertical="top" wrapText="1"/>
    </xf>
    <xf numFmtId="0" fontId="3" fillId="0" borderId="140" xfId="0" applyFont="1" applyBorder="1" applyAlignment="1">
      <alignment horizontal="justify" vertical="top" wrapText="1"/>
    </xf>
    <xf numFmtId="1" fontId="54" fillId="0" borderId="140" xfId="8" applyNumberFormat="1" applyFont="1" applyFill="1" applyBorder="1" applyAlignment="1">
      <alignment horizontal="center" vertical="top" wrapText="1"/>
    </xf>
    <xf numFmtId="0" fontId="3" fillId="2" borderId="140" xfId="0" applyFont="1" applyFill="1" applyBorder="1" applyAlignment="1">
      <alignment horizontal="left" vertical="top" wrapText="1"/>
    </xf>
    <xf numFmtId="1" fontId="62" fillId="2" borderId="140" xfId="0" applyNumberFormat="1" applyFont="1" applyFill="1" applyBorder="1" applyAlignment="1">
      <alignment vertical="top"/>
    </xf>
    <xf numFmtId="0" fontId="6" fillId="0" borderId="140" xfId="5" applyNumberFormat="1" applyFont="1" applyFill="1" applyBorder="1" applyAlignment="1" applyProtection="1">
      <alignment horizontal="center" vertical="top" wrapText="1"/>
    </xf>
    <xf numFmtId="9" fontId="62" fillId="0" borderId="140" xfId="4" applyFont="1" applyBorder="1" applyAlignment="1">
      <alignment horizontal="right" vertical="top"/>
    </xf>
    <xf numFmtId="1" fontId="3" fillId="0" borderId="140" xfId="4" applyNumberFormat="1" applyFont="1" applyFill="1" applyBorder="1" applyAlignment="1" applyProtection="1">
      <alignment vertical="top" wrapText="1"/>
    </xf>
    <xf numFmtId="187" fontId="3" fillId="0" borderId="140" xfId="3" applyNumberFormat="1" applyBorder="1" applyAlignment="1">
      <alignment vertical="top" wrapText="1"/>
    </xf>
    <xf numFmtId="0" fontId="3" fillId="2" borderId="8" xfId="4" applyNumberFormat="1" applyFont="1" applyFill="1" applyBorder="1" applyAlignment="1">
      <alignment vertical="top" wrapText="1"/>
    </xf>
    <xf numFmtId="0" fontId="5" fillId="2" borderId="140" xfId="5" applyNumberFormat="1" applyFill="1" applyBorder="1" applyAlignment="1" applyProtection="1">
      <alignment vertical="top" wrapText="1"/>
    </xf>
    <xf numFmtId="9" fontId="62" fillId="2" borderId="140" xfId="4" applyFont="1" applyFill="1" applyBorder="1" applyAlignment="1">
      <alignment horizontal="right" vertical="top"/>
    </xf>
    <xf numFmtId="0" fontId="3" fillId="2" borderId="139" xfId="3" applyFill="1" applyBorder="1" applyAlignment="1">
      <alignment horizontal="center" vertical="center" wrapText="1"/>
    </xf>
    <xf numFmtId="187" fontId="3" fillId="2" borderId="140" xfId="3" applyNumberFormat="1" applyFill="1" applyBorder="1" applyAlignment="1">
      <alignment horizontal="center" vertical="center" wrapText="1"/>
    </xf>
    <xf numFmtId="1" fontId="3" fillId="2" borderId="140" xfId="3" applyNumberFormat="1" applyFill="1" applyBorder="1" applyAlignment="1">
      <alignment vertical="center" wrapText="1"/>
    </xf>
    <xf numFmtId="0" fontId="6" fillId="2" borderId="140" xfId="5" applyFont="1" applyFill="1" applyBorder="1" applyAlignment="1" applyProtection="1">
      <alignment vertical="top"/>
    </xf>
    <xf numFmtId="0" fontId="3" fillId="2" borderId="8" xfId="3" applyFill="1" applyBorder="1" applyAlignment="1">
      <alignment horizontal="left" vertical="top" wrapText="1"/>
    </xf>
    <xf numFmtId="0" fontId="62" fillId="0" borderId="27" xfId="0" applyFont="1" applyBorder="1" applyAlignment="1">
      <alignment horizontal="left" vertical="top" wrapText="1"/>
    </xf>
    <xf numFmtId="10" fontId="3" fillId="0" borderId="139" xfId="3" applyNumberFormat="1" applyBorder="1" applyAlignment="1">
      <alignment vertical="top" wrapText="1"/>
    </xf>
    <xf numFmtId="0" fontId="62" fillId="0" borderId="27" xfId="0" applyFont="1" applyBorder="1" applyAlignment="1">
      <alignment vertical="top" wrapText="1"/>
    </xf>
    <xf numFmtId="0" fontId="62" fillId="0" borderId="178" xfId="0" applyFont="1" applyBorder="1" applyAlignment="1">
      <alignment horizontal="center" vertical="top" wrapText="1"/>
    </xf>
    <xf numFmtId="0" fontId="62" fillId="0" borderId="178" xfId="0" applyFont="1" applyBorder="1" applyAlignment="1">
      <alignment vertical="top" wrapText="1"/>
    </xf>
    <xf numFmtId="0" fontId="62" fillId="0" borderId="118" xfId="0" applyFont="1" applyBorder="1" applyAlignment="1">
      <alignment vertical="top"/>
    </xf>
    <xf numFmtId="0" fontId="3" fillId="2" borderId="163" xfId="3" applyFill="1" applyBorder="1" applyAlignment="1">
      <alignment vertical="top" wrapText="1"/>
    </xf>
    <xf numFmtId="0" fontId="62" fillId="0" borderId="139" xfId="0" applyFont="1" applyBorder="1" applyAlignment="1">
      <alignment horizontal="center" vertical="top"/>
    </xf>
    <xf numFmtId="189" fontId="62" fillId="0" borderId="107" xfId="0" applyNumberFormat="1" applyFont="1" applyBorder="1" applyAlignment="1">
      <alignment vertical="top" wrapText="1"/>
    </xf>
    <xf numFmtId="189" fontId="62" fillId="0" borderId="27" xfId="0" applyNumberFormat="1" applyFont="1" applyBorder="1" applyAlignment="1">
      <alignment vertical="top" wrapText="1"/>
    </xf>
    <xf numFmtId="9" fontId="62" fillId="0" borderId="27" xfId="0" applyNumberFormat="1" applyFont="1" applyBorder="1" applyAlignment="1">
      <alignment vertical="top" wrapText="1"/>
    </xf>
    <xf numFmtId="187" fontId="3" fillId="0" borderId="139" xfId="3" applyNumberFormat="1" applyBorder="1" applyAlignment="1">
      <alignment horizontal="center" vertical="top" wrapText="1"/>
    </xf>
    <xf numFmtId="188" fontId="62" fillId="0" borderId="118" xfId="0" applyNumberFormat="1" applyFont="1" applyBorder="1" applyAlignment="1">
      <alignment horizontal="center" vertical="top" wrapText="1"/>
    </xf>
    <xf numFmtId="0" fontId="62" fillId="0" borderId="139" xfId="0" applyFont="1" applyBorder="1" applyAlignment="1">
      <alignment horizontal="center" vertical="top" wrapText="1"/>
    </xf>
    <xf numFmtId="0" fontId="62" fillId="0" borderId="27" xfId="0" applyFont="1" applyBorder="1" applyAlignment="1">
      <alignment horizontal="center" vertical="top" wrapText="1"/>
    </xf>
    <xf numFmtId="187" fontId="3" fillId="0" borderId="134" xfId="3" applyNumberFormat="1" applyBorder="1" applyAlignment="1">
      <alignment horizontal="center" vertical="top" wrapText="1"/>
    </xf>
    <xf numFmtId="0" fontId="5" fillId="0" borderId="139" xfId="5" applyFill="1" applyBorder="1" applyAlignment="1" applyProtection="1">
      <alignment horizontal="center" vertical="top" wrapText="1"/>
    </xf>
    <xf numFmtId="0" fontId="62" fillId="2" borderId="140" xfId="0" applyFont="1" applyFill="1" applyBorder="1" applyAlignment="1">
      <alignment horizontal="justify" vertical="center"/>
    </xf>
    <xf numFmtId="189" fontId="62" fillId="0" borderId="179" xfId="0" applyNumberFormat="1" applyFont="1" applyBorder="1" applyAlignment="1">
      <alignment vertical="top" wrapText="1"/>
    </xf>
    <xf numFmtId="189" fontId="62" fillId="0" borderId="180" xfId="0" applyNumberFormat="1" applyFont="1" applyBorder="1" applyAlignment="1">
      <alignment vertical="top" wrapText="1"/>
    </xf>
    <xf numFmtId="1" fontId="3" fillId="2" borderId="140" xfId="3" applyNumberFormat="1" applyFill="1" applyBorder="1" applyAlignment="1">
      <alignment horizontal="right" vertical="center" wrapText="1"/>
    </xf>
    <xf numFmtId="187" fontId="3" fillId="0" borderId="139" xfId="3" applyNumberFormat="1" applyBorder="1" applyAlignment="1">
      <alignment horizontal="center" vertical="center" wrapText="1"/>
    </xf>
    <xf numFmtId="0" fontId="62" fillId="0" borderId="27" xfId="0" applyFont="1" applyBorder="1" applyAlignment="1">
      <alignment horizontal="center" vertical="center" wrapText="1"/>
    </xf>
    <xf numFmtId="187" fontId="3" fillId="0" borderId="134" xfId="3" applyNumberFormat="1" applyBorder="1" applyAlignment="1">
      <alignment horizontal="center" vertical="center" wrapText="1"/>
    </xf>
    <xf numFmtId="0" fontId="66" fillId="2" borderId="140" xfId="102" applyFont="1" applyFill="1" applyBorder="1" applyAlignment="1" applyProtection="1">
      <alignment horizontal="right" vertical="center" wrapText="1"/>
    </xf>
    <xf numFmtId="0" fontId="3" fillId="0" borderId="8" xfId="0" applyFont="1" applyBorder="1" applyAlignment="1">
      <alignment horizontal="left" vertical="top" wrapText="1"/>
    </xf>
    <xf numFmtId="0" fontId="5" fillId="2" borderId="8" xfId="5" applyNumberFormat="1" applyFill="1" applyBorder="1" applyAlignment="1" applyProtection="1">
      <alignment vertical="top" wrapText="1"/>
    </xf>
    <xf numFmtId="49" fontId="3" fillId="0" borderId="140" xfId="3" applyNumberFormat="1" applyBorder="1" applyAlignment="1">
      <alignment vertical="top" wrapText="1"/>
    </xf>
    <xf numFmtId="3" fontId="3" fillId="0" borderId="140" xfId="3" applyNumberFormat="1" applyBorder="1" applyAlignment="1">
      <alignment horizontal="center" vertical="top" wrapText="1"/>
    </xf>
    <xf numFmtId="0" fontId="66" fillId="0" borderId="140" xfId="9" applyNumberFormat="1" applyFont="1" applyBorder="1" applyAlignment="1">
      <alignment vertical="top" wrapText="1"/>
    </xf>
    <xf numFmtId="0" fontId="68" fillId="0" borderId="140" xfId="3" applyFont="1" applyBorder="1" applyAlignment="1">
      <alignment vertical="top" wrapText="1"/>
    </xf>
    <xf numFmtId="9" fontId="62" fillId="0" borderId="140" xfId="3" applyNumberFormat="1" applyFont="1" applyBorder="1" applyAlignment="1">
      <alignment horizontal="center" vertical="top" wrapText="1"/>
    </xf>
    <xf numFmtId="0" fontId="5" fillId="0" borderId="140" xfId="5" applyFill="1" applyBorder="1" applyAlignment="1" applyProtection="1">
      <alignment horizontal="justify" vertical="top" wrapText="1"/>
    </xf>
    <xf numFmtId="0" fontId="69" fillId="2" borderId="140" xfId="0" applyFont="1" applyFill="1" applyBorder="1" applyAlignment="1">
      <alignment horizontal="justify" vertical="top" wrapText="1"/>
    </xf>
    <xf numFmtId="0" fontId="69" fillId="0" borderId="140" xfId="0" applyFont="1" applyBorder="1" applyAlignment="1">
      <alignment horizontal="justify" vertical="top" wrapText="1"/>
    </xf>
    <xf numFmtId="0" fontId="62" fillId="0" borderId="140" xfId="0" applyFont="1" applyBorder="1" applyAlignment="1">
      <alignment horizontal="justify" vertical="top" wrapText="1"/>
    </xf>
    <xf numFmtId="49" fontId="3" fillId="2" borderId="181" xfId="0" applyNumberFormat="1" applyFont="1" applyFill="1" applyBorder="1" applyAlignment="1">
      <alignment horizontal="left" vertical="top" wrapText="1"/>
    </xf>
    <xf numFmtId="49" fontId="3" fillId="2" borderId="181" xfId="0" applyNumberFormat="1" applyFont="1" applyFill="1" applyBorder="1" applyAlignment="1">
      <alignment vertical="top" wrapText="1"/>
    </xf>
    <xf numFmtId="49" fontId="3" fillId="2" borderId="181" xfId="0" applyNumberFormat="1" applyFont="1" applyFill="1" applyBorder="1" applyAlignment="1">
      <alignment vertical="top"/>
    </xf>
    <xf numFmtId="14" fontId="3" fillId="2" borderId="181" xfId="0" applyNumberFormat="1" applyFont="1" applyFill="1" applyBorder="1" applyAlignment="1">
      <alignment vertical="top" wrapText="1"/>
    </xf>
    <xf numFmtId="9" fontId="62" fillId="2" borderId="181" xfId="0" applyNumberFormat="1" applyFont="1" applyFill="1" applyBorder="1" applyAlignment="1">
      <alignment vertical="top" wrapText="1"/>
    </xf>
    <xf numFmtId="187" fontId="3" fillId="2" borderId="182" xfId="3" applyNumberFormat="1" applyFill="1" applyBorder="1" applyAlignment="1">
      <alignment horizontal="center" vertical="top" wrapText="1"/>
    </xf>
    <xf numFmtId="1" fontId="3" fillId="2" borderId="181" xfId="0" applyNumberFormat="1" applyFont="1" applyFill="1" applyBorder="1" applyAlignment="1">
      <alignment vertical="top" wrapText="1"/>
    </xf>
    <xf numFmtId="49" fontId="3" fillId="2" borderId="182" xfId="0" applyNumberFormat="1" applyFont="1" applyFill="1" applyBorder="1" applyAlignment="1">
      <alignment vertical="top" wrapText="1"/>
    </xf>
    <xf numFmtId="0" fontId="3" fillId="2" borderId="182" xfId="0" applyFont="1" applyFill="1" applyBorder="1" applyAlignment="1">
      <alignment vertical="top"/>
    </xf>
    <xf numFmtId="1" fontId="3" fillId="2" borderId="182" xfId="3" applyNumberFormat="1" applyFill="1" applyBorder="1" applyAlignment="1">
      <alignment horizontal="center" vertical="top" wrapText="1"/>
    </xf>
    <xf numFmtId="188" fontId="3" fillId="2" borderId="182" xfId="3" applyNumberFormat="1" applyFill="1" applyBorder="1" applyAlignment="1">
      <alignment vertical="top" wrapText="1"/>
    </xf>
    <xf numFmtId="0" fontId="3" fillId="2" borderId="182" xfId="3" applyFill="1" applyBorder="1" applyAlignment="1">
      <alignment vertical="top" wrapText="1"/>
    </xf>
    <xf numFmtId="0" fontId="3" fillId="2" borderId="182" xfId="3" applyFill="1" applyBorder="1" applyAlignment="1">
      <alignment horizontal="left" vertical="top" wrapText="1"/>
    </xf>
    <xf numFmtId="0" fontId="3" fillId="0" borderId="182" xfId="3" applyBorder="1" applyAlignment="1">
      <alignment horizontal="justify" vertical="top" wrapText="1"/>
    </xf>
    <xf numFmtId="0" fontId="3" fillId="2" borderId="182" xfId="3" applyFill="1" applyBorder="1" applyAlignment="1">
      <alignment horizontal="justify" vertical="top" wrapText="1"/>
    </xf>
    <xf numFmtId="0" fontId="6" fillId="2" borderId="182" xfId="5" applyFont="1" applyFill="1" applyBorder="1" applyAlignment="1" applyProtection="1">
      <alignment horizontal="justify" vertical="top" wrapText="1"/>
    </xf>
    <xf numFmtId="0" fontId="3" fillId="2" borderId="182" xfId="0" applyFont="1" applyFill="1" applyBorder="1" applyAlignment="1">
      <alignment horizontal="justify" vertical="top" wrapText="1"/>
    </xf>
    <xf numFmtId="1" fontId="3" fillId="2" borderId="182" xfId="3" applyNumberFormat="1" applyFill="1" applyBorder="1" applyAlignment="1">
      <alignment vertical="top" wrapText="1"/>
    </xf>
    <xf numFmtId="0" fontId="62" fillId="2" borderId="182" xfId="0" applyFont="1" applyFill="1" applyBorder="1" applyAlignment="1">
      <alignment vertical="top" wrapText="1"/>
    </xf>
    <xf numFmtId="0" fontId="62" fillId="0" borderId="182" xfId="0" applyFont="1" applyBorder="1" applyAlignment="1">
      <alignment vertical="top" wrapText="1"/>
    </xf>
    <xf numFmtId="0" fontId="62" fillId="2" borderId="182" xfId="0" applyFont="1" applyFill="1" applyBorder="1" applyAlignment="1">
      <alignment vertical="top"/>
    </xf>
    <xf numFmtId="0" fontId="3" fillId="2" borderId="182" xfId="3" applyFill="1" applyBorder="1" applyAlignment="1">
      <alignment horizontal="center" vertical="top" wrapText="1"/>
    </xf>
    <xf numFmtId="14" fontId="3" fillId="2" borderId="182" xfId="3" applyNumberFormat="1" applyFill="1" applyBorder="1" applyAlignment="1">
      <alignment horizontal="center" vertical="top" wrapText="1"/>
    </xf>
    <xf numFmtId="9" fontId="3" fillId="2" borderId="182" xfId="4" applyFont="1" applyFill="1" applyBorder="1" applyAlignment="1">
      <alignment vertical="top" wrapText="1"/>
    </xf>
    <xf numFmtId="9" fontId="62" fillId="2" borderId="182" xfId="0" applyNumberFormat="1" applyFont="1" applyFill="1" applyBorder="1" applyAlignment="1">
      <alignment vertical="top"/>
    </xf>
    <xf numFmtId="49" fontId="70" fillId="2" borderId="181" xfId="0" applyNumberFormat="1" applyFont="1" applyFill="1" applyBorder="1" applyAlignment="1">
      <alignment horizontal="left" vertical="top" wrapText="1"/>
    </xf>
    <xf numFmtId="49" fontId="70" fillId="2" borderId="181" xfId="0" applyNumberFormat="1" applyFont="1" applyFill="1" applyBorder="1" applyAlignment="1">
      <alignment vertical="top" wrapText="1"/>
    </xf>
    <xf numFmtId="0" fontId="62" fillId="2" borderId="181" xfId="0" applyFont="1" applyFill="1" applyBorder="1" applyAlignment="1">
      <alignment vertical="top" wrapText="1"/>
    </xf>
    <xf numFmtId="0" fontId="3" fillId="0" borderId="182" xfId="3" applyBorder="1" applyAlignment="1">
      <alignment vertical="top" wrapText="1"/>
    </xf>
    <xf numFmtId="1" fontId="3" fillId="0" borderId="182" xfId="3" applyNumberFormat="1" applyBorder="1" applyAlignment="1">
      <alignment vertical="top" wrapText="1"/>
    </xf>
    <xf numFmtId="0" fontId="3" fillId="0" borderId="182" xfId="3" applyBorder="1" applyAlignment="1">
      <alignment horizontal="left" vertical="top" wrapText="1"/>
    </xf>
    <xf numFmtId="0" fontId="62" fillId="0" borderId="182" xfId="0" applyFont="1" applyBorder="1" applyAlignment="1">
      <alignment vertical="top"/>
    </xf>
    <xf numFmtId="14" fontId="3" fillId="0" borderId="182" xfId="3" applyNumberFormat="1" applyBorder="1" applyAlignment="1">
      <alignment horizontal="center" vertical="top" wrapText="1"/>
    </xf>
    <xf numFmtId="9" fontId="3" fillId="0" borderId="182" xfId="4" applyFont="1" applyFill="1" applyBorder="1" applyAlignment="1">
      <alignment vertical="top" wrapText="1"/>
    </xf>
    <xf numFmtId="9" fontId="62" fillId="0" borderId="182" xfId="0" applyNumberFormat="1" applyFont="1" applyBorder="1" applyAlignment="1">
      <alignment vertical="top"/>
    </xf>
    <xf numFmtId="0" fontId="3" fillId="0" borderId="182" xfId="3" applyBorder="1" applyAlignment="1">
      <alignment vertical="top"/>
    </xf>
    <xf numFmtId="14" fontId="3" fillId="0" borderId="182" xfId="3" applyNumberFormat="1" applyBorder="1" applyAlignment="1">
      <alignment vertical="top" wrapText="1"/>
    </xf>
    <xf numFmtId="9" fontId="3" fillId="0" borderId="182" xfId="4" applyFont="1" applyFill="1" applyBorder="1" applyAlignment="1">
      <alignment vertical="top"/>
    </xf>
    <xf numFmtId="187" fontId="3" fillId="0" borderId="182" xfId="3" applyNumberFormat="1" applyBorder="1" applyAlignment="1">
      <alignment horizontal="center" vertical="top" wrapText="1"/>
    </xf>
    <xf numFmtId="188" fontId="3" fillId="0" borderId="182" xfId="3" applyNumberFormat="1" applyBorder="1" applyAlignment="1">
      <alignment vertical="top" wrapText="1"/>
    </xf>
    <xf numFmtId="0" fontId="3" fillId="0" borderId="182" xfId="0" applyFont="1" applyBorder="1" applyAlignment="1">
      <alignment vertical="top"/>
    </xf>
    <xf numFmtId="0" fontId="3" fillId="0" borderId="182" xfId="0" applyFont="1" applyBorder="1" applyAlignment="1">
      <alignment vertical="top" wrapText="1"/>
    </xf>
    <xf numFmtId="49" fontId="3" fillId="0" borderId="182" xfId="0" applyNumberFormat="1" applyFont="1" applyBorder="1" applyAlignment="1">
      <alignment vertical="top" wrapText="1"/>
    </xf>
    <xf numFmtId="49" fontId="6" fillId="0" borderId="182" xfId="5" applyNumberFormat="1" applyFont="1" applyFill="1" applyBorder="1" applyAlignment="1" applyProtection="1">
      <alignment vertical="top" wrapText="1"/>
    </xf>
    <xf numFmtId="1" fontId="3" fillId="0" borderId="182" xfId="3" applyNumberFormat="1" applyBorder="1" applyAlignment="1">
      <alignment horizontal="center" vertical="top" wrapText="1"/>
    </xf>
    <xf numFmtId="0" fontId="3" fillId="0" borderId="182" xfId="3" applyBorder="1" applyAlignment="1">
      <alignment horizontal="left" vertical="center" wrapText="1"/>
    </xf>
    <xf numFmtId="0" fontId="3" fillId="0" borderId="182" xfId="3" applyBorder="1" applyAlignment="1">
      <alignment horizontal="center" vertical="center" wrapText="1"/>
    </xf>
    <xf numFmtId="1" fontId="3" fillId="0" borderId="182" xfId="3" applyNumberFormat="1" applyBorder="1" applyAlignment="1">
      <alignment horizontal="center" vertical="center" wrapText="1"/>
    </xf>
    <xf numFmtId="14" fontId="3" fillId="0" borderId="182" xfId="3" applyNumberFormat="1" applyBorder="1" applyAlignment="1">
      <alignment horizontal="center" vertical="center" wrapText="1"/>
    </xf>
    <xf numFmtId="187" fontId="3" fillId="0" borderId="182" xfId="3" applyNumberFormat="1" applyBorder="1" applyAlignment="1">
      <alignment horizontal="center" vertical="center" wrapText="1"/>
    </xf>
    <xf numFmtId="0" fontId="66" fillId="0" borderId="182" xfId="102" applyFont="1" applyFill="1" applyBorder="1" applyAlignment="1" applyProtection="1">
      <alignment horizontal="center" vertical="center" wrapText="1"/>
    </xf>
    <xf numFmtId="9" fontId="3" fillId="0" borderId="182" xfId="3" applyNumberFormat="1" applyBorder="1" applyAlignment="1">
      <alignment horizontal="center" vertical="center" wrapText="1"/>
    </xf>
    <xf numFmtId="0" fontId="3" fillId="2" borderId="182" xfId="3" applyFill="1" applyBorder="1" applyAlignment="1">
      <alignment horizontal="left" vertical="center" wrapText="1"/>
    </xf>
    <xf numFmtId="0" fontId="3" fillId="2" borderId="182" xfId="3" applyFill="1" applyBorder="1" applyAlignment="1">
      <alignment horizontal="center" vertical="center" wrapText="1"/>
    </xf>
    <xf numFmtId="0" fontId="71" fillId="2" borderId="182" xfId="0" applyFont="1" applyFill="1" applyBorder="1" applyAlignment="1">
      <alignment horizontal="center" vertical="center" wrapText="1"/>
    </xf>
    <xf numFmtId="14" fontId="3" fillId="2" borderId="182" xfId="3" applyNumberFormat="1" applyFill="1" applyBorder="1" applyAlignment="1">
      <alignment horizontal="center" vertical="center" wrapText="1"/>
    </xf>
    <xf numFmtId="188" fontId="3" fillId="2" borderId="182" xfId="3" applyNumberFormat="1" applyFill="1" applyBorder="1" applyAlignment="1">
      <alignment horizontal="center" vertical="center" wrapText="1"/>
    </xf>
    <xf numFmtId="1" fontId="3" fillId="2" borderId="182" xfId="3" applyNumberFormat="1" applyFill="1" applyBorder="1" applyAlignment="1">
      <alignment horizontal="center" vertical="center" wrapText="1"/>
    </xf>
    <xf numFmtId="187" fontId="3" fillId="2" borderId="182" xfId="3" applyNumberFormat="1" applyFill="1" applyBorder="1" applyAlignment="1">
      <alignment horizontal="center" vertical="center" wrapText="1"/>
    </xf>
    <xf numFmtId="0" fontId="66" fillId="2" borderId="182" xfId="102" applyFont="1" applyFill="1" applyBorder="1" applyAlignment="1" applyProtection="1">
      <alignment horizontal="center" vertical="center" wrapText="1"/>
    </xf>
    <xf numFmtId="0" fontId="3" fillId="0" borderId="182" xfId="3" applyBorder="1" applyAlignment="1">
      <alignment vertical="center" wrapText="1"/>
    </xf>
    <xf numFmtId="0" fontId="62" fillId="0" borderId="182" xfId="0" applyFont="1" applyBorder="1" applyAlignment="1">
      <alignment horizontal="center" vertical="center"/>
    </xf>
    <xf numFmtId="0" fontId="62" fillId="0" borderId="182" xfId="0" applyFont="1" applyBorder="1" applyAlignment="1">
      <alignment vertical="center"/>
    </xf>
    <xf numFmtId="190" fontId="62" fillId="0" borderId="182" xfId="114" applyNumberFormat="1" applyFont="1" applyFill="1" applyBorder="1" applyAlignment="1">
      <alignment vertical="center" wrapText="1"/>
    </xf>
    <xf numFmtId="0" fontId="62" fillId="0" borderId="182" xfId="114" applyNumberFormat="1" applyFont="1" applyFill="1" applyBorder="1" applyAlignment="1">
      <alignment vertical="center"/>
    </xf>
    <xf numFmtId="0" fontId="62" fillId="0" borderId="182" xfId="0" applyFont="1" applyBorder="1"/>
    <xf numFmtId="0" fontId="62" fillId="0" borderId="182" xfId="0" applyFont="1" applyBorder="1" applyAlignment="1">
      <alignment horizontal="left" vertical="center" wrapText="1"/>
    </xf>
    <xf numFmtId="0" fontId="62" fillId="0" borderId="182" xfId="0" applyFont="1" applyBorder="1" applyAlignment="1">
      <alignment vertical="center" wrapText="1"/>
    </xf>
    <xf numFmtId="0" fontId="62" fillId="0" borderId="182" xfId="0" applyFont="1" applyBorder="1" applyAlignment="1">
      <alignment horizontal="left" vertical="top" wrapText="1"/>
    </xf>
    <xf numFmtId="0" fontId="62" fillId="0" borderId="182" xfId="0" applyFont="1" applyBorder="1" applyAlignment="1">
      <alignment horizontal="center" vertical="center" wrapText="1"/>
    </xf>
    <xf numFmtId="0" fontId="62" fillId="0" borderId="182" xfId="0" applyFont="1" applyBorder="1" applyAlignment="1">
      <alignment horizontal="right" vertical="center"/>
    </xf>
    <xf numFmtId="10" fontId="3" fillId="0" borderId="8" xfId="3" applyNumberFormat="1" applyBorder="1" applyAlignment="1">
      <alignment vertical="center" wrapText="1"/>
    </xf>
    <xf numFmtId="10" fontId="3" fillId="0" borderId="182" xfId="4" applyNumberFormat="1" applyFont="1" applyBorder="1" applyAlignment="1">
      <alignment vertical="top"/>
    </xf>
    <xf numFmtId="9" fontId="3" fillId="0" borderId="182" xfId="4" applyFont="1" applyFill="1" applyBorder="1" applyAlignment="1">
      <alignment horizontal="center" vertical="top" wrapText="1"/>
    </xf>
    <xf numFmtId="0" fontId="3" fillId="0" borderId="182" xfId="3" applyBorder="1" applyAlignment="1">
      <alignment horizontal="right" vertical="top" wrapText="1"/>
    </xf>
    <xf numFmtId="1" fontId="62" fillId="0" borderId="24" xfId="0" applyNumberFormat="1" applyFont="1" applyBorder="1" applyAlignment="1">
      <alignment horizontal="center" vertical="top" wrapText="1"/>
    </xf>
    <xf numFmtId="10" fontId="3" fillId="0" borderId="140" xfId="4" applyNumberFormat="1" applyFont="1" applyBorder="1" applyAlignment="1">
      <alignment vertical="top"/>
    </xf>
    <xf numFmtId="9" fontId="3" fillId="0" borderId="140" xfId="4" applyFont="1" applyFill="1" applyBorder="1" applyAlignment="1">
      <alignment vertical="top"/>
    </xf>
    <xf numFmtId="0" fontId="54" fillId="0" borderId="24" xfId="0" applyFont="1" applyBorder="1" applyAlignment="1">
      <alignment horizontal="left" vertical="top" wrapText="1"/>
    </xf>
    <xf numFmtId="0" fontId="54" fillId="0" borderId="24" xfId="0" applyFont="1" applyBorder="1" applyAlignment="1">
      <alignment vertical="top" wrapText="1"/>
    </xf>
    <xf numFmtId="0" fontId="62" fillId="0" borderId="24" xfId="0" applyFont="1" applyBorder="1" applyAlignment="1">
      <alignment vertical="top" wrapText="1"/>
    </xf>
    <xf numFmtId="0" fontId="62" fillId="0" borderId="24" xfId="0" applyFont="1" applyBorder="1" applyAlignment="1">
      <alignment vertical="top"/>
    </xf>
    <xf numFmtId="0" fontId="62" fillId="0" borderId="24" xfId="0" applyFont="1" applyBorder="1" applyAlignment="1">
      <alignment horizontal="center" vertical="top" wrapText="1"/>
    </xf>
    <xf numFmtId="0" fontId="62" fillId="0" borderId="24" xfId="0" applyFont="1" applyBorder="1" applyAlignment="1">
      <alignment horizontal="center" vertical="top"/>
    </xf>
    <xf numFmtId="189" fontId="62" fillId="0" borderId="24" xfId="0" applyNumberFormat="1" applyFont="1" applyBorder="1" applyAlignment="1">
      <alignment horizontal="center" vertical="top"/>
    </xf>
    <xf numFmtId="14" fontId="3" fillId="0" borderId="181" xfId="0" applyNumberFormat="1" applyFont="1" applyBorder="1" applyAlignment="1">
      <alignment vertical="top" wrapText="1"/>
    </xf>
    <xf numFmtId="188" fontId="62" fillId="0" borderId="24" xfId="0" applyNumberFormat="1" applyFont="1" applyBorder="1" applyAlignment="1">
      <alignment horizontal="center" vertical="top" wrapText="1"/>
    </xf>
    <xf numFmtId="0" fontId="62" fillId="0" borderId="182" xfId="0" applyFont="1" applyBorder="1" applyAlignment="1">
      <alignment horizontal="center" vertical="top" wrapText="1"/>
    </xf>
    <xf numFmtId="0" fontId="62" fillId="0" borderId="182" xfId="0" applyFont="1" applyBorder="1" applyAlignment="1">
      <alignment horizontal="center" vertical="top"/>
    </xf>
    <xf numFmtId="0" fontId="62" fillId="0" borderId="24" xfId="0" applyFont="1" applyBorder="1" applyAlignment="1">
      <alignment horizontal="left" vertical="top" wrapText="1"/>
    </xf>
    <xf numFmtId="0" fontId="54" fillId="0" borderId="24" xfId="0" applyFont="1" applyBorder="1" applyAlignment="1">
      <alignment horizontal="center" vertical="top" wrapText="1"/>
    </xf>
    <xf numFmtId="189" fontId="62" fillId="0" borderId="24" xfId="0" applyNumberFormat="1" applyFont="1" applyBorder="1" applyAlignment="1">
      <alignment horizontal="center" vertical="top" wrapText="1"/>
    </xf>
    <xf numFmtId="0" fontId="3" fillId="0" borderId="182" xfId="0" applyFont="1" applyBorder="1" applyAlignment="1">
      <alignment horizontal="center" vertical="top" wrapText="1"/>
    </xf>
    <xf numFmtId="0" fontId="54" fillId="0" borderId="183" xfId="0" applyFont="1" applyBorder="1" applyAlignment="1">
      <alignment vertical="top" wrapText="1"/>
    </xf>
    <xf numFmtId="0" fontId="54" fillId="0" borderId="182" xfId="0" applyFont="1" applyBorder="1" applyAlignment="1">
      <alignment horizontal="center" vertical="top" wrapText="1"/>
    </xf>
    <xf numFmtId="3" fontId="62" fillId="0" borderId="24" xfId="0" applyNumberFormat="1" applyFont="1" applyBorder="1" applyAlignment="1">
      <alignment horizontal="center" vertical="top" wrapText="1"/>
    </xf>
    <xf numFmtId="0" fontId="3" fillId="0" borderId="139" xfId="0" applyFont="1" applyBorder="1" applyAlignment="1">
      <alignment vertical="top" wrapText="1"/>
    </xf>
    <xf numFmtId="0" fontId="3" fillId="0" borderId="139" xfId="0" applyFont="1" applyBorder="1" applyAlignment="1">
      <alignment horizontal="center" vertical="top" wrapText="1"/>
    </xf>
    <xf numFmtId="9" fontId="3" fillId="0" borderId="24" xfId="0" applyNumberFormat="1" applyFont="1" applyBorder="1" applyAlignment="1">
      <alignment horizontal="center" vertical="center" wrapText="1"/>
    </xf>
    <xf numFmtId="0" fontId="3" fillId="0" borderId="24" xfId="0" applyFont="1" applyBorder="1" applyAlignment="1">
      <alignment horizontal="center" vertical="center" wrapText="1"/>
    </xf>
    <xf numFmtId="14" fontId="3" fillId="0" borderId="139" xfId="0" applyNumberFormat="1" applyFont="1" applyBorder="1" applyAlignment="1">
      <alignment vertical="top" wrapText="1"/>
    </xf>
    <xf numFmtId="0" fontId="3" fillId="0" borderId="182" xfId="0" applyFont="1" applyBorder="1" applyAlignment="1">
      <alignment horizontal="right" vertical="top" wrapText="1"/>
    </xf>
    <xf numFmtId="167" fontId="3" fillId="0" borderId="182" xfId="0" applyNumberFormat="1" applyFont="1" applyBorder="1" applyAlignment="1">
      <alignment vertical="top" wrapText="1"/>
    </xf>
    <xf numFmtId="0" fontId="6" fillId="0" borderId="182" xfId="5" applyNumberFormat="1" applyFont="1" applyFill="1" applyBorder="1" applyAlignment="1" applyProtection="1">
      <alignment vertical="top" wrapText="1"/>
    </xf>
    <xf numFmtId="0" fontId="54" fillId="0" borderId="182" xfId="0" applyFont="1" applyBorder="1" applyAlignment="1">
      <alignment vertical="top"/>
    </xf>
    <xf numFmtId="0" fontId="3" fillId="0" borderId="24" xfId="0" applyFont="1" applyBorder="1" applyAlignment="1">
      <alignment horizontal="left" vertical="top" wrapText="1"/>
    </xf>
    <xf numFmtId="0" fontId="3" fillId="0" borderId="24" xfId="0" applyFont="1" applyBorder="1" applyAlignment="1">
      <alignment vertical="center" wrapText="1"/>
    </xf>
    <xf numFmtId="0" fontId="3" fillId="0" borderId="28" xfId="0" applyFont="1" applyBorder="1" applyAlignment="1">
      <alignment vertical="center" wrapText="1"/>
    </xf>
    <xf numFmtId="0" fontId="3" fillId="0" borderId="33" xfId="0" applyFont="1" applyBorder="1" applyAlignment="1">
      <alignment vertical="center" wrapText="1"/>
    </xf>
    <xf numFmtId="14" fontId="3" fillId="0" borderId="24" xfId="0" applyNumberFormat="1" applyFont="1" applyBorder="1" applyAlignment="1">
      <alignment vertical="center" wrapText="1"/>
    </xf>
    <xf numFmtId="3" fontId="62" fillId="6" borderId="24" xfId="0" applyNumberFormat="1" applyFont="1" applyFill="1" applyBorder="1" applyAlignment="1">
      <alignment vertical="center" wrapText="1"/>
    </xf>
    <xf numFmtId="0" fontId="62" fillId="0" borderId="24" xfId="0" applyFont="1" applyBorder="1" applyAlignment="1">
      <alignment horizontal="center" vertical="center" wrapText="1"/>
    </xf>
    <xf numFmtId="191" fontId="62" fillId="0" borderId="24" xfId="0" applyNumberFormat="1" applyFont="1" applyBorder="1" applyAlignment="1">
      <alignment vertical="center" wrapText="1"/>
    </xf>
    <xf numFmtId="49" fontId="62" fillId="0" borderId="24" xfId="0" applyNumberFormat="1" applyFont="1" applyBorder="1" applyAlignment="1">
      <alignment vertical="center" wrapText="1"/>
    </xf>
    <xf numFmtId="191" fontId="62" fillId="0" borderId="182" xfId="0" applyNumberFormat="1" applyFont="1" applyBorder="1" applyAlignment="1">
      <alignment horizontal="center" vertical="center" wrapText="1"/>
    </xf>
    <xf numFmtId="167" fontId="3" fillId="0" borderId="182" xfId="0" applyNumberFormat="1" applyFont="1" applyBorder="1" applyAlignment="1">
      <alignment horizontal="center" vertical="center" wrapText="1"/>
    </xf>
    <xf numFmtId="0" fontId="62" fillId="6" borderId="24" xfId="0" applyFont="1" applyFill="1" applyBorder="1" applyAlignment="1">
      <alignment horizontal="left" vertical="center" wrapText="1"/>
    </xf>
    <xf numFmtId="0" fontId="62" fillId="6" borderId="24" xfId="0" applyFont="1" applyFill="1" applyBorder="1" applyAlignment="1">
      <alignment horizontal="center" vertical="center" wrapText="1"/>
    </xf>
    <xf numFmtId="0" fontId="62" fillId="6" borderId="24" xfId="0" applyFont="1" applyFill="1" applyBorder="1" applyAlignment="1">
      <alignment horizontal="center" vertical="center"/>
    </xf>
    <xf numFmtId="0" fontId="66" fillId="6" borderId="24" xfId="12" applyFont="1" applyFill="1" applyBorder="1" applyAlignment="1">
      <alignment horizontal="center" vertical="center" wrapText="1"/>
    </xf>
    <xf numFmtId="0" fontId="3" fillId="0" borderId="139" xfId="0" applyFont="1" applyBorder="1" applyAlignment="1">
      <alignment horizontal="left" vertical="top" wrapText="1"/>
    </xf>
    <xf numFmtId="0" fontId="3" fillId="0" borderId="134" xfId="0" applyFont="1" applyBorder="1" applyAlignment="1">
      <alignment vertical="top" wrapText="1"/>
    </xf>
    <xf numFmtId="0" fontId="54" fillId="0" borderId="182" xfId="0" applyFont="1" applyBorder="1" applyAlignment="1">
      <alignment vertical="top" wrapText="1"/>
    </xf>
    <xf numFmtId="0" fontId="54" fillId="0" borderId="33" xfId="0" applyFont="1" applyBorder="1" applyAlignment="1">
      <alignment vertical="center" wrapText="1"/>
    </xf>
    <xf numFmtId="0" fontId="54" fillId="0" borderId="24" xfId="0" applyFont="1" applyBorder="1" applyAlignment="1">
      <alignment vertical="center" wrapText="1"/>
    </xf>
    <xf numFmtId="0" fontId="62" fillId="0" borderId="24" xfId="0" applyFont="1" applyBorder="1" applyAlignment="1">
      <alignment vertical="center"/>
    </xf>
    <xf numFmtId="49" fontId="62" fillId="0" borderId="24" xfId="0" applyNumberFormat="1" applyFont="1" applyBorder="1" applyAlignment="1">
      <alignment vertical="center"/>
    </xf>
    <xf numFmtId="0" fontId="62" fillId="0" borderId="24" xfId="0" applyFont="1" applyBorder="1" applyAlignment="1">
      <alignment horizontal="left" vertical="center" wrapText="1"/>
    </xf>
    <xf numFmtId="192" fontId="62" fillId="0" borderId="28" xfId="114" applyNumberFormat="1" applyFont="1" applyFill="1" applyBorder="1" applyAlignment="1">
      <alignment horizontal="left" vertical="center" wrapText="1"/>
    </xf>
    <xf numFmtId="0" fontId="62" fillId="0" borderId="24" xfId="0" applyFont="1" applyBorder="1" applyAlignment="1">
      <alignment horizontal="center" vertical="center"/>
    </xf>
    <xf numFmtId="0" fontId="66" fillId="0" borderId="24" xfId="12" applyFont="1" applyBorder="1" applyAlignment="1">
      <alignment vertical="center" wrapText="1"/>
    </xf>
    <xf numFmtId="0" fontId="3" fillId="0" borderId="24" xfId="0" applyFont="1" applyBorder="1" applyAlignment="1">
      <alignment horizontal="left" vertical="center" wrapText="1"/>
    </xf>
    <xf numFmtId="0" fontId="62" fillId="0" borderId="182" xfId="3" applyFont="1" applyBorder="1" applyAlignment="1">
      <alignment horizontal="left" vertical="top" wrapText="1"/>
    </xf>
    <xf numFmtId="0" fontId="62" fillId="0" borderId="182" xfId="3" applyFont="1" applyBorder="1" applyAlignment="1">
      <alignment vertical="top" wrapText="1"/>
    </xf>
    <xf numFmtId="0" fontId="62" fillId="0" borderId="139" xfId="0" applyFont="1" applyBorder="1" applyAlignment="1">
      <alignment vertical="top" wrapText="1"/>
    </xf>
    <xf numFmtId="14" fontId="62" fillId="0" borderId="182" xfId="3" applyNumberFormat="1" applyFont="1" applyBorder="1" applyAlignment="1">
      <alignment vertical="top" wrapText="1"/>
    </xf>
    <xf numFmtId="14" fontId="62" fillId="0" borderId="139" xfId="0" applyNumberFormat="1" applyFont="1" applyBorder="1" applyAlignment="1">
      <alignment vertical="top" wrapText="1"/>
    </xf>
    <xf numFmtId="9" fontId="62" fillId="0" borderId="182" xfId="3" applyNumberFormat="1" applyFont="1" applyBorder="1" applyAlignment="1">
      <alignment vertical="top" wrapText="1"/>
    </xf>
    <xf numFmtId="9" fontId="62" fillId="0" borderId="139" xfId="4" applyFont="1" applyFill="1" applyBorder="1" applyAlignment="1">
      <alignment horizontal="center" vertical="top" wrapText="1"/>
    </xf>
    <xf numFmtId="9" fontId="62" fillId="0" borderId="139" xfId="0" applyNumberFormat="1" applyFont="1" applyBorder="1" applyAlignment="1">
      <alignment horizontal="center" vertical="top" wrapText="1"/>
    </xf>
    <xf numFmtId="167" fontId="62" fillId="0" borderId="139" xfId="0" applyNumberFormat="1" applyFont="1" applyBorder="1" applyAlignment="1">
      <alignment vertical="top" wrapText="1"/>
    </xf>
    <xf numFmtId="0" fontId="62" fillId="0" borderId="139" xfId="0" applyFont="1" applyBorder="1" applyAlignment="1">
      <alignment horizontal="left" vertical="top" wrapText="1"/>
    </xf>
    <xf numFmtId="167" fontId="62" fillId="0" borderId="182" xfId="0" applyNumberFormat="1" applyFont="1" applyBorder="1" applyAlignment="1">
      <alignment vertical="top" wrapText="1"/>
    </xf>
    <xf numFmtId="0" fontId="72" fillId="0" borderId="182" xfId="5" applyFont="1" applyFill="1" applyBorder="1" applyAlignment="1" applyProtection="1">
      <alignment vertical="top" wrapText="1"/>
    </xf>
    <xf numFmtId="0" fontId="62" fillId="0" borderId="182" xfId="3" applyFont="1" applyBorder="1" applyAlignment="1">
      <alignment vertical="top"/>
    </xf>
    <xf numFmtId="1" fontId="62" fillId="0" borderId="182" xfId="3" applyNumberFormat="1" applyFont="1" applyBorder="1" applyAlignment="1">
      <alignment vertical="top" wrapText="1"/>
    </xf>
    <xf numFmtId="0" fontId="62" fillId="0" borderId="8" xfId="3" applyFont="1" applyBorder="1" applyAlignment="1">
      <alignment vertical="top"/>
    </xf>
    <xf numFmtId="188" fontId="62" fillId="0" borderId="182" xfId="3" applyNumberFormat="1" applyFont="1" applyBorder="1" applyAlignment="1">
      <alignment vertical="top" wrapText="1"/>
    </xf>
    <xf numFmtId="0" fontId="72" fillId="0" borderId="182" xfId="5" applyNumberFormat="1" applyFont="1" applyFill="1" applyBorder="1" applyAlignment="1" applyProtection="1">
      <alignment vertical="top" wrapText="1"/>
    </xf>
    <xf numFmtId="0" fontId="3" fillId="2" borderId="8" xfId="3" applyFill="1" applyBorder="1" applyAlignment="1">
      <alignment horizontal="center" vertical="top" wrapText="1"/>
    </xf>
    <xf numFmtId="188" fontId="3" fillId="2" borderId="8" xfId="3" applyNumberFormat="1" applyFill="1" applyBorder="1" applyAlignment="1">
      <alignment horizontal="center" vertical="top" wrapText="1"/>
    </xf>
    <xf numFmtId="188" fontId="3" fillId="0" borderId="182" xfId="3" applyNumberFormat="1" applyBorder="1" applyAlignment="1">
      <alignment horizontal="center" vertical="top" wrapText="1"/>
    </xf>
    <xf numFmtId="0" fontId="3" fillId="2" borderId="182" xfId="3" applyFill="1" applyBorder="1" applyAlignment="1">
      <alignment vertical="top"/>
    </xf>
    <xf numFmtId="0" fontId="3" fillId="0" borderId="25" xfId="5" applyFont="1" applyFill="1" applyBorder="1" applyAlignment="1" applyProtection="1">
      <alignment vertical="top" wrapText="1"/>
    </xf>
    <xf numFmtId="0" fontId="3" fillId="0" borderId="142" xfId="5" applyFont="1" applyFill="1" applyBorder="1" applyAlignment="1" applyProtection="1">
      <alignment vertical="top" wrapText="1"/>
    </xf>
    <xf numFmtId="0" fontId="3" fillId="0" borderId="8" xfId="4" applyNumberFormat="1" applyFont="1" applyFill="1" applyBorder="1" applyAlignment="1">
      <alignment vertical="top" wrapText="1"/>
    </xf>
    <xf numFmtId="0" fontId="5" fillId="0" borderId="182" xfId="5" applyFill="1" applyBorder="1" applyAlignment="1" applyProtection="1">
      <alignment vertical="top"/>
    </xf>
    <xf numFmtId="0" fontId="5" fillId="0" borderId="182" xfId="5" applyFill="1" applyBorder="1" applyAlignment="1" applyProtection="1">
      <alignment vertical="top" wrapText="1"/>
    </xf>
    <xf numFmtId="9" fontId="3" fillId="0" borderId="182" xfId="3" applyNumberFormat="1" applyBorder="1" applyAlignment="1">
      <alignment vertical="top" wrapText="1"/>
    </xf>
    <xf numFmtId="168" fontId="3" fillId="0" borderId="182" xfId="115" applyFont="1" applyFill="1" applyBorder="1" applyAlignment="1">
      <alignment vertical="top" wrapText="1"/>
    </xf>
    <xf numFmtId="168" fontId="3" fillId="0" borderId="8" xfId="115" applyFont="1" applyFill="1" applyBorder="1" applyAlignment="1">
      <alignment vertical="top" wrapText="1"/>
    </xf>
    <xf numFmtId="0" fontId="3" fillId="0" borderId="182" xfId="3" applyBorder="1" applyAlignment="1">
      <alignment horizontal="center" vertical="top" wrapText="1"/>
    </xf>
    <xf numFmtId="0" fontId="3" fillId="0" borderId="182" xfId="3" applyBorder="1" applyAlignment="1">
      <alignment horizontal="center" vertical="top"/>
    </xf>
    <xf numFmtId="0" fontId="3" fillId="18" borderId="139" xfId="0" applyFont="1" applyFill="1" applyBorder="1" applyAlignment="1">
      <alignment vertical="top"/>
    </xf>
    <xf numFmtId="0" fontId="3" fillId="18" borderId="139" xfId="0" applyFont="1" applyFill="1" applyBorder="1" applyAlignment="1">
      <alignment vertical="top" wrapText="1"/>
    </xf>
    <xf numFmtId="0" fontId="3" fillId="0" borderId="139" xfId="0" applyFont="1" applyBorder="1" applyAlignment="1">
      <alignment vertical="top"/>
    </xf>
    <xf numFmtId="0" fontId="3" fillId="18" borderId="139" xfId="0" applyFont="1" applyFill="1" applyBorder="1" applyAlignment="1">
      <alignment horizontal="center" vertical="top" wrapText="1"/>
    </xf>
    <xf numFmtId="9" fontId="3" fillId="0" borderId="139" xfId="0" applyNumberFormat="1" applyFont="1" applyBorder="1" applyAlignment="1">
      <alignment horizontal="center" vertical="top" wrapText="1"/>
    </xf>
    <xf numFmtId="0" fontId="6" fillId="0" borderId="182" xfId="5" applyFont="1" applyFill="1" applyBorder="1" applyAlignment="1" applyProtection="1">
      <alignment vertical="top"/>
    </xf>
    <xf numFmtId="0" fontId="62" fillId="0" borderId="24" xfId="0" applyFont="1" applyBorder="1" applyAlignment="1">
      <alignment vertical="center" wrapText="1"/>
    </xf>
    <xf numFmtId="0" fontId="62" fillId="6" borderId="24" xfId="0" applyFont="1" applyFill="1" applyBorder="1" applyAlignment="1">
      <alignment vertical="center" wrapText="1"/>
    </xf>
    <xf numFmtId="0" fontId="55" fillId="6" borderId="24" xfId="0" applyFont="1" applyFill="1" applyBorder="1" applyAlignment="1">
      <alignment horizontal="center" vertical="center" wrapText="1"/>
    </xf>
    <xf numFmtId="9" fontId="3" fillId="0" borderId="182" xfId="3" applyNumberFormat="1" applyBorder="1" applyAlignment="1">
      <alignment horizontal="left" vertical="top" wrapText="1"/>
    </xf>
    <xf numFmtId="17" fontId="3" fillId="0" borderId="182" xfId="3" applyNumberFormat="1" applyBorder="1" applyAlignment="1">
      <alignment vertical="top" wrapText="1"/>
    </xf>
    <xf numFmtId="43" fontId="3" fillId="0" borderId="182" xfId="113" applyFont="1" applyBorder="1" applyAlignment="1">
      <alignment vertical="top" wrapText="1"/>
    </xf>
    <xf numFmtId="0" fontId="66" fillId="0" borderId="8" xfId="102" applyFont="1" applyBorder="1" applyAlignment="1">
      <alignment vertical="top" wrapText="1"/>
    </xf>
    <xf numFmtId="0" fontId="62" fillId="0" borderId="0" xfId="0" applyFont="1" applyAlignment="1">
      <alignment horizontal="center" vertical="center" wrapText="1"/>
    </xf>
    <xf numFmtId="9" fontId="3" fillId="2" borderId="182" xfId="3" applyNumberFormat="1" applyFill="1" applyBorder="1" applyAlignment="1">
      <alignment vertical="center" wrapText="1"/>
    </xf>
    <xf numFmtId="10" fontId="3" fillId="0" borderId="182" xfId="4" applyNumberFormat="1" applyFont="1" applyFill="1" applyBorder="1" applyAlignment="1">
      <alignment vertical="top"/>
    </xf>
    <xf numFmtId="10" fontId="3" fillId="0" borderId="182" xfId="4" applyNumberFormat="1" applyFont="1" applyFill="1" applyBorder="1" applyAlignment="1">
      <alignment horizontal="center" vertical="top"/>
    </xf>
    <xf numFmtId="0" fontId="62" fillId="0" borderId="182" xfId="3" applyFont="1" applyBorder="1" applyAlignment="1">
      <alignment horizontal="center" vertical="top" wrapText="1"/>
    </xf>
    <xf numFmtId="9" fontId="3" fillId="0" borderId="182" xfId="3" applyNumberFormat="1" applyBorder="1" applyAlignment="1">
      <alignment horizontal="center" vertical="top" wrapText="1"/>
    </xf>
    <xf numFmtId="193" fontId="3" fillId="0" borderId="182" xfId="3" applyNumberFormat="1" applyBorder="1" applyAlignment="1">
      <alignment horizontal="center" vertical="top" wrapText="1"/>
    </xf>
    <xf numFmtId="0" fontId="6" fillId="0" borderId="182" xfId="5" applyFont="1" applyFill="1" applyBorder="1" applyAlignment="1" applyProtection="1">
      <alignment horizontal="center" vertical="top" wrapText="1"/>
    </xf>
    <xf numFmtId="49" fontId="3" fillId="0" borderId="182" xfId="3" applyNumberFormat="1" applyBorder="1" applyAlignment="1">
      <alignment horizontal="center" vertical="top" wrapText="1"/>
    </xf>
    <xf numFmtId="9" fontId="62" fillId="0" borderId="182" xfId="2" applyFont="1" applyBorder="1" applyAlignment="1">
      <alignment horizontal="center" vertical="top" wrapText="1"/>
    </xf>
    <xf numFmtId="3" fontId="3" fillId="0" borderId="182" xfId="3" applyNumberFormat="1" applyBorder="1" applyAlignment="1">
      <alignment horizontal="center" vertical="top" wrapText="1"/>
    </xf>
    <xf numFmtId="0" fontId="62" fillId="2" borderId="182" xfId="0" applyFont="1" applyFill="1" applyBorder="1" applyAlignment="1">
      <alignment horizontal="center" vertical="top"/>
    </xf>
    <xf numFmtId="14" fontId="62" fillId="2" borderId="182" xfId="0" applyNumberFormat="1" applyFont="1" applyFill="1" applyBorder="1" applyAlignment="1">
      <alignment horizontal="center" vertical="top"/>
    </xf>
    <xf numFmtId="3" fontId="62" fillId="2" borderId="182" xfId="0" applyNumberFormat="1" applyFont="1" applyFill="1" applyBorder="1" applyAlignment="1">
      <alignment vertical="top"/>
    </xf>
    <xf numFmtId="3" fontId="3" fillId="2" borderId="8" xfId="3" applyNumberFormat="1" applyFill="1" applyBorder="1" applyAlignment="1">
      <alignment vertical="top" wrapText="1"/>
    </xf>
    <xf numFmtId="0" fontId="3" fillId="0" borderId="182" xfId="0" applyFont="1" applyBorder="1" applyAlignment="1">
      <alignment horizontal="justify" vertical="top"/>
    </xf>
    <xf numFmtId="0" fontId="3" fillId="0" borderId="182" xfId="0" applyFont="1" applyBorder="1" applyAlignment="1">
      <alignment horizontal="justify" vertical="top" wrapText="1"/>
    </xf>
    <xf numFmtId="0" fontId="62" fillId="2" borderId="182" xfId="0" applyFont="1" applyFill="1" applyBorder="1" applyAlignment="1">
      <alignment horizontal="left" vertical="top" wrapText="1"/>
    </xf>
    <xf numFmtId="0" fontId="5" fillId="2" borderId="182" xfId="5" applyFill="1" applyBorder="1" applyAlignment="1" applyProtection="1">
      <alignment horizontal="center" vertical="top" wrapText="1"/>
    </xf>
    <xf numFmtId="0" fontId="3" fillId="0" borderId="8" xfId="3" applyBorder="1" applyAlignment="1">
      <alignment horizontal="justify" vertical="top"/>
    </xf>
    <xf numFmtId="0" fontId="3" fillId="0" borderId="182" xfId="3" applyBorder="1" applyAlignment="1">
      <alignment horizontal="justify" vertical="top"/>
    </xf>
    <xf numFmtId="9" fontId="3" fillId="0" borderId="8" xfId="3" applyNumberFormat="1" applyBorder="1" applyAlignment="1">
      <alignment horizontal="right" vertical="top" wrapText="1"/>
    </xf>
    <xf numFmtId="10" fontId="62" fillId="0" borderId="182" xfId="4" applyNumberFormat="1" applyFont="1" applyBorder="1" applyAlignment="1">
      <alignment horizontal="center" vertical="top"/>
    </xf>
    <xf numFmtId="10" fontId="62" fillId="0" borderId="182" xfId="4" applyNumberFormat="1" applyFont="1" applyFill="1" applyBorder="1" applyAlignment="1">
      <alignment horizontal="center" vertical="top"/>
    </xf>
    <xf numFmtId="0" fontId="62" fillId="2" borderId="182" xfId="3" applyFont="1" applyFill="1" applyBorder="1" applyAlignment="1">
      <alignment horizontal="center" vertical="top" wrapText="1"/>
    </xf>
    <xf numFmtId="14" fontId="62" fillId="0" borderId="182" xfId="3" applyNumberFormat="1" applyFont="1" applyBorder="1" applyAlignment="1">
      <alignment horizontal="center" vertical="top" wrapText="1"/>
    </xf>
    <xf numFmtId="9" fontId="62" fillId="0" borderId="182" xfId="4" applyFont="1" applyFill="1" applyBorder="1" applyAlignment="1">
      <alignment horizontal="center" vertical="top" wrapText="1"/>
    </xf>
    <xf numFmtId="9" fontId="62" fillId="0" borderId="182" xfId="4" applyFont="1" applyBorder="1" applyAlignment="1">
      <alignment vertical="top" wrapText="1"/>
    </xf>
    <xf numFmtId="0" fontId="3" fillId="0" borderId="182" xfId="0" applyFont="1" applyBorder="1" applyAlignment="1">
      <alignment horizontal="left" vertical="top" wrapText="1"/>
    </xf>
    <xf numFmtId="14" fontId="62" fillId="0" borderId="182" xfId="0" applyNumberFormat="1" applyFont="1" applyBorder="1" applyAlignment="1">
      <alignment vertical="top" wrapText="1"/>
    </xf>
    <xf numFmtId="49" fontId="3" fillId="0" borderId="182" xfId="1" applyNumberFormat="1" applyFont="1" applyFill="1" applyBorder="1" applyAlignment="1">
      <alignment horizontal="right" vertical="top" wrapText="1"/>
    </xf>
    <xf numFmtId="0" fontId="5" fillId="2" borderId="182" xfId="5" applyFill="1" applyBorder="1" applyAlignment="1" applyProtection="1">
      <alignment vertical="top" wrapText="1"/>
    </xf>
    <xf numFmtId="14" fontId="3" fillId="2" borderId="182" xfId="3" applyNumberFormat="1" applyFill="1" applyBorder="1" applyAlignment="1">
      <alignment vertical="top" wrapText="1"/>
    </xf>
    <xf numFmtId="187" fontId="3" fillId="0" borderId="182" xfId="3" applyNumberFormat="1" applyBorder="1" applyAlignment="1">
      <alignment vertical="top" wrapText="1"/>
    </xf>
    <xf numFmtId="9" fontId="3" fillId="0" borderId="182" xfId="3" applyNumberFormat="1" applyBorder="1" applyAlignment="1">
      <alignment horizontal="right" vertical="top" wrapText="1"/>
    </xf>
    <xf numFmtId="9" fontId="3" fillId="0" borderId="182" xfId="4" applyFont="1" applyFill="1" applyBorder="1" applyAlignment="1">
      <alignment horizontal="center" vertical="top"/>
    </xf>
    <xf numFmtId="9" fontId="3" fillId="0" borderId="182" xfId="0" applyNumberFormat="1" applyFont="1" applyBorder="1" applyAlignment="1">
      <alignment horizontal="center" vertical="top"/>
    </xf>
    <xf numFmtId="10" fontId="62" fillId="0" borderId="24" xfId="0" applyNumberFormat="1" applyFont="1" applyBorder="1" applyAlignment="1">
      <alignment vertical="top" wrapText="1"/>
    </xf>
    <xf numFmtId="0" fontId="3" fillId="2" borderId="138" xfId="10" applyFill="1" applyBorder="1" applyAlignment="1">
      <alignment vertical="top" wrapText="1"/>
    </xf>
    <xf numFmtId="189" fontId="62" fillId="0" borderId="24" xfId="0" applyNumberFormat="1" applyFont="1" applyBorder="1" applyAlignment="1">
      <alignment vertical="top" wrapText="1"/>
    </xf>
    <xf numFmtId="1" fontId="62" fillId="0" borderId="24" xfId="0" applyNumberFormat="1" applyFont="1" applyBorder="1" applyAlignment="1">
      <alignment vertical="top"/>
    </xf>
    <xf numFmtId="1" fontId="62" fillId="0" borderId="24" xfId="0" applyNumberFormat="1" applyFont="1" applyBorder="1" applyAlignment="1">
      <alignment vertical="top" wrapText="1"/>
    </xf>
    <xf numFmtId="188" fontId="62" fillId="0" borderId="24" xfId="0" applyNumberFormat="1" applyFont="1" applyBorder="1" applyAlignment="1">
      <alignment vertical="top" wrapText="1"/>
    </xf>
    <xf numFmtId="0" fontId="3" fillId="2" borderId="182" xfId="3" applyFill="1" applyBorder="1" applyAlignment="1">
      <alignment vertical="center" wrapText="1"/>
    </xf>
    <xf numFmtId="0" fontId="55" fillId="0" borderId="182" xfId="0" applyFont="1" applyBorder="1" applyAlignment="1">
      <alignment horizontal="center" vertical="top" wrapText="1"/>
    </xf>
    <xf numFmtId="171" fontId="3" fillId="0" borderId="182" xfId="50" applyNumberFormat="1" applyFont="1" applyFill="1" applyBorder="1" applyAlignment="1">
      <alignment vertical="top" wrapText="1"/>
    </xf>
    <xf numFmtId="0" fontId="3" fillId="0" borderId="182" xfId="11" applyFont="1" applyBorder="1" applyAlignment="1">
      <alignment horizontal="center" vertical="top"/>
    </xf>
    <xf numFmtId="0" fontId="3" fillId="2" borderId="182" xfId="0" applyFont="1" applyFill="1" applyBorder="1" applyAlignment="1">
      <alignment horizontal="center" vertical="top" wrapText="1"/>
    </xf>
    <xf numFmtId="10" fontId="3" fillId="0" borderId="182" xfId="4" applyNumberFormat="1" applyFont="1" applyFill="1" applyBorder="1" applyAlignment="1" applyProtection="1">
      <alignment vertical="top" wrapText="1"/>
    </xf>
    <xf numFmtId="3" fontId="3" fillId="0" borderId="182" xfId="0" applyNumberFormat="1" applyFont="1" applyBorder="1" applyAlignment="1">
      <alignment horizontal="right" vertical="top" wrapText="1"/>
    </xf>
    <xf numFmtId="41" fontId="3" fillId="0" borderId="182" xfId="1" applyFont="1" applyFill="1" applyBorder="1" applyAlignment="1">
      <alignment vertical="top" wrapText="1"/>
    </xf>
    <xf numFmtId="189" fontId="3" fillId="0" borderId="24" xfId="0" applyNumberFormat="1" applyFont="1" applyBorder="1" applyAlignment="1">
      <alignment vertical="top" wrapText="1"/>
    </xf>
    <xf numFmtId="0" fontId="3" fillId="0" borderId="24" xfId="0" applyFont="1" applyBorder="1" applyAlignment="1">
      <alignment vertical="top" wrapText="1"/>
    </xf>
    <xf numFmtId="188" fontId="3" fillId="0" borderId="24" xfId="0" applyNumberFormat="1" applyFont="1" applyBorder="1" applyAlignment="1">
      <alignment vertical="top" wrapText="1"/>
    </xf>
    <xf numFmtId="0" fontId="55" fillId="0" borderId="182" xfId="0" applyFont="1" applyBorder="1" applyAlignment="1">
      <alignment vertical="top" wrapText="1"/>
    </xf>
    <xf numFmtId="0" fontId="3" fillId="0" borderId="138" xfId="10" applyBorder="1" applyAlignment="1">
      <alignment vertical="top" wrapText="1"/>
    </xf>
    <xf numFmtId="1" fontId="62" fillId="0" borderId="27" xfId="0" applyNumberFormat="1" applyFont="1" applyBorder="1" applyAlignment="1">
      <alignment vertical="top"/>
    </xf>
    <xf numFmtId="188" fontId="62" fillId="0" borderId="27" xfId="0" applyNumberFormat="1" applyFont="1" applyBorder="1" applyAlignment="1">
      <alignment vertical="top" wrapText="1"/>
    </xf>
    <xf numFmtId="1" fontId="62" fillId="0" borderId="27" xfId="0" applyNumberFormat="1" applyFont="1" applyBorder="1" applyAlignment="1">
      <alignment vertical="top" wrapText="1"/>
    </xf>
    <xf numFmtId="188" fontId="62" fillId="0" borderId="27" xfId="0" applyNumberFormat="1" applyFont="1" applyBorder="1" applyAlignment="1">
      <alignment horizontal="center" vertical="top" wrapText="1"/>
    </xf>
    <xf numFmtId="0" fontId="3" fillId="2" borderId="182" xfId="3" applyFill="1" applyBorder="1" applyAlignment="1">
      <alignment horizontal="justify" vertical="center" wrapText="1"/>
    </xf>
    <xf numFmtId="194" fontId="62" fillId="0" borderId="182" xfId="0" applyNumberFormat="1" applyFont="1" applyBorder="1" applyAlignment="1">
      <alignment horizontal="center" vertical="top" wrapText="1"/>
    </xf>
    <xf numFmtId="194" fontId="66" fillId="0" borderId="182" xfId="12" applyNumberFormat="1" applyFont="1" applyFill="1" applyBorder="1" applyAlignment="1">
      <alignment horizontal="center" vertical="top" wrapText="1"/>
    </xf>
    <xf numFmtId="0" fontId="62" fillId="0" borderId="24" xfId="0" applyFont="1" applyBorder="1" applyAlignment="1">
      <alignment horizontal="right" vertical="top" wrapText="1"/>
    </xf>
    <xf numFmtId="0" fontId="62" fillId="0" borderId="27" xfId="0" applyFont="1" applyBorder="1" applyAlignment="1">
      <alignment horizontal="right" vertical="top" wrapText="1"/>
    </xf>
    <xf numFmtId="188" fontId="62" fillId="0" borderId="28" xfId="0" applyNumberFormat="1" applyFont="1" applyBorder="1" applyAlignment="1">
      <alignment vertical="top" wrapText="1"/>
    </xf>
    <xf numFmtId="1" fontId="62" fillId="0" borderId="182" xfId="0" applyNumberFormat="1" applyFont="1" applyBorder="1" applyAlignment="1">
      <alignment vertical="top" wrapText="1"/>
    </xf>
    <xf numFmtId="1" fontId="62" fillId="0" borderId="182" xfId="0" applyNumberFormat="1" applyFont="1" applyBorder="1" applyAlignment="1">
      <alignment vertical="top"/>
    </xf>
    <xf numFmtId="188" fontId="62" fillId="0" borderId="182" xfId="0" applyNumberFormat="1" applyFont="1" applyBorder="1" applyAlignment="1">
      <alignment vertical="top" wrapText="1"/>
    </xf>
    <xf numFmtId="1" fontId="62" fillId="0" borderId="183" xfId="0" applyNumberFormat="1" applyFont="1" applyBorder="1" applyAlignment="1">
      <alignment vertical="top" wrapText="1"/>
    </xf>
    <xf numFmtId="1" fontId="62" fillId="0" borderId="184" xfId="0" applyNumberFormat="1" applyFont="1" applyBorder="1" applyAlignment="1">
      <alignment vertical="top" wrapText="1"/>
    </xf>
    <xf numFmtId="0" fontId="66" fillId="0" borderId="182" xfId="12" applyFont="1" applyFill="1" applyBorder="1" applyAlignment="1">
      <alignment horizontal="center" vertical="top" wrapText="1"/>
    </xf>
    <xf numFmtId="1" fontId="3" fillId="0" borderId="182" xfId="0" applyNumberFormat="1" applyFont="1" applyBorder="1" applyAlignment="1">
      <alignment horizontal="center" vertical="top"/>
    </xf>
    <xf numFmtId="10" fontId="3" fillId="0" borderId="182" xfId="3" applyNumberFormat="1" applyBorder="1" applyAlignment="1">
      <alignment horizontal="center" vertical="top" wrapText="1"/>
    </xf>
    <xf numFmtId="0" fontId="3" fillId="0" borderId="139" xfId="3" applyBorder="1" applyAlignment="1">
      <alignment horizontal="left" vertical="center" wrapText="1"/>
    </xf>
    <xf numFmtId="0" fontId="3" fillId="0" borderId="139" xfId="3" applyBorder="1" applyAlignment="1">
      <alignment horizontal="center" vertical="center" wrapText="1"/>
    </xf>
    <xf numFmtId="0" fontId="3" fillId="2" borderId="139" xfId="0" applyFont="1" applyFill="1" applyBorder="1" applyAlignment="1">
      <alignment horizontal="center" vertical="center" wrapText="1"/>
    </xf>
    <xf numFmtId="14" fontId="3" fillId="0" borderId="139" xfId="3" applyNumberFormat="1" applyBorder="1" applyAlignment="1">
      <alignment horizontal="center" vertical="center" wrapText="1"/>
    </xf>
    <xf numFmtId="1" fontId="62" fillId="0" borderId="139" xfId="0" applyNumberFormat="1" applyFont="1" applyBorder="1" applyAlignment="1">
      <alignment horizontal="center" vertical="center"/>
    </xf>
    <xf numFmtId="171" fontId="3" fillId="0" borderId="182" xfId="50" applyNumberFormat="1" applyFont="1" applyFill="1" applyBorder="1" applyAlignment="1">
      <alignment horizontal="center" vertical="center" wrapText="1"/>
    </xf>
    <xf numFmtId="188" fontId="3" fillId="0" borderId="139" xfId="3" applyNumberFormat="1" applyBorder="1" applyAlignment="1">
      <alignment horizontal="center" vertical="center" wrapText="1"/>
    </xf>
    <xf numFmtId="1" fontId="3" fillId="0" borderId="139" xfId="3" applyNumberFormat="1" applyBorder="1" applyAlignment="1">
      <alignment horizontal="center" vertical="center" wrapText="1"/>
    </xf>
    <xf numFmtId="0" fontId="3" fillId="0" borderId="182" xfId="11" applyFont="1" applyBorder="1" applyAlignment="1">
      <alignment horizontal="center" vertical="center" wrapText="1"/>
    </xf>
    <xf numFmtId="0" fontId="5" fillId="0" borderId="182" xfId="5" applyFill="1" applyBorder="1" applyAlignment="1" applyProtection="1">
      <alignment horizontal="center" vertical="center" wrapText="1"/>
    </xf>
    <xf numFmtId="0" fontId="3" fillId="0" borderId="182" xfId="0" applyFont="1" applyBorder="1" applyAlignment="1">
      <alignment horizontal="center" vertical="center" wrapText="1"/>
    </xf>
    <xf numFmtId="0" fontId="3" fillId="2" borderId="182" xfId="0" applyFont="1" applyFill="1" applyBorder="1" applyAlignment="1">
      <alignment horizontal="center" vertical="center" wrapText="1"/>
    </xf>
    <xf numFmtId="0" fontId="71" fillId="0" borderId="182" xfId="0" applyFont="1" applyBorder="1" applyAlignment="1">
      <alignment horizontal="center" vertical="center" wrapText="1"/>
    </xf>
    <xf numFmtId="188" fontId="3" fillId="0" borderId="182" xfId="3" applyNumberFormat="1" applyBorder="1" applyAlignment="1">
      <alignment horizontal="center" vertical="center" wrapText="1"/>
    </xf>
    <xf numFmtId="0" fontId="3" fillId="0" borderId="8" xfId="3" applyBorder="1" applyAlignment="1">
      <alignment horizontal="left" vertical="center" wrapText="1"/>
    </xf>
    <xf numFmtId="0" fontId="3" fillId="0" borderId="8" xfId="3" applyBorder="1" applyAlignment="1">
      <alignment horizontal="center" vertical="center" wrapText="1"/>
    </xf>
    <xf numFmtId="0" fontId="3" fillId="2" borderId="8" xfId="3" applyFill="1" applyBorder="1" applyAlignment="1">
      <alignment horizontal="center" vertical="center" wrapText="1"/>
    </xf>
    <xf numFmtId="0" fontId="3" fillId="2" borderId="8" xfId="0" applyFont="1" applyFill="1" applyBorder="1" applyAlignment="1">
      <alignment horizontal="center" vertical="center" wrapText="1"/>
    </xf>
    <xf numFmtId="14" fontId="3" fillId="0" borderId="8" xfId="3" applyNumberFormat="1" applyBorder="1" applyAlignment="1">
      <alignment horizontal="center" vertical="center" wrapText="1"/>
    </xf>
    <xf numFmtId="1" fontId="3" fillId="0" borderId="8" xfId="3" applyNumberFormat="1" applyBorder="1" applyAlignment="1">
      <alignment horizontal="center" vertical="center" wrapText="1"/>
    </xf>
    <xf numFmtId="0" fontId="71" fillId="0" borderId="8" xfId="0" applyFont="1" applyBorder="1" applyAlignment="1">
      <alignment horizontal="center" vertical="center" wrapText="1"/>
    </xf>
    <xf numFmtId="0" fontId="71" fillId="0" borderId="0" xfId="0" applyFont="1" applyAlignment="1">
      <alignment horizontal="center" vertical="center" wrapText="1"/>
    </xf>
    <xf numFmtId="188" fontId="3" fillId="0" borderId="8" xfId="3" applyNumberFormat="1" applyBorder="1" applyAlignment="1">
      <alignment horizontal="center" vertical="center" wrapText="1"/>
    </xf>
    <xf numFmtId="10" fontId="3" fillId="0" borderId="182" xfId="4" applyNumberFormat="1" applyFont="1" applyBorder="1" applyAlignment="1">
      <alignment horizontal="center" vertical="top"/>
    </xf>
    <xf numFmtId="9" fontId="3" fillId="0" borderId="182" xfId="4" applyFont="1" applyBorder="1" applyAlignment="1">
      <alignment vertical="top" wrapText="1"/>
    </xf>
    <xf numFmtId="0" fontId="3" fillId="2" borderId="182" xfId="0" applyFont="1" applyFill="1" applyBorder="1" applyAlignment="1">
      <alignment vertical="top" wrapText="1"/>
    </xf>
    <xf numFmtId="0" fontId="5" fillId="2" borderId="182" xfId="5" applyFill="1" applyBorder="1" applyAlignment="1" applyProtection="1">
      <alignment horizontal="justify" vertical="top" wrapText="1"/>
    </xf>
    <xf numFmtId="0" fontId="64" fillId="2" borderId="182" xfId="0" applyFont="1" applyFill="1" applyBorder="1" applyAlignment="1">
      <alignment vertical="top"/>
    </xf>
    <xf numFmtId="0" fontId="64" fillId="0" borderId="182" xfId="0" applyFont="1" applyBorder="1" applyAlignment="1">
      <alignment vertical="top"/>
    </xf>
    <xf numFmtId="10" fontId="3" fillId="2" borderId="182" xfId="3" applyNumberFormat="1" applyFill="1" applyBorder="1" applyAlignment="1">
      <alignment vertical="top" wrapText="1"/>
    </xf>
    <xf numFmtId="0" fontId="5" fillId="0" borderId="182" xfId="5" applyFill="1" applyBorder="1" applyAlignment="1" applyProtection="1">
      <alignment horizontal="justify" vertical="top" wrapText="1"/>
    </xf>
    <xf numFmtId="9" fontId="3" fillId="2" borderId="182" xfId="3" applyNumberFormat="1" applyFill="1" applyBorder="1" applyAlignment="1">
      <alignment vertical="top" wrapText="1"/>
    </xf>
    <xf numFmtId="14" fontId="3" fillId="0" borderId="182" xfId="3" applyNumberFormat="1" applyBorder="1" applyAlignment="1">
      <alignment horizontal="center" vertical="top"/>
    </xf>
    <xf numFmtId="0" fontId="66" fillId="0" borderId="182" xfId="9" applyFont="1" applyBorder="1" applyAlignment="1">
      <alignment vertical="top" wrapText="1"/>
    </xf>
    <xf numFmtId="0" fontId="73" fillId="0" borderId="182" xfId="0" applyFont="1" applyBorder="1" applyAlignment="1">
      <alignment vertical="top" wrapText="1"/>
    </xf>
    <xf numFmtId="0" fontId="66" fillId="0" borderId="182" xfId="9" applyFont="1" applyFill="1" applyBorder="1" applyAlignment="1">
      <alignment vertical="top" wrapText="1"/>
    </xf>
    <xf numFmtId="0" fontId="6" fillId="0" borderId="182" xfId="5" applyFont="1" applyBorder="1" applyAlignment="1" applyProtection="1">
      <alignment vertical="top" wrapText="1"/>
    </xf>
    <xf numFmtId="0" fontId="3" fillId="0" borderId="29" xfId="0" applyFont="1" applyBorder="1" applyAlignment="1">
      <alignment horizontal="left" vertical="center" wrapText="1"/>
    </xf>
    <xf numFmtId="0" fontId="54" fillId="0" borderId="24" xfId="0" applyFont="1" applyBorder="1" applyAlignment="1">
      <alignment horizontal="center" vertical="center"/>
    </xf>
    <xf numFmtId="3" fontId="3" fillId="0" borderId="8" xfId="3" applyNumberFormat="1" applyBorder="1" applyAlignment="1">
      <alignment horizontal="center" vertical="center" wrapText="1"/>
    </xf>
    <xf numFmtId="3" fontId="3" fillId="0" borderId="8" xfId="2" applyNumberFormat="1" applyFont="1" applyFill="1" applyBorder="1" applyAlignment="1">
      <alignment horizontal="center" vertical="center" wrapText="1"/>
    </xf>
    <xf numFmtId="3" fontId="54" fillId="0" borderId="24" xfId="0" applyNumberFormat="1" applyFont="1" applyBorder="1" applyAlignment="1">
      <alignment horizontal="left" vertical="center"/>
    </xf>
    <xf numFmtId="0" fontId="54" fillId="0" borderId="24" xfId="0" applyFont="1" applyBorder="1" applyAlignment="1">
      <alignment horizontal="right" vertical="center"/>
    </xf>
    <xf numFmtId="192" fontId="54" fillId="0" borderId="24" xfId="0" applyNumberFormat="1" applyFont="1" applyBorder="1" applyAlignment="1">
      <alignment horizontal="right" vertical="center"/>
    </xf>
    <xf numFmtId="0" fontId="54" fillId="0" borderId="24" xfId="0" applyFont="1" applyBorder="1" applyAlignment="1">
      <alignment horizontal="left" vertical="center" wrapText="1"/>
    </xf>
    <xf numFmtId="0" fontId="54" fillId="0" borderId="24" xfId="0" applyFont="1" applyBorder="1" applyAlignment="1">
      <alignment horizontal="left" vertical="center"/>
    </xf>
    <xf numFmtId="1" fontId="3" fillId="0" borderId="182" xfId="3" applyNumberFormat="1" applyBorder="1" applyAlignment="1">
      <alignment vertical="center" wrapText="1"/>
    </xf>
    <xf numFmtId="0" fontId="3" fillId="0" borderId="8" xfId="3" applyBorder="1" applyAlignment="1">
      <alignment vertical="center"/>
    </xf>
    <xf numFmtId="9" fontId="3" fillId="0" borderId="182" xfId="4" applyFont="1" applyFill="1" applyBorder="1" applyAlignment="1">
      <alignment horizontal="center" vertical="center" wrapText="1"/>
    </xf>
    <xf numFmtId="9" fontId="3" fillId="0" borderId="182" xfId="4" applyFont="1" applyBorder="1" applyAlignment="1">
      <alignment vertical="center" wrapText="1"/>
    </xf>
    <xf numFmtId="0" fontId="54" fillId="0" borderId="29" xfId="0" applyFont="1" applyBorder="1" applyAlignment="1">
      <alignment horizontal="left" vertical="center" wrapText="1"/>
    </xf>
    <xf numFmtId="10" fontId="62" fillId="0" borderId="24" xfId="0" applyNumberFormat="1" applyFont="1" applyBorder="1" applyAlignment="1">
      <alignment vertical="center" wrapText="1"/>
    </xf>
    <xf numFmtId="0" fontId="54" fillId="0" borderId="24" xfId="0" applyFont="1" applyBorder="1" applyAlignment="1">
      <alignment horizontal="center" vertical="center" wrapText="1"/>
    </xf>
    <xf numFmtId="14" fontId="54" fillId="0" borderId="24" xfId="0" applyNumberFormat="1" applyFont="1" applyBorder="1" applyAlignment="1">
      <alignment horizontal="center" vertical="center"/>
    </xf>
    <xf numFmtId="188" fontId="3" fillId="0" borderId="182" xfId="3" applyNumberFormat="1" applyBorder="1" applyAlignment="1">
      <alignment vertical="center" wrapText="1"/>
    </xf>
    <xf numFmtId="0" fontId="54" fillId="0" borderId="24" xfId="0" applyFont="1" applyBorder="1" applyAlignment="1">
      <alignment vertical="center"/>
    </xf>
    <xf numFmtId="0" fontId="3" fillId="0" borderId="24" xfId="75" applyFont="1" applyBorder="1" applyAlignment="1">
      <alignment horizontal="left" vertical="center" wrapText="1"/>
    </xf>
    <xf numFmtId="0" fontId="3" fillId="0" borderId="24" xfId="75" applyFont="1" applyBorder="1" applyAlignment="1">
      <alignment horizontal="center" vertical="center" wrapText="1"/>
    </xf>
    <xf numFmtId="14" fontId="3" fillId="0" borderId="24" xfId="75" applyNumberFormat="1" applyFont="1" applyBorder="1" applyAlignment="1">
      <alignment horizontal="center" vertical="center" wrapText="1"/>
    </xf>
    <xf numFmtId="0" fontId="6" fillId="0" borderId="24" xfId="102" applyFont="1" applyFill="1" applyBorder="1" applyAlignment="1">
      <alignment horizontal="center" vertical="center" wrapText="1"/>
    </xf>
    <xf numFmtId="0" fontId="54" fillId="0" borderId="0" xfId="0" applyFont="1"/>
    <xf numFmtId="9" fontId="3" fillId="0" borderId="24" xfId="75" applyNumberFormat="1" applyFont="1" applyBorder="1" applyAlignment="1">
      <alignment horizontal="center" vertical="center" wrapText="1"/>
    </xf>
    <xf numFmtId="3" fontId="3" fillId="0" borderId="24" xfId="75" applyNumberFormat="1" applyFont="1" applyBorder="1" applyAlignment="1">
      <alignment horizontal="center" vertical="center" wrapText="1"/>
    </xf>
    <xf numFmtId="1" fontId="3" fillId="0" borderId="24" xfId="75" applyNumberFormat="1" applyFont="1" applyBorder="1" applyAlignment="1">
      <alignment horizontal="center" vertical="center" wrapText="1"/>
    </xf>
    <xf numFmtId="10" fontId="3" fillId="0" borderId="182" xfId="4" applyNumberFormat="1" applyFont="1" applyFill="1" applyBorder="1" applyAlignment="1" applyProtection="1">
      <alignment horizontal="center" vertical="top" wrapText="1"/>
    </xf>
    <xf numFmtId="0" fontId="5" fillId="0" borderId="182" xfId="5" applyNumberFormat="1" applyFill="1" applyBorder="1" applyAlignment="1" applyProtection="1">
      <alignment horizontal="center" vertical="top" wrapText="1"/>
    </xf>
    <xf numFmtId="0" fontId="5" fillId="0" borderId="182" xfId="5" applyFill="1" applyBorder="1" applyAlignment="1" applyProtection="1">
      <alignment horizontal="center" vertical="top" wrapText="1"/>
    </xf>
    <xf numFmtId="0" fontId="62" fillId="0" borderId="29" xfId="0" applyFont="1" applyBorder="1" applyAlignment="1">
      <alignment horizontal="left" vertical="top" wrapText="1"/>
    </xf>
    <xf numFmtId="0" fontId="62" fillId="0" borderId="29" xfId="0" applyFont="1" applyBorder="1" applyAlignment="1">
      <alignment vertical="top" wrapText="1"/>
    </xf>
    <xf numFmtId="0" fontId="62" fillId="0" borderId="29" xfId="0" applyFont="1" applyBorder="1" applyAlignment="1">
      <alignment horizontal="center" vertical="top" wrapText="1"/>
    </xf>
    <xf numFmtId="0" fontId="62" fillId="0" borderId="30" xfId="0" applyFont="1" applyBorder="1" applyAlignment="1">
      <alignment vertical="top"/>
    </xf>
    <xf numFmtId="189" fontId="62" fillId="0" borderId="31" xfId="0" applyNumberFormat="1" applyFont="1" applyBorder="1" applyAlignment="1">
      <alignment vertical="top" wrapText="1"/>
    </xf>
    <xf numFmtId="189" fontId="62" fillId="0" borderId="29" xfId="0" applyNumberFormat="1" applyFont="1" applyBorder="1" applyAlignment="1">
      <alignment vertical="top" wrapText="1"/>
    </xf>
    <xf numFmtId="9" fontId="62" fillId="0" borderId="29" xfId="0" applyNumberFormat="1" applyFont="1" applyBorder="1" applyAlignment="1">
      <alignment vertical="top" wrapText="1"/>
    </xf>
    <xf numFmtId="188" fontId="62" fillId="0" borderId="32" xfId="0" applyNumberFormat="1" applyFont="1" applyBorder="1" applyAlignment="1">
      <alignment horizontal="center" vertical="top" wrapText="1"/>
    </xf>
    <xf numFmtId="0" fontId="62" fillId="0" borderId="163" xfId="0" applyFont="1" applyBorder="1" applyAlignment="1">
      <alignment horizontal="center" vertical="top"/>
    </xf>
    <xf numFmtId="0" fontId="62" fillId="0" borderId="182" xfId="0" applyFont="1" applyBorder="1" applyAlignment="1">
      <alignment horizontal="right" vertical="center" wrapText="1"/>
    </xf>
    <xf numFmtId="0" fontId="5" fillId="2" borderId="182" xfId="5" applyNumberFormat="1" applyFill="1" applyBorder="1" applyAlignment="1" applyProtection="1">
      <alignment vertical="top" wrapText="1"/>
    </xf>
    <xf numFmtId="0" fontId="6" fillId="0" borderId="182" xfId="5" applyFont="1" applyFill="1" applyBorder="1" applyAlignment="1" applyProtection="1">
      <alignment vertical="top" wrapText="1"/>
    </xf>
    <xf numFmtId="9" fontId="3" fillId="0" borderId="182" xfId="3" applyNumberFormat="1" applyBorder="1" applyAlignment="1">
      <alignment horizontal="left" vertical="center" wrapText="1"/>
    </xf>
    <xf numFmtId="10" fontId="3" fillId="0" borderId="182" xfId="3" applyNumberFormat="1" applyBorder="1" applyAlignment="1" applyProtection="1">
      <alignment horizontal="center" vertical="center" wrapText="1"/>
      <protection locked="0"/>
    </xf>
    <xf numFmtId="0" fontId="3" fillId="0" borderId="182" xfId="0" applyFont="1" applyBorder="1" applyAlignment="1">
      <alignment horizontal="center" vertical="center"/>
    </xf>
    <xf numFmtId="0" fontId="6" fillId="0" borderId="182" xfId="102" applyFont="1" applyBorder="1" applyAlignment="1">
      <alignment horizontal="center" vertical="center" wrapText="1"/>
    </xf>
    <xf numFmtId="0" fontId="3" fillId="0" borderId="182" xfId="0" applyFont="1" applyBorder="1"/>
    <xf numFmtId="0" fontId="54" fillId="0" borderId="182" xfId="0" applyFont="1" applyBorder="1" applyAlignment="1">
      <alignment horizontal="center" vertical="center" wrapText="1"/>
    </xf>
    <xf numFmtId="14" fontId="62" fillId="0" borderId="182" xfId="0" applyNumberFormat="1" applyFont="1" applyBorder="1" applyAlignment="1">
      <alignment horizontal="center" vertical="center"/>
    </xf>
    <xf numFmtId="0" fontId="66" fillId="0" borderId="182" xfId="102" applyFont="1" applyBorder="1" applyAlignment="1">
      <alignment horizontal="center" vertical="center" wrapText="1"/>
    </xf>
    <xf numFmtId="0" fontId="62" fillId="2" borderId="182" xfId="0" applyFont="1" applyFill="1" applyBorder="1" applyAlignment="1">
      <alignment horizontal="left" vertical="center" wrapText="1"/>
    </xf>
    <xf numFmtId="0" fontId="62" fillId="2" borderId="182" xfId="0" applyFont="1" applyFill="1" applyBorder="1" applyAlignment="1">
      <alignment horizontal="justify" vertical="center" wrapText="1"/>
    </xf>
    <xf numFmtId="0" fontId="3" fillId="2" borderId="182" xfId="0" applyFont="1" applyFill="1" applyBorder="1" applyAlignment="1">
      <alignment horizontal="justify" vertical="center" wrapText="1"/>
    </xf>
    <xf numFmtId="0" fontId="62" fillId="0" borderId="182" xfId="0" applyFont="1" applyBorder="1" applyAlignment="1">
      <alignment horizontal="justify" vertical="center" wrapText="1"/>
    </xf>
    <xf numFmtId="0" fontId="54" fillId="0" borderId="182" xfId="0" applyFont="1" applyBorder="1" applyAlignment="1">
      <alignment horizontal="right" vertical="center"/>
    </xf>
    <xf numFmtId="14" fontId="62" fillId="0" borderId="182" xfId="0" applyNumberFormat="1" applyFont="1" applyBorder="1" applyAlignment="1">
      <alignment horizontal="center" vertical="center" wrapText="1"/>
    </xf>
    <xf numFmtId="10" fontId="62" fillId="0" borderId="182" xfId="0" applyNumberFormat="1" applyFont="1" applyBorder="1" applyAlignment="1">
      <alignment horizontal="center" vertical="center"/>
    </xf>
    <xf numFmtId="9" fontId="62" fillId="0" borderId="182" xfId="0" applyNumberFormat="1" applyFont="1" applyBorder="1" applyAlignment="1">
      <alignment horizontal="center" vertical="center"/>
    </xf>
    <xf numFmtId="9" fontId="3" fillId="2" borderId="8" xfId="4" applyFont="1" applyFill="1" applyBorder="1" applyAlignment="1">
      <alignment horizontal="center" vertical="center" wrapText="1"/>
    </xf>
    <xf numFmtId="187" fontId="3" fillId="0" borderId="8" xfId="3" applyNumberFormat="1" applyBorder="1" applyAlignment="1">
      <alignment horizontal="center" vertical="center" wrapText="1"/>
    </xf>
    <xf numFmtId="9" fontId="3" fillId="2" borderId="182" xfId="4" applyFont="1" applyFill="1" applyBorder="1" applyAlignment="1">
      <alignment horizontal="center" vertical="center" wrapText="1"/>
    </xf>
    <xf numFmtId="0" fontId="62" fillId="6" borderId="182" xfId="0" applyFont="1" applyFill="1" applyBorder="1" applyAlignment="1">
      <alignment horizontal="right" vertical="center" wrapText="1"/>
    </xf>
    <xf numFmtId="0" fontId="62" fillId="2" borderId="182" xfId="0" applyFont="1" applyFill="1" applyBorder="1" applyAlignment="1">
      <alignment horizontal="right" vertical="center"/>
    </xf>
    <xf numFmtId="0" fontId="62" fillId="0" borderId="182" xfId="0" applyFont="1" applyBorder="1" applyAlignment="1">
      <alignment horizontal="left" vertical="center"/>
    </xf>
    <xf numFmtId="0" fontId="4" fillId="2" borderId="185" xfId="3" applyFont="1" applyFill="1" applyBorder="1" applyAlignment="1">
      <alignment horizontal="right" vertical="center" wrapText="1"/>
    </xf>
    <xf numFmtId="0" fontId="3" fillId="8" borderId="24" xfId="75" applyFont="1" applyFill="1" applyBorder="1" applyAlignment="1">
      <alignment horizontal="left" vertical="center" wrapText="1"/>
    </xf>
    <xf numFmtId="14" fontId="3" fillId="8" borderId="24" xfId="75" applyNumberFormat="1" applyFont="1" applyFill="1" applyBorder="1" applyAlignment="1">
      <alignment horizontal="left" vertical="center" wrapText="1"/>
    </xf>
    <xf numFmtId="1" fontId="3" fillId="8" borderId="24" xfId="75" applyNumberFormat="1" applyFont="1" applyFill="1" applyBorder="1" applyAlignment="1">
      <alignment horizontal="left" vertical="center" wrapText="1"/>
    </xf>
    <xf numFmtId="3" fontId="3" fillId="8" borderId="24" xfId="75" applyNumberFormat="1" applyFont="1" applyFill="1" applyBorder="1" applyAlignment="1">
      <alignment horizontal="center" vertical="center" wrapText="1"/>
    </xf>
    <xf numFmtId="188" fontId="3" fillId="8" borderId="24" xfId="75" applyNumberFormat="1" applyFont="1" applyFill="1" applyBorder="1" applyAlignment="1">
      <alignment horizontal="left" vertical="center" wrapText="1"/>
    </xf>
    <xf numFmtId="0" fontId="55" fillId="8" borderId="24" xfId="75" applyFont="1" applyFill="1" applyBorder="1" applyAlignment="1">
      <alignment horizontal="left" vertical="center" wrapText="1"/>
    </xf>
    <xf numFmtId="0" fontId="62" fillId="0" borderId="8" xfId="0" applyFont="1" applyBorder="1" applyAlignment="1">
      <alignment horizontal="left" vertical="center" wrapText="1"/>
    </xf>
    <xf numFmtId="0" fontId="62" fillId="0" borderId="8" xfId="0" applyFont="1" applyBorder="1" applyAlignment="1">
      <alignment horizontal="left" vertical="center"/>
    </xf>
    <xf numFmtId="0" fontId="62" fillId="0" borderId="0" xfId="0" applyFont="1" applyAlignment="1">
      <alignment horizontal="left" vertical="center"/>
    </xf>
    <xf numFmtId="0" fontId="21" fillId="2" borderId="0" xfId="0" applyFont="1" applyFill="1" applyAlignment="1">
      <alignment horizontal="left"/>
    </xf>
    <xf numFmtId="0" fontId="3" fillId="0" borderId="182" xfId="3" applyBorder="1" applyAlignment="1">
      <alignment vertical="center"/>
    </xf>
    <xf numFmtId="0" fontId="62" fillId="2" borderId="182" xfId="0" applyFont="1" applyFill="1" applyBorder="1" applyAlignment="1">
      <alignment vertical="center" wrapText="1"/>
    </xf>
    <xf numFmtId="9" fontId="3" fillId="0" borderId="182" xfId="4" applyFont="1" applyFill="1" applyBorder="1" applyAlignment="1">
      <alignment horizontal="center" vertical="center"/>
    </xf>
    <xf numFmtId="9" fontId="3" fillId="0" borderId="182" xfId="0" applyNumberFormat="1" applyFont="1" applyBorder="1" applyAlignment="1">
      <alignment horizontal="center" vertical="center"/>
    </xf>
    <xf numFmtId="10" fontId="3" fillId="0" borderId="182" xfId="4" applyNumberFormat="1" applyFont="1" applyFill="1" applyBorder="1" applyAlignment="1" applyProtection="1">
      <alignment horizontal="center" vertical="center" wrapText="1"/>
    </xf>
    <xf numFmtId="14" fontId="3" fillId="0" borderId="182" xfId="3" applyNumberFormat="1" applyBorder="1" applyAlignment="1">
      <alignment vertical="center" wrapText="1"/>
    </xf>
    <xf numFmtId="9" fontId="3" fillId="0" borderId="182" xfId="3" applyNumberFormat="1" applyBorder="1" applyAlignment="1">
      <alignment vertical="center" wrapText="1"/>
    </xf>
    <xf numFmtId="0" fontId="66" fillId="0" borderId="182" xfId="102" applyFont="1" applyFill="1" applyBorder="1" applyAlignment="1">
      <alignment vertical="center" wrapText="1"/>
    </xf>
    <xf numFmtId="0" fontId="5" fillId="0" borderId="182" xfId="5" applyFill="1" applyBorder="1" applyAlignment="1" applyProtection="1">
      <alignment vertical="center"/>
    </xf>
    <xf numFmtId="0" fontId="21" fillId="2" borderId="0" xfId="0" applyFont="1" applyFill="1" applyAlignment="1">
      <alignment horizontal="left" vertical="center"/>
    </xf>
    <xf numFmtId="0" fontId="66" fillId="0" borderId="182" xfId="9" applyFont="1" applyFill="1" applyBorder="1" applyAlignment="1" applyProtection="1">
      <alignment horizontal="center" vertical="center" wrapText="1"/>
    </xf>
    <xf numFmtId="0" fontId="4" fillId="2" borderId="182" xfId="3" applyFont="1" applyFill="1" applyBorder="1" applyAlignment="1">
      <alignment horizontal="center" vertical="center"/>
    </xf>
    <xf numFmtId="0" fontId="4" fillId="2" borderId="182" xfId="3" applyFont="1" applyFill="1" applyBorder="1" applyAlignment="1">
      <alignment horizontal="center" vertical="center" wrapText="1"/>
    </xf>
    <xf numFmtId="0" fontId="3" fillId="2" borderId="8" xfId="3" applyFill="1" applyBorder="1" applyAlignment="1">
      <alignment vertical="center"/>
    </xf>
    <xf numFmtId="0" fontId="3" fillId="2" borderId="8" xfId="3" applyFill="1" applyBorder="1" applyAlignment="1">
      <alignment vertical="center" wrapText="1"/>
    </xf>
    <xf numFmtId="10" fontId="3" fillId="2" borderId="182" xfId="3" applyNumberFormat="1" applyFill="1" applyBorder="1" applyAlignment="1">
      <alignment horizontal="right" vertical="center" wrapText="1"/>
    </xf>
    <xf numFmtId="0" fontId="5" fillId="2" borderId="182" xfId="5" applyFill="1" applyBorder="1" applyAlignment="1" applyProtection="1">
      <alignment vertical="center" wrapText="1"/>
    </xf>
    <xf numFmtId="0" fontId="4" fillId="2" borderId="8" xfId="3" applyFont="1" applyFill="1" applyBorder="1" applyAlignment="1">
      <alignment horizontal="center" vertical="center"/>
    </xf>
    <xf numFmtId="0" fontId="4" fillId="2" borderId="8" xfId="3" applyFont="1" applyFill="1" applyBorder="1" applyAlignment="1">
      <alignment horizontal="center" vertical="center" wrapText="1"/>
    </xf>
    <xf numFmtId="14" fontId="3" fillId="2" borderId="182" xfId="3" applyNumberFormat="1" applyFill="1" applyBorder="1" applyAlignment="1">
      <alignment vertical="center" wrapText="1"/>
    </xf>
    <xf numFmtId="3" fontId="3" fillId="0" borderId="182" xfId="3" applyNumberFormat="1" applyBorder="1" applyAlignment="1">
      <alignment vertical="center" wrapText="1"/>
    </xf>
    <xf numFmtId="10" fontId="3" fillId="2" borderId="182" xfId="3" applyNumberFormat="1" applyFill="1" applyBorder="1" applyAlignment="1">
      <alignment vertical="center" wrapText="1"/>
    </xf>
    <xf numFmtId="17" fontId="3" fillId="0" borderId="182" xfId="3" applyNumberFormat="1" applyBorder="1" applyAlignment="1">
      <alignment vertical="center" wrapText="1"/>
    </xf>
    <xf numFmtId="0" fontId="62" fillId="2" borderId="0" xfId="0" applyFont="1" applyFill="1" applyAlignment="1">
      <alignment horizontal="left" vertical="center"/>
    </xf>
    <xf numFmtId="9" fontId="3" fillId="2" borderId="8" xfId="4" applyFont="1" applyFill="1" applyBorder="1" applyAlignment="1">
      <alignment horizontal="center" vertical="top" wrapText="1"/>
    </xf>
    <xf numFmtId="3" fontId="3" fillId="0" borderId="8" xfId="0" applyNumberFormat="1" applyFont="1" applyBorder="1" applyAlignment="1">
      <alignment horizontal="center" vertical="top"/>
    </xf>
    <xf numFmtId="0" fontId="5" fillId="2" borderId="8" xfId="5" applyFill="1" applyBorder="1" applyAlignment="1" applyProtection="1">
      <alignment vertical="top"/>
    </xf>
    <xf numFmtId="0" fontId="62" fillId="0" borderId="0" xfId="0" applyFont="1" applyAlignment="1">
      <alignment vertical="top"/>
    </xf>
    <xf numFmtId="0" fontId="62" fillId="0" borderId="163" xfId="0" applyFont="1" applyBorder="1" applyAlignment="1">
      <alignment vertical="top"/>
    </xf>
    <xf numFmtId="0" fontId="5" fillId="2" borderId="182" xfId="5" applyFill="1" applyBorder="1" applyAlignment="1" applyProtection="1">
      <alignment vertical="top"/>
    </xf>
    <xf numFmtId="188" fontId="62" fillId="2" borderId="8" xfId="3" applyNumberFormat="1" applyFont="1" applyFill="1" applyBorder="1" applyAlignment="1">
      <alignment horizontal="center" vertical="top" wrapText="1"/>
    </xf>
    <xf numFmtId="0" fontId="0" fillId="0" borderId="0" xfId="0" applyAlignment="1">
      <alignment vertical="top"/>
    </xf>
    <xf numFmtId="0" fontId="62" fillId="0" borderId="0" xfId="0" applyFont="1" applyAlignment="1">
      <alignment vertical="center"/>
    </xf>
    <xf numFmtId="0" fontId="62" fillId="0" borderId="163" xfId="0" applyFont="1" applyBorder="1" applyAlignment="1">
      <alignment vertical="center"/>
    </xf>
    <xf numFmtId="0" fontId="62" fillId="2" borderId="182" xfId="0" applyFont="1" applyFill="1" applyBorder="1" applyAlignment="1">
      <alignment vertical="center"/>
    </xf>
    <xf numFmtId="9" fontId="3" fillId="2" borderId="182" xfId="0" applyNumberFormat="1" applyFont="1" applyFill="1" applyBorder="1" applyAlignment="1">
      <alignment horizontal="center" vertical="center" wrapText="1"/>
    </xf>
    <xf numFmtId="0" fontId="62" fillId="2" borderId="182" xfId="0" applyFont="1" applyFill="1" applyBorder="1" applyAlignment="1">
      <alignment horizontal="right" vertical="center" wrapText="1"/>
    </xf>
    <xf numFmtId="0" fontId="66" fillId="0" borderId="182" xfId="102" applyFont="1" applyBorder="1" applyAlignment="1">
      <alignment horizontal="justify" vertical="center" wrapText="1"/>
    </xf>
    <xf numFmtId="0" fontId="66" fillId="0" borderId="182" xfId="102" applyFont="1" applyBorder="1" applyAlignment="1">
      <alignment horizontal="left" vertical="center" wrapText="1"/>
    </xf>
    <xf numFmtId="0" fontId="0" fillId="0" borderId="0" xfId="0" applyAlignment="1">
      <alignment vertical="center"/>
    </xf>
    <xf numFmtId="0" fontId="62" fillId="2" borderId="182" xfId="0" applyFont="1" applyFill="1" applyBorder="1" applyAlignment="1">
      <alignment horizontal="justify" vertical="center"/>
    </xf>
    <xf numFmtId="9" fontId="62" fillId="0" borderId="182" xfId="0" applyNumberFormat="1" applyFont="1" applyBorder="1" applyAlignment="1">
      <alignment horizontal="center" vertical="center" wrapText="1"/>
    </xf>
    <xf numFmtId="0" fontId="3" fillId="0" borderId="182" xfId="3" applyBorder="1" applyAlignment="1">
      <alignment horizontal="justify" vertical="center" wrapText="1"/>
    </xf>
    <xf numFmtId="14" fontId="3" fillId="2" borderId="182" xfId="3" applyNumberFormat="1" applyFill="1" applyBorder="1" applyAlignment="1">
      <alignment horizontal="justify" vertical="center" wrapText="1"/>
    </xf>
    <xf numFmtId="195" fontId="3" fillId="2" borderId="182" xfId="3" applyNumberFormat="1" applyFill="1" applyBorder="1" applyAlignment="1">
      <alignment horizontal="center" vertical="center" wrapText="1"/>
    </xf>
    <xf numFmtId="195" fontId="3" fillId="0" borderId="182" xfId="3" applyNumberFormat="1" applyBorder="1" applyAlignment="1">
      <alignment horizontal="center" vertical="center" wrapText="1"/>
    </xf>
    <xf numFmtId="0" fontId="3" fillId="2" borderId="182" xfId="3" applyFill="1" applyBorder="1" applyAlignment="1">
      <alignment horizontal="justify" vertical="center"/>
    </xf>
    <xf numFmtId="0" fontId="6" fillId="2" borderId="182" xfId="102" applyFont="1" applyFill="1" applyBorder="1" applyAlignment="1" applyProtection="1">
      <alignment horizontal="justify" vertical="center"/>
    </xf>
    <xf numFmtId="0" fontId="3" fillId="0" borderId="182" xfId="0" applyFont="1" applyBorder="1" applyAlignment="1">
      <alignment horizontal="justify" vertical="center"/>
    </xf>
    <xf numFmtId="0" fontId="6" fillId="0" borderId="182" xfId="102" applyFont="1" applyBorder="1" applyAlignment="1">
      <alignment horizontal="justify" vertical="center"/>
    </xf>
    <xf numFmtId="14" fontId="62" fillId="2" borderId="182" xfId="0" applyNumberFormat="1" applyFont="1" applyFill="1" applyBorder="1" applyAlignment="1">
      <alignment horizontal="center" vertical="center"/>
    </xf>
    <xf numFmtId="9" fontId="62" fillId="2" borderId="182" xfId="0" applyNumberFormat="1" applyFont="1" applyFill="1" applyBorder="1" applyAlignment="1">
      <alignment vertical="center"/>
    </xf>
    <xf numFmtId="9" fontId="62" fillId="2" borderId="182" xfId="0" applyNumberFormat="1" applyFont="1" applyFill="1" applyBorder="1" applyAlignment="1">
      <alignment vertical="center" wrapText="1"/>
    </xf>
    <xf numFmtId="169" fontId="62" fillId="2" borderId="182" xfId="0" applyNumberFormat="1" applyFont="1" applyFill="1" applyBorder="1" applyAlignment="1">
      <alignment vertical="center"/>
    </xf>
    <xf numFmtId="0" fontId="3" fillId="2" borderId="139" xfId="3" applyFill="1" applyBorder="1" applyAlignment="1">
      <alignment vertical="center" wrapText="1"/>
    </xf>
    <xf numFmtId="0" fontId="66" fillId="2" borderId="182" xfId="102" applyFont="1" applyFill="1" applyBorder="1" applyAlignment="1">
      <alignment vertical="center" wrapText="1"/>
    </xf>
    <xf numFmtId="0" fontId="62" fillId="0" borderId="0" xfId="0" applyFont="1"/>
    <xf numFmtId="0" fontId="54" fillId="0" borderId="182" xfId="0" applyFont="1" applyBorder="1" applyAlignment="1">
      <alignment horizontal="left" vertical="center" wrapText="1"/>
    </xf>
    <xf numFmtId="0" fontId="54" fillId="2" borderId="182" xfId="0" applyFont="1" applyFill="1" applyBorder="1" applyAlignment="1">
      <alignment horizontal="center" vertical="center" wrapText="1"/>
    </xf>
    <xf numFmtId="184" fontId="3" fillId="2" borderId="182" xfId="113" applyNumberFormat="1" applyFont="1" applyFill="1" applyBorder="1" applyAlignment="1">
      <alignment horizontal="center" vertical="center" wrapText="1"/>
    </xf>
    <xf numFmtId="184" fontId="54" fillId="2" borderId="182" xfId="113" applyNumberFormat="1" applyFont="1" applyFill="1" applyBorder="1" applyAlignment="1">
      <alignment horizontal="center" vertical="center" wrapText="1"/>
    </xf>
    <xf numFmtId="184" fontId="54" fillId="2" borderId="182" xfId="0" applyNumberFormat="1" applyFont="1" applyFill="1" applyBorder="1" applyAlignment="1">
      <alignment horizontal="center" vertical="center" wrapText="1"/>
    </xf>
    <xf numFmtId="0" fontId="3" fillId="15" borderId="182" xfId="0" applyFont="1" applyFill="1" applyBorder="1" applyAlignment="1">
      <alignment horizontal="center" vertical="center" wrapText="1"/>
    </xf>
    <xf numFmtId="0" fontId="66" fillId="2" borderId="182" xfId="102" applyFont="1" applyFill="1" applyBorder="1" applyAlignment="1">
      <alignment horizontal="center" vertical="center" wrapText="1"/>
    </xf>
    <xf numFmtId="0" fontId="3" fillId="2" borderId="8" xfId="3" applyFill="1" applyBorder="1" applyAlignment="1">
      <alignment horizontal="left" vertical="center" wrapText="1"/>
    </xf>
    <xf numFmtId="0" fontId="3" fillId="2" borderId="8" xfId="3" applyFill="1" applyBorder="1" applyAlignment="1">
      <alignment horizontal="justify" vertical="center" wrapText="1"/>
    </xf>
    <xf numFmtId="14" fontId="3" fillId="2" borderId="8" xfId="3" applyNumberFormat="1" applyFill="1" applyBorder="1" applyAlignment="1">
      <alignment horizontal="center" vertical="center" wrapText="1"/>
    </xf>
    <xf numFmtId="1" fontId="3" fillId="2" borderId="8" xfId="3" applyNumberFormat="1" applyFill="1" applyBorder="1" applyAlignment="1">
      <alignment horizontal="center" vertical="center" wrapText="1"/>
    </xf>
    <xf numFmtId="0" fontId="62" fillId="2" borderId="182" xfId="0" applyFont="1" applyFill="1" applyBorder="1" applyAlignment="1">
      <alignment horizontal="center" vertical="center"/>
    </xf>
    <xf numFmtId="0" fontId="3" fillId="2" borderId="8" xfId="0" applyFont="1" applyFill="1" applyBorder="1" applyAlignment="1">
      <alignment horizontal="left" vertical="center" wrapText="1"/>
    </xf>
    <xf numFmtId="0" fontId="62" fillId="2" borderId="8" xfId="0" applyFont="1" applyFill="1" applyBorder="1" applyAlignment="1">
      <alignment horizontal="center" vertical="center" wrapText="1"/>
    </xf>
    <xf numFmtId="0" fontId="3" fillId="2" borderId="8" xfId="2" applyNumberFormat="1" applyFont="1" applyFill="1" applyBorder="1" applyAlignment="1">
      <alignment horizontal="center" vertical="center" wrapText="1"/>
    </xf>
    <xf numFmtId="188" fontId="3" fillId="2" borderId="8" xfId="3" applyNumberFormat="1" applyFill="1" applyBorder="1" applyAlignment="1">
      <alignment horizontal="center" vertical="center" wrapText="1"/>
    </xf>
    <xf numFmtId="0" fontId="5" fillId="2" borderId="8" xfId="5" applyFill="1" applyBorder="1" applyAlignment="1" applyProtection="1">
      <alignment horizontal="center" vertical="center" wrapText="1"/>
    </xf>
    <xf numFmtId="0" fontId="3" fillId="0" borderId="139" xfId="3" applyBorder="1" applyAlignment="1">
      <alignment vertical="top" wrapText="1"/>
    </xf>
    <xf numFmtId="0" fontId="3" fillId="0" borderId="139" xfId="3" applyBorder="1" applyAlignment="1">
      <alignment horizontal="left" vertical="top" wrapText="1"/>
    </xf>
    <xf numFmtId="0" fontId="62" fillId="2" borderId="139" xfId="0" applyFont="1" applyFill="1" applyBorder="1" applyAlignment="1">
      <alignment vertical="top" wrapText="1"/>
    </xf>
    <xf numFmtId="0" fontId="62" fillId="2" borderId="139" xfId="0" applyFont="1" applyFill="1" applyBorder="1" applyAlignment="1">
      <alignment vertical="top"/>
    </xf>
    <xf numFmtId="0" fontId="3" fillId="2" borderId="139" xfId="3" applyFill="1" applyBorder="1" applyAlignment="1">
      <alignment horizontal="center" vertical="top" wrapText="1"/>
    </xf>
    <xf numFmtId="14" fontId="3" fillId="0" borderId="139" xfId="3" applyNumberFormat="1" applyBorder="1" applyAlignment="1">
      <alignment horizontal="center" vertical="top" wrapText="1"/>
    </xf>
    <xf numFmtId="9" fontId="3" fillId="0" borderId="139" xfId="4" applyFont="1" applyFill="1" applyBorder="1" applyAlignment="1">
      <alignment horizontal="center" vertical="top"/>
    </xf>
    <xf numFmtId="9" fontId="3" fillId="0" borderId="139" xfId="0" applyNumberFormat="1" applyFont="1" applyBorder="1" applyAlignment="1">
      <alignment horizontal="center" vertical="top"/>
    </xf>
    <xf numFmtId="0" fontId="3" fillId="0" borderId="163" xfId="0" applyFont="1" applyBorder="1" applyAlignment="1">
      <alignment horizontal="left" vertical="center" wrapText="1"/>
    </xf>
    <xf numFmtId="0" fontId="62" fillId="2" borderId="163" xfId="0" applyFont="1" applyFill="1" applyBorder="1" applyAlignment="1">
      <alignment horizontal="center" vertical="center" wrapText="1"/>
    </xf>
    <xf numFmtId="0" fontId="3" fillId="2" borderId="163" xfId="3" applyFill="1" applyBorder="1" applyAlignment="1">
      <alignment horizontal="center" vertical="center" wrapText="1"/>
    </xf>
    <xf numFmtId="14" fontId="3" fillId="2" borderId="163" xfId="3" applyNumberFormat="1" applyFill="1" applyBorder="1" applyAlignment="1">
      <alignment horizontal="center" vertical="center" wrapText="1"/>
    </xf>
    <xf numFmtId="9" fontId="3" fillId="2" borderId="163" xfId="2" applyFont="1" applyFill="1" applyBorder="1" applyAlignment="1">
      <alignment horizontal="center" vertical="center" wrapText="1"/>
    </xf>
    <xf numFmtId="0" fontId="5" fillId="2" borderId="163" xfId="5" applyFill="1" applyBorder="1" applyAlignment="1" applyProtection="1">
      <alignment horizontal="center" vertical="center" wrapText="1"/>
    </xf>
    <xf numFmtId="0" fontId="62" fillId="2" borderId="139" xfId="0" applyFont="1" applyFill="1" applyBorder="1" applyAlignment="1">
      <alignment horizontal="center" vertical="center"/>
    </xf>
    <xf numFmtId="9" fontId="62" fillId="2" borderId="182" xfId="0" applyNumberFormat="1" applyFont="1" applyFill="1" applyBorder="1" applyAlignment="1">
      <alignment horizontal="center" vertical="center"/>
    </xf>
    <xf numFmtId="0" fontId="0" fillId="0" borderId="182" xfId="0" applyBorder="1"/>
    <xf numFmtId="0" fontId="62" fillId="0" borderId="0" xfId="0" applyFont="1" applyAlignment="1">
      <alignment horizontal="left"/>
    </xf>
    <xf numFmtId="10" fontId="62" fillId="0" borderId="0" xfId="0" applyNumberFormat="1" applyFont="1"/>
    <xf numFmtId="187" fontId="62" fillId="0" borderId="0" xfId="0" applyNumberFormat="1" applyFont="1"/>
    <xf numFmtId="0" fontId="8" fillId="2" borderId="0" xfId="0" applyFont="1" applyFill="1" applyAlignment="1">
      <alignment horizontal="center" vertical="center"/>
    </xf>
    <xf numFmtId="0" fontId="0" fillId="0" borderId="0" xfId="0" applyAlignment="1">
      <alignment horizontal="left"/>
    </xf>
    <xf numFmtId="9" fontId="29" fillId="2" borderId="1" xfId="2" applyNumberFormat="1" applyFont="1" applyFill="1" applyBorder="1" applyAlignment="1">
      <alignment horizontal="center" vertical="center" wrapText="1"/>
    </xf>
    <xf numFmtId="14" fontId="3" fillId="0" borderId="140" xfId="3" applyNumberFormat="1" applyBorder="1" applyAlignment="1">
      <alignment horizontal="left" vertical="center"/>
    </xf>
    <xf numFmtId="0" fontId="3" fillId="0" borderId="138" xfId="3" applyBorder="1" applyAlignment="1">
      <alignment horizontal="right" vertical="center"/>
    </xf>
    <xf numFmtId="0" fontId="3" fillId="0" borderId="116" xfId="3" applyBorder="1" applyAlignment="1">
      <alignment horizontal="center" vertical="center"/>
    </xf>
    <xf numFmtId="0" fontId="3" fillId="0" borderId="128" xfId="3" applyBorder="1" applyAlignment="1">
      <alignment horizontal="center" vertical="center"/>
    </xf>
    <xf numFmtId="0" fontId="63" fillId="0" borderId="138" xfId="0" applyFont="1" applyBorder="1" applyAlignment="1">
      <alignment horizontal="center" vertical="center"/>
    </xf>
    <xf numFmtId="0" fontId="63" fillId="0" borderId="116" xfId="0" applyFont="1" applyBorder="1" applyAlignment="1">
      <alignment horizontal="center" vertical="center"/>
    </xf>
    <xf numFmtId="0" fontId="63" fillId="0" borderId="116" xfId="0" applyFont="1" applyBorder="1" applyAlignment="1">
      <alignment horizontal="right" vertical="center"/>
    </xf>
    <xf numFmtId="0" fontId="63" fillId="0" borderId="128" xfId="0" applyFont="1" applyBorder="1" applyAlignment="1">
      <alignment horizontal="center" vertical="center"/>
    </xf>
    <xf numFmtId="0" fontId="4" fillId="0" borderId="138" xfId="3" applyFont="1" applyBorder="1" applyAlignment="1">
      <alignment horizontal="left" vertical="center"/>
    </xf>
    <xf numFmtId="0" fontId="4" fillId="0" borderId="116" xfId="3" applyFont="1" applyBorder="1" applyAlignment="1">
      <alignment horizontal="left" vertical="center"/>
    </xf>
    <xf numFmtId="0" fontId="4" fillId="0" borderId="116" xfId="3" applyFont="1" applyBorder="1" applyAlignment="1">
      <alignment horizontal="right" vertical="center"/>
    </xf>
    <xf numFmtId="0" fontId="4" fillId="0" borderId="128" xfId="3" applyFont="1" applyBorder="1" applyAlignment="1">
      <alignment horizontal="left" vertical="center"/>
    </xf>
    <xf numFmtId="0" fontId="4" fillId="0" borderId="3" xfId="3" applyFont="1" applyBorder="1" applyAlignment="1">
      <alignment horizontal="left" vertical="center"/>
    </xf>
    <xf numFmtId="0" fontId="4" fillId="0" borderId="4" xfId="3" applyFont="1" applyBorder="1" applyAlignment="1">
      <alignment horizontal="left" vertical="center"/>
    </xf>
    <xf numFmtId="0" fontId="4" fillId="0" borderId="5" xfId="3" applyFont="1" applyBorder="1" applyAlignment="1">
      <alignment horizontal="left" vertical="center"/>
    </xf>
    <xf numFmtId="0" fontId="4" fillId="0" borderId="138" xfId="3" applyFont="1" applyBorder="1" applyAlignment="1">
      <alignment horizontal="right" vertical="center"/>
    </xf>
    <xf numFmtId="0" fontId="4" fillId="0" borderId="116" xfId="3" applyFont="1" applyBorder="1" applyAlignment="1">
      <alignment horizontal="center" vertical="center"/>
    </xf>
    <xf numFmtId="0" fontId="4" fillId="0" borderId="128" xfId="3" applyFont="1" applyBorder="1" applyAlignment="1">
      <alignment horizontal="center" vertical="center"/>
    </xf>
    <xf numFmtId="0" fontId="3" fillId="0" borderId="134" xfId="3" applyBorder="1" applyAlignment="1">
      <alignment horizontal="right" vertical="center"/>
    </xf>
    <xf numFmtId="0" fontId="3" fillId="0" borderId="10" xfId="3" applyBorder="1" applyAlignment="1">
      <alignment horizontal="center" vertical="center"/>
    </xf>
    <xf numFmtId="0" fontId="3" fillId="2" borderId="138" xfId="3" applyFill="1" applyBorder="1" applyAlignment="1">
      <alignment horizontal="center" vertical="center"/>
    </xf>
    <xf numFmtId="0" fontId="3" fillId="2" borderId="116" xfId="3" applyFill="1" applyBorder="1" applyAlignment="1">
      <alignment horizontal="center" vertical="center"/>
    </xf>
    <xf numFmtId="0" fontId="3" fillId="2" borderId="128" xfId="3" applyFill="1" applyBorder="1" applyAlignment="1">
      <alignment horizontal="center" vertical="center"/>
    </xf>
    <xf numFmtId="0" fontId="4" fillId="0" borderId="134" xfId="3" applyFont="1" applyBorder="1" applyAlignment="1">
      <alignment horizontal="left" vertical="center"/>
    </xf>
    <xf numFmtId="0" fontId="4" fillId="0" borderId="0" xfId="3" applyFont="1" applyAlignment="1">
      <alignment horizontal="left" vertical="center"/>
    </xf>
    <xf numFmtId="0" fontId="4" fillId="0" borderId="0" xfId="3" applyFont="1" applyAlignment="1">
      <alignment horizontal="right" vertical="center"/>
    </xf>
    <xf numFmtId="0" fontId="4" fillId="0" borderId="10" xfId="3" applyFont="1" applyBorder="1" applyAlignment="1">
      <alignment horizontal="left" vertical="center"/>
    </xf>
    <xf numFmtId="0" fontId="4" fillId="0" borderId="129" xfId="3" applyFont="1" applyBorder="1" applyAlignment="1">
      <alignment horizontal="left" vertical="center"/>
    </xf>
    <xf numFmtId="0" fontId="4" fillId="3" borderId="25" xfId="3" applyFont="1" applyFill="1" applyBorder="1" applyAlignment="1">
      <alignment horizontal="center" vertical="center"/>
    </xf>
    <xf numFmtId="0" fontId="4" fillId="3" borderId="142" xfId="3" applyFont="1" applyFill="1" applyBorder="1" applyAlignment="1">
      <alignment horizontal="center" vertical="center"/>
    </xf>
    <xf numFmtId="0" fontId="4" fillId="3" borderId="143" xfId="3" applyFont="1" applyFill="1" applyBorder="1" applyAlignment="1">
      <alignment horizontal="center" vertical="center"/>
    </xf>
    <xf numFmtId="0" fontId="4" fillId="3" borderId="159" xfId="3" applyFont="1" applyFill="1" applyBorder="1" applyAlignment="1">
      <alignment horizontal="center" vertical="center" wrapText="1"/>
    </xf>
    <xf numFmtId="0" fontId="4" fillId="3" borderId="141" xfId="3" applyFont="1" applyFill="1" applyBorder="1" applyAlignment="1">
      <alignment horizontal="center" vertical="center" wrapText="1"/>
    </xf>
    <xf numFmtId="0" fontId="4" fillId="3" borderId="170" xfId="3" applyFont="1" applyFill="1" applyBorder="1" applyAlignment="1">
      <alignment horizontal="center" vertical="center" wrapText="1"/>
    </xf>
    <xf numFmtId="0" fontId="4" fillId="3" borderId="12" xfId="0" applyFont="1" applyFill="1" applyBorder="1" applyAlignment="1">
      <alignment horizontal="center"/>
    </xf>
    <xf numFmtId="0" fontId="4" fillId="3" borderId="13" xfId="0" applyFont="1" applyFill="1" applyBorder="1" applyAlignment="1">
      <alignment horizontal="right"/>
    </xf>
    <xf numFmtId="0" fontId="4" fillId="3" borderId="13" xfId="0" applyFont="1" applyFill="1" applyBorder="1" applyAlignment="1">
      <alignment horizontal="center"/>
    </xf>
    <xf numFmtId="0" fontId="4" fillId="3" borderId="14" xfId="0" applyFont="1" applyFill="1" applyBorder="1" applyAlignment="1">
      <alignment horizontal="center"/>
    </xf>
    <xf numFmtId="0" fontId="4" fillId="3" borderId="12" xfId="3" applyFont="1" applyFill="1" applyBorder="1" applyAlignment="1">
      <alignment horizontal="center" vertical="center"/>
    </xf>
    <xf numFmtId="0" fontId="4" fillId="3" borderId="13" xfId="3" applyFont="1" applyFill="1" applyBorder="1" applyAlignment="1">
      <alignment horizontal="center" vertical="center"/>
    </xf>
    <xf numFmtId="0" fontId="4" fillId="3" borderId="160" xfId="3" applyFont="1" applyFill="1" applyBorder="1" applyAlignment="1">
      <alignment horizontal="center" vertical="center"/>
    </xf>
    <xf numFmtId="0" fontId="4" fillId="3" borderId="140" xfId="3" applyFont="1" applyFill="1" applyBorder="1" applyAlignment="1">
      <alignment horizontal="center" vertical="center"/>
    </xf>
    <xf numFmtId="0" fontId="4" fillId="3" borderId="161" xfId="3" applyFont="1" applyFill="1" applyBorder="1" applyAlignment="1">
      <alignment horizontal="center" vertical="center" wrapText="1"/>
    </xf>
    <xf numFmtId="0" fontId="4" fillId="3" borderId="45" xfId="3" applyFont="1" applyFill="1" applyBorder="1" applyAlignment="1">
      <alignment horizontal="center" vertical="center" wrapText="1"/>
    </xf>
    <xf numFmtId="0" fontId="4" fillId="3" borderId="162" xfId="3" applyFont="1" applyFill="1" applyBorder="1" applyAlignment="1">
      <alignment horizontal="center" vertical="center" wrapText="1"/>
    </xf>
    <xf numFmtId="0" fontId="4" fillId="3" borderId="19" xfId="3" applyFont="1" applyFill="1" applyBorder="1" applyAlignment="1">
      <alignment horizontal="center" vertical="center" wrapText="1"/>
    </xf>
    <xf numFmtId="0" fontId="4" fillId="3" borderId="0" xfId="3" applyFont="1" applyFill="1" applyAlignment="1">
      <alignment horizontal="center" vertical="center" wrapText="1"/>
    </xf>
    <xf numFmtId="0" fontId="4" fillId="3" borderId="16" xfId="3" applyFont="1" applyFill="1" applyBorder="1" applyAlignment="1">
      <alignment horizontal="center" vertical="center" wrapText="1"/>
    </xf>
    <xf numFmtId="0" fontId="4" fillId="3" borderId="163" xfId="3" applyFont="1" applyFill="1" applyBorder="1" applyAlignment="1">
      <alignment horizontal="center" vertical="center" wrapText="1"/>
    </xf>
    <xf numFmtId="0" fontId="4" fillId="3" borderId="171" xfId="3" applyFont="1" applyFill="1" applyBorder="1" applyAlignment="1">
      <alignment horizontal="center" vertical="center" wrapText="1"/>
    </xf>
    <xf numFmtId="0" fontId="4" fillId="3" borderId="8" xfId="3" applyFont="1" applyFill="1" applyBorder="1" applyAlignment="1">
      <alignment horizontal="center" vertical="center" wrapText="1"/>
    </xf>
    <xf numFmtId="0" fontId="4" fillId="3" borderId="173" xfId="3" applyFont="1" applyFill="1" applyBorder="1" applyAlignment="1">
      <alignment horizontal="center" vertical="center" wrapText="1"/>
    </xf>
    <xf numFmtId="0" fontId="4" fillId="3" borderId="140" xfId="0" applyFont="1" applyFill="1" applyBorder="1" applyAlignment="1">
      <alignment horizontal="center"/>
    </xf>
    <xf numFmtId="0" fontId="4" fillId="3" borderId="14" xfId="3" applyFont="1" applyFill="1" applyBorder="1" applyAlignment="1">
      <alignment horizontal="center" vertical="center"/>
    </xf>
    <xf numFmtId="0" fontId="4" fillId="3" borderId="163" xfId="3" applyFont="1" applyFill="1" applyBorder="1" applyAlignment="1">
      <alignment horizontal="left" vertical="center" wrapText="1"/>
    </xf>
    <xf numFmtId="0" fontId="4" fillId="3" borderId="171" xfId="3" applyFont="1" applyFill="1" applyBorder="1" applyAlignment="1">
      <alignment horizontal="left" vertical="center" wrapText="1"/>
    </xf>
    <xf numFmtId="0" fontId="4" fillId="3" borderId="172" xfId="3" applyFont="1" applyFill="1" applyBorder="1" applyAlignment="1">
      <alignment horizontal="center" vertical="center" wrapText="1"/>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8" xfId="3" applyFont="1" applyFill="1" applyBorder="1" applyAlignment="1">
      <alignment horizontal="center" vertical="center"/>
    </xf>
    <xf numFmtId="0" fontId="4" fillId="3" borderId="164" xfId="3" applyFont="1" applyFill="1" applyBorder="1" applyAlignment="1">
      <alignment horizontal="center" vertical="center" wrapText="1"/>
    </xf>
    <xf numFmtId="0" fontId="4" fillId="3" borderId="18" xfId="3" applyFont="1" applyFill="1" applyBorder="1" applyAlignment="1">
      <alignment horizontal="center" vertical="center" wrapText="1"/>
    </xf>
    <xf numFmtId="0" fontId="4" fillId="3" borderId="165" xfId="3" applyFont="1" applyFill="1" applyBorder="1" applyAlignment="1">
      <alignment horizontal="center" vertical="center" wrapText="1"/>
    </xf>
    <xf numFmtId="0" fontId="4" fillId="3" borderId="166" xfId="3" applyFont="1" applyFill="1" applyBorder="1" applyAlignment="1">
      <alignment horizontal="center" vertical="center" wrapText="1"/>
    </xf>
    <xf numFmtId="0" fontId="4" fillId="3" borderId="174" xfId="3" applyFont="1" applyFill="1" applyBorder="1" applyAlignment="1">
      <alignment horizontal="center" vertical="center" wrapText="1"/>
    </xf>
    <xf numFmtId="0" fontId="4" fillId="3" borderId="16" xfId="3" applyFont="1" applyFill="1" applyBorder="1" applyAlignment="1">
      <alignment horizontal="left" vertical="center" wrapText="1"/>
    </xf>
    <xf numFmtId="0" fontId="4" fillId="3" borderId="172" xfId="3" applyFont="1" applyFill="1" applyBorder="1" applyAlignment="1">
      <alignment horizontal="left"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16" borderId="163" xfId="3" applyFont="1" applyFill="1" applyBorder="1" applyAlignment="1">
      <alignment horizontal="center" vertical="center" wrapText="1"/>
    </xf>
    <xf numFmtId="0" fontId="4" fillId="16" borderId="171" xfId="3" applyFont="1" applyFill="1" applyBorder="1" applyAlignment="1">
      <alignment horizontal="center" vertical="center" wrapText="1"/>
    </xf>
    <xf numFmtId="0" fontId="4" fillId="3" borderId="160" xfId="3" applyFont="1" applyFill="1" applyBorder="1" applyAlignment="1">
      <alignment horizontal="center" vertical="center" wrapText="1"/>
    </xf>
    <xf numFmtId="0" fontId="4" fillId="3" borderId="19" xfId="0" applyFont="1" applyFill="1" applyBorder="1" applyAlignment="1">
      <alignment horizontal="center" vertical="center"/>
    </xf>
    <xf numFmtId="0" fontId="4" fillId="3" borderId="175" xfId="0" applyFont="1" applyFill="1" applyBorder="1" applyAlignment="1">
      <alignment horizontal="center" vertical="center"/>
    </xf>
    <xf numFmtId="0" fontId="4" fillId="3" borderId="167" xfId="3" applyFont="1" applyFill="1" applyBorder="1" applyAlignment="1">
      <alignment horizontal="center" vertical="center"/>
    </xf>
    <xf numFmtId="0" fontId="4" fillId="3" borderId="176" xfId="3" applyFont="1" applyFill="1" applyBorder="1" applyAlignment="1">
      <alignment horizontal="center" vertical="center"/>
    </xf>
    <xf numFmtId="0" fontId="4" fillId="3" borderId="168" xfId="3" applyFont="1" applyFill="1" applyBorder="1" applyAlignment="1">
      <alignment horizontal="center" vertical="center" wrapText="1"/>
    </xf>
    <xf numFmtId="0" fontId="4" fillId="3" borderId="169" xfId="3" applyFont="1" applyFill="1" applyBorder="1" applyAlignment="1">
      <alignment horizontal="center" vertical="center"/>
    </xf>
    <xf numFmtId="0" fontId="4" fillId="3" borderId="177" xfId="3" applyFont="1" applyFill="1" applyBorder="1" applyAlignment="1">
      <alignment horizontal="center" vertical="center"/>
    </xf>
    <xf numFmtId="0" fontId="27" fillId="3" borderId="131" xfId="46" applyFont="1" applyFill="1" applyBorder="1" applyAlignment="1">
      <alignment horizontal="center" vertical="center" wrapText="1"/>
    </xf>
    <xf numFmtId="0" fontId="27" fillId="3" borderId="17" xfId="46" applyFont="1" applyFill="1" applyBorder="1" applyAlignment="1">
      <alignment horizontal="center" vertical="center" wrapText="1"/>
    </xf>
    <xf numFmtId="0" fontId="27" fillId="3" borderId="51" xfId="46" applyFont="1" applyFill="1" applyBorder="1" applyAlignment="1">
      <alignment horizontal="center" vertical="center" wrapText="1"/>
    </xf>
    <xf numFmtId="0" fontId="29" fillId="2" borderId="25" xfId="5" applyFont="1" applyFill="1" applyBorder="1" applyAlignment="1" applyProtection="1">
      <alignment horizontal="left" vertical="center" wrapText="1"/>
    </xf>
    <xf numFmtId="0" fontId="29" fillId="2" borderId="18" xfId="5" applyFont="1" applyFill="1" applyBorder="1" applyAlignment="1" applyProtection="1">
      <alignment horizontal="left" vertical="center" wrapText="1"/>
    </xf>
    <xf numFmtId="0" fontId="29" fillId="2" borderId="48" xfId="5" applyFont="1" applyFill="1" applyBorder="1" applyAlignment="1" applyProtection="1">
      <alignment horizontal="left" vertical="center" wrapText="1"/>
    </xf>
    <xf numFmtId="0" fontId="29" fillId="2" borderId="125" xfId="10" applyFont="1" applyFill="1" applyBorder="1" applyAlignment="1">
      <alignment horizontal="left" vertical="center" wrapText="1"/>
    </xf>
    <xf numFmtId="0" fontId="29" fillId="2" borderId="10" xfId="10" applyFont="1" applyFill="1" applyBorder="1" applyAlignment="1">
      <alignment horizontal="left" vertical="center" wrapText="1"/>
    </xf>
    <xf numFmtId="0" fontId="29" fillId="2" borderId="116" xfId="10" applyFont="1" applyFill="1" applyBorder="1" applyAlignment="1">
      <alignment horizontal="left" vertical="center" wrapText="1"/>
    </xf>
    <xf numFmtId="0" fontId="29" fillId="2" borderId="126" xfId="10" applyFont="1" applyFill="1" applyBorder="1" applyAlignment="1">
      <alignment horizontal="left" vertical="center" wrapText="1"/>
    </xf>
    <xf numFmtId="0" fontId="28" fillId="2" borderId="127" xfId="3" applyFont="1" applyFill="1" applyBorder="1" applyAlignment="1">
      <alignment horizontal="left" vertical="center" wrapText="1"/>
    </xf>
    <xf numFmtId="0" fontId="28" fillId="2" borderId="128" xfId="3" applyFont="1" applyFill="1" applyBorder="1" applyAlignment="1">
      <alignment horizontal="left" vertical="center" wrapText="1"/>
    </xf>
    <xf numFmtId="0" fontId="29" fillId="2" borderId="125" xfId="10" applyFont="1" applyFill="1" applyBorder="1" applyAlignment="1">
      <alignment horizontal="center" vertical="center" wrapText="1"/>
    </xf>
    <xf numFmtId="0" fontId="29" fillId="2" borderId="116" xfId="10" applyFont="1" applyFill="1" applyBorder="1" applyAlignment="1">
      <alignment horizontal="center" vertical="center" wrapText="1"/>
    </xf>
    <xf numFmtId="0" fontId="29" fillId="2" borderId="126" xfId="10" applyFont="1" applyFill="1" applyBorder="1" applyAlignment="1">
      <alignment horizontal="center" vertical="center" wrapText="1"/>
    </xf>
    <xf numFmtId="0" fontId="29" fillId="2" borderId="125" xfId="10" applyFont="1" applyFill="1" applyBorder="1" applyAlignment="1">
      <alignment horizontal="left" vertical="center"/>
    </xf>
    <xf numFmtId="0" fontId="29" fillId="2" borderId="116" xfId="10" applyFont="1" applyFill="1" applyBorder="1" applyAlignment="1">
      <alignment horizontal="left" vertical="center"/>
    </xf>
    <xf numFmtId="0" fontId="29" fillId="2" borderId="127" xfId="10" applyFont="1" applyFill="1" applyBorder="1" applyAlignment="1">
      <alignment horizontal="left" vertical="center"/>
    </xf>
    <xf numFmtId="0" fontId="29" fillId="2" borderId="126" xfId="10" applyFont="1" applyFill="1" applyBorder="1" applyAlignment="1">
      <alignment horizontal="left" vertical="center"/>
    </xf>
    <xf numFmtId="0" fontId="28" fillId="0" borderId="131" xfId="10" applyFont="1" applyBorder="1" applyAlignment="1">
      <alignment horizontal="left" vertical="top" wrapText="1"/>
    </xf>
    <xf numFmtId="0" fontId="28" fillId="0" borderId="17" xfId="10" applyFont="1" applyBorder="1" applyAlignment="1">
      <alignment horizontal="left" vertical="top" wrapText="1"/>
    </xf>
    <xf numFmtId="0" fontId="28" fillId="0" borderId="51" xfId="10" applyFont="1" applyBorder="1" applyAlignment="1">
      <alignment horizontal="left" vertical="top" wrapText="1"/>
    </xf>
    <xf numFmtId="0" fontId="29" fillId="2" borderId="132" xfId="0" applyFont="1" applyFill="1" applyBorder="1" applyAlignment="1">
      <alignment horizontal="center" wrapText="1"/>
    </xf>
    <xf numFmtId="0" fontId="29" fillId="2" borderId="10" xfId="0" applyFont="1" applyFill="1" applyBorder="1" applyAlignment="1">
      <alignment horizontal="center" wrapText="1"/>
    </xf>
    <xf numFmtId="0" fontId="29" fillId="2" borderId="3" xfId="0" applyFont="1" applyFill="1" applyBorder="1" applyAlignment="1">
      <alignment horizontal="center" wrapText="1"/>
    </xf>
    <xf numFmtId="0" fontId="29" fillId="2" borderId="4" xfId="0" applyFont="1" applyFill="1" applyBorder="1" applyAlignment="1">
      <alignment horizontal="center" wrapText="1"/>
    </xf>
    <xf numFmtId="0" fontId="29" fillId="2" borderId="125" xfId="0" applyFont="1" applyFill="1" applyBorder="1" applyAlignment="1">
      <alignment horizontal="center"/>
    </xf>
    <xf numFmtId="0" fontId="29" fillId="2" borderId="116" xfId="0" applyFont="1" applyFill="1" applyBorder="1" applyAlignment="1">
      <alignment horizontal="center"/>
    </xf>
    <xf numFmtId="0" fontId="29" fillId="2" borderId="125" xfId="5" applyFont="1" applyFill="1" applyBorder="1" applyAlignment="1" applyProtection="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0" fontId="27" fillId="3" borderId="131" xfId="46" applyFont="1" applyFill="1" applyBorder="1" applyAlignment="1">
      <alignment horizontal="center" vertical="center"/>
    </xf>
    <xf numFmtId="0" fontId="27" fillId="3" borderId="17" xfId="46" applyFont="1" applyFill="1" applyBorder="1" applyAlignment="1">
      <alignment horizontal="center" vertical="center"/>
    </xf>
    <xf numFmtId="0" fontId="27" fillId="3" borderId="51" xfId="46" applyFont="1" applyFill="1" applyBorder="1" applyAlignment="1">
      <alignment horizontal="center" vertical="center"/>
    </xf>
    <xf numFmtId="0" fontId="29" fillId="2" borderId="134" xfId="0" applyFont="1" applyFill="1" applyBorder="1" applyAlignment="1">
      <alignment horizontal="left" vertical="top"/>
    </xf>
    <xf numFmtId="0" fontId="29" fillId="2" borderId="133" xfId="0" applyFont="1" applyFill="1" applyBorder="1" applyAlignment="1">
      <alignment horizontal="left" vertical="top"/>
    </xf>
    <xf numFmtId="0" fontId="29" fillId="2" borderId="9" xfId="0" applyFont="1" applyFill="1" applyBorder="1" applyAlignment="1">
      <alignment horizontal="left" vertical="top"/>
    </xf>
    <xf numFmtId="0" fontId="29" fillId="2" borderId="55" xfId="0" applyFont="1" applyFill="1" applyBorder="1" applyAlignment="1">
      <alignment horizontal="left" vertical="top"/>
    </xf>
    <xf numFmtId="9" fontId="29" fillId="2" borderId="127" xfId="10" applyNumberFormat="1" applyFont="1" applyFill="1" applyBorder="1" applyAlignment="1">
      <alignment horizontal="center" vertical="center" wrapText="1"/>
    </xf>
    <xf numFmtId="9" fontId="29" fillId="2" borderId="128" xfId="10" applyNumberFormat="1" applyFont="1" applyFill="1" applyBorder="1" applyAlignment="1">
      <alignment horizontal="center" vertical="center" wrapText="1"/>
    </xf>
    <xf numFmtId="9" fontId="29" fillId="2" borderId="4" xfId="10" applyNumberFormat="1" applyFont="1" applyFill="1" applyBorder="1" applyAlignment="1">
      <alignment horizontal="center" vertical="center" wrapText="1"/>
    </xf>
    <xf numFmtId="0" fontId="29" fillId="2" borderId="16" xfId="5" applyFont="1" applyFill="1" applyBorder="1" applyAlignment="1" applyProtection="1">
      <alignment horizontal="center" vertical="top" wrapText="1"/>
    </xf>
    <xf numFmtId="0" fontId="29" fillId="2" borderId="134" xfId="10" applyFont="1" applyFill="1" applyBorder="1" applyAlignment="1">
      <alignment horizontal="center" vertical="center" wrapText="1"/>
    </xf>
    <xf numFmtId="0" fontId="29" fillId="2" borderId="10" xfId="10" applyFont="1" applyFill="1" applyBorder="1" applyAlignment="1">
      <alignment horizontal="center" vertical="center" wrapText="1"/>
    </xf>
    <xf numFmtId="0" fontId="29" fillId="2" borderId="129" xfId="10" applyFont="1" applyFill="1" applyBorder="1" applyAlignment="1">
      <alignment horizontal="center" vertical="center" wrapText="1"/>
    </xf>
    <xf numFmtId="0" fontId="29" fillId="2" borderId="9" xfId="10" applyFont="1" applyFill="1" applyBorder="1" applyAlignment="1">
      <alignment horizontal="center" vertical="center" wrapText="1"/>
    </xf>
    <xf numFmtId="0" fontId="29" fillId="2" borderId="4" xfId="10" applyFont="1" applyFill="1" applyBorder="1" applyAlignment="1">
      <alignment horizontal="center" vertical="center" wrapText="1"/>
    </xf>
    <xf numFmtId="0" fontId="29" fillId="2" borderId="5" xfId="10" applyFont="1" applyFill="1" applyBorder="1" applyAlignment="1">
      <alignment horizontal="center" vertical="center" wrapText="1"/>
    </xf>
    <xf numFmtId="0" fontId="24" fillId="0" borderId="115" xfId="0" applyFont="1" applyBorder="1" applyAlignment="1">
      <alignment horizontal="center"/>
    </xf>
    <xf numFmtId="0" fontId="29" fillId="2" borderId="125" xfId="5" applyFont="1" applyFill="1" applyBorder="1" applyAlignment="1" applyProtection="1">
      <alignment vertical="center" wrapText="1"/>
    </xf>
    <xf numFmtId="0" fontId="29" fillId="2" borderId="116" xfId="5" applyFont="1" applyFill="1" applyBorder="1" applyAlignment="1" applyProtection="1">
      <alignment vertical="center" wrapText="1"/>
    </xf>
    <xf numFmtId="0" fontId="29" fillId="2" borderId="126" xfId="5" applyFont="1" applyFill="1" applyBorder="1" applyAlignment="1" applyProtection="1">
      <alignment vertical="center" wrapText="1"/>
    </xf>
    <xf numFmtId="0" fontId="29" fillId="2" borderId="125" xfId="5" applyFont="1" applyFill="1" applyBorder="1" applyAlignment="1" applyProtection="1">
      <alignment horizontal="center" vertical="center" wrapText="1"/>
    </xf>
    <xf numFmtId="0" fontId="29" fillId="2" borderId="116" xfId="5" applyFont="1" applyFill="1" applyBorder="1" applyAlignment="1" applyProtection="1">
      <alignment horizontal="center" vertical="center" wrapText="1"/>
    </xf>
    <xf numFmtId="0" fontId="29" fillId="2" borderId="126" xfId="5" applyFont="1" applyFill="1" applyBorder="1" applyAlignment="1" applyProtection="1">
      <alignment horizontal="center" vertical="center" wrapText="1"/>
    </xf>
    <xf numFmtId="0" fontId="29" fillId="2" borderId="3" xfId="10" applyFont="1" applyFill="1" applyBorder="1" applyAlignment="1">
      <alignment horizontal="left" vertical="center" wrapText="1"/>
    </xf>
    <xf numFmtId="0" fontId="29" fillId="2" borderId="4" xfId="10" applyFont="1" applyFill="1" applyBorder="1" applyAlignment="1">
      <alignment horizontal="left" vertical="center" wrapText="1"/>
    </xf>
    <xf numFmtId="0" fontId="29" fillId="2" borderId="55" xfId="10" applyFont="1" applyFill="1" applyBorder="1" applyAlignment="1">
      <alignment horizontal="left" vertical="center" wrapText="1"/>
    </xf>
    <xf numFmtId="0" fontId="5" fillId="2" borderId="10" xfId="5" applyFill="1" applyBorder="1" applyAlignment="1" applyProtection="1">
      <alignment horizontal="left" vertical="center" wrapText="1"/>
    </xf>
    <xf numFmtId="0" fontId="29" fillId="0" borderId="10" xfId="48" applyFont="1" applyBorder="1"/>
    <xf numFmtId="0" fontId="29" fillId="0" borderId="133" xfId="48" applyFont="1" applyBorder="1"/>
    <xf numFmtId="0" fontId="29" fillId="2" borderId="134" xfId="10" applyFont="1" applyFill="1" applyBorder="1" applyAlignment="1">
      <alignment horizontal="left" vertical="center" wrapText="1"/>
    </xf>
    <xf numFmtId="0" fontId="29" fillId="2" borderId="129" xfId="10" applyFont="1" applyFill="1" applyBorder="1" applyAlignment="1">
      <alignment horizontal="left" vertical="center" wrapText="1"/>
    </xf>
    <xf numFmtId="0" fontId="25" fillId="3" borderId="11" xfId="10" applyFont="1" applyFill="1" applyBorder="1" applyAlignment="1">
      <alignment horizontal="center" vertical="center" wrapText="1"/>
    </xf>
    <xf numFmtId="0" fontId="25" fillId="3" borderId="17" xfId="10" applyFont="1" applyFill="1" applyBorder="1" applyAlignment="1">
      <alignment horizontal="center" vertical="center" wrapText="1"/>
    </xf>
    <xf numFmtId="0" fontId="25" fillId="3" borderId="20" xfId="10" applyFont="1" applyFill="1" applyBorder="1" applyAlignment="1">
      <alignment horizontal="center" vertical="center" wrapText="1"/>
    </xf>
    <xf numFmtId="0" fontId="29" fillId="2" borderId="25" xfId="10" applyFont="1" applyFill="1" applyBorder="1" applyAlignment="1">
      <alignment horizontal="left" vertical="center" wrapText="1"/>
    </xf>
    <xf numFmtId="0" fontId="29" fillId="2" borderId="18" xfId="10" applyFont="1" applyFill="1" applyBorder="1" applyAlignment="1">
      <alignment horizontal="left" vertical="center" wrapText="1"/>
    </xf>
    <xf numFmtId="0" fontId="29" fillId="2" borderId="48" xfId="10" applyFont="1" applyFill="1" applyBorder="1" applyAlignment="1">
      <alignment horizontal="left" vertical="center" wrapText="1"/>
    </xf>
    <xf numFmtId="0" fontId="25" fillId="3" borderId="131" xfId="10" applyFont="1" applyFill="1" applyBorder="1" applyAlignment="1">
      <alignment horizontal="center" vertical="center" wrapText="1"/>
    </xf>
    <xf numFmtId="0" fontId="29" fillId="2" borderId="135" xfId="5" applyFont="1" applyFill="1" applyBorder="1" applyAlignment="1" applyProtection="1">
      <alignment horizontal="left" vertical="center" wrapText="1"/>
    </xf>
    <xf numFmtId="0" fontId="29" fillId="0" borderId="136" xfId="48" applyFont="1" applyBorder="1"/>
    <xf numFmtId="0" fontId="29" fillId="0" borderId="137" xfId="48" applyFont="1" applyBorder="1"/>
    <xf numFmtId="0" fontId="29" fillId="0" borderId="125" xfId="5" applyFont="1" applyFill="1" applyBorder="1" applyAlignment="1" applyProtection="1">
      <alignment vertical="center" wrapText="1"/>
    </xf>
    <xf numFmtId="0" fontId="29" fillId="0" borderId="116" xfId="5" applyFont="1" applyFill="1" applyBorder="1" applyAlignment="1" applyProtection="1">
      <alignment vertical="center" wrapText="1"/>
    </xf>
    <xf numFmtId="0" fontId="29" fillId="0" borderId="126" xfId="5" applyFont="1" applyFill="1" applyBorder="1" applyAlignment="1" applyProtection="1">
      <alignment vertical="center" wrapText="1"/>
    </xf>
    <xf numFmtId="0" fontId="29" fillId="0" borderId="125" xfId="5" applyFont="1" applyFill="1" applyBorder="1" applyAlignment="1" applyProtection="1">
      <alignment horizontal="left" vertical="center" wrapText="1"/>
    </xf>
    <xf numFmtId="0" fontId="29" fillId="0" borderId="116" xfId="5" applyFont="1" applyFill="1" applyBorder="1" applyAlignment="1" applyProtection="1">
      <alignment horizontal="left" vertical="center" wrapText="1"/>
    </xf>
    <xf numFmtId="0" fontId="29" fillId="0" borderId="126" xfId="5" applyFont="1" applyFill="1" applyBorder="1" applyAlignment="1" applyProtection="1">
      <alignment horizontal="left" vertical="center" wrapText="1"/>
    </xf>
    <xf numFmtId="0" fontId="29" fillId="2" borderId="127"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0" fontId="29" fillId="0" borderId="125" xfId="5" applyFont="1" applyFill="1" applyBorder="1" applyAlignment="1" applyProtection="1">
      <alignment horizontal="center" vertical="center" wrapText="1"/>
    </xf>
    <xf numFmtId="0" fontId="29" fillId="0" borderId="116" xfId="5" applyFont="1" applyFill="1" applyBorder="1" applyAlignment="1" applyProtection="1">
      <alignment horizontal="center" vertical="center" wrapText="1"/>
    </xf>
    <xf numFmtId="0" fontId="29" fillId="0" borderId="126" xfId="5" applyFont="1" applyFill="1" applyBorder="1" applyAlignment="1" applyProtection="1">
      <alignment horizontal="center" vertical="center" wrapText="1"/>
    </xf>
    <xf numFmtId="0" fontId="53" fillId="2" borderId="10" xfId="5" applyFont="1" applyFill="1" applyBorder="1" applyAlignment="1" applyProtection="1">
      <alignment horizontal="left" vertical="center" wrapText="1"/>
    </xf>
    <xf numFmtId="0" fontId="29" fillId="0" borderId="125" xfId="10" applyFont="1" applyBorder="1" applyAlignment="1">
      <alignment horizontal="left" vertical="center" wrapText="1"/>
    </xf>
    <xf numFmtId="0" fontId="29" fillId="0" borderId="10" xfId="10" applyFont="1" applyBorder="1" applyAlignment="1">
      <alignment horizontal="left" vertical="center" wrapText="1"/>
    </xf>
    <xf numFmtId="0" fontId="29" fillId="0" borderId="116" xfId="10" applyFont="1" applyBorder="1" applyAlignment="1">
      <alignment horizontal="left" vertical="center" wrapText="1"/>
    </xf>
    <xf numFmtId="0" fontId="29" fillId="0" borderId="126" xfId="10" applyFont="1" applyBorder="1" applyAlignment="1">
      <alignment horizontal="left" vertical="center" wrapText="1"/>
    </xf>
    <xf numFmtId="0" fontId="25" fillId="3" borderId="52" xfId="10" applyFont="1" applyFill="1" applyBorder="1" applyAlignment="1">
      <alignment horizontal="center" vertical="center" wrapText="1"/>
    </xf>
    <xf numFmtId="0" fontId="25" fillId="3" borderId="15" xfId="10" applyFont="1" applyFill="1" applyBorder="1" applyAlignment="1">
      <alignment horizontal="center" vertical="center" wrapText="1"/>
    </xf>
    <xf numFmtId="0" fontId="29" fillId="2" borderId="26" xfId="10" applyFont="1" applyFill="1" applyBorder="1" applyAlignment="1">
      <alignment horizontal="center" vertical="center" wrapText="1"/>
    </xf>
    <xf numFmtId="0" fontId="29" fillId="2" borderId="2" xfId="10" applyFont="1" applyFill="1" applyBorder="1" applyAlignment="1">
      <alignment horizontal="center" vertical="center" wrapText="1"/>
    </xf>
    <xf numFmtId="0" fontId="29" fillId="2" borderId="50" xfId="10" applyFont="1" applyFill="1" applyBorder="1" applyAlignment="1">
      <alignment horizontal="center" vertical="center" wrapText="1"/>
    </xf>
    <xf numFmtId="0" fontId="29" fillId="2" borderId="58" xfId="5" applyFont="1" applyFill="1" applyBorder="1" applyAlignment="1" applyProtection="1">
      <alignment horizontal="left" vertical="center" wrapText="1"/>
    </xf>
    <xf numFmtId="0" fontId="29" fillId="0" borderId="59" xfId="48" applyFont="1" applyBorder="1"/>
    <xf numFmtId="0" fontId="29" fillId="0" borderId="60" xfId="48" applyFont="1" applyBorder="1"/>
    <xf numFmtId="0" fontId="29" fillId="2" borderId="41" xfId="46" applyFont="1" applyFill="1" applyBorder="1" applyAlignment="1">
      <alignment horizontal="left" vertical="top"/>
    </xf>
    <xf numFmtId="0" fontId="29" fillId="2" borderId="53" xfId="46" applyFont="1" applyFill="1" applyBorder="1" applyAlignment="1">
      <alignment horizontal="left" vertical="top"/>
    </xf>
    <xf numFmtId="0" fontId="29" fillId="2" borderId="9" xfId="46" applyFont="1" applyFill="1" applyBorder="1" applyAlignment="1">
      <alignment horizontal="left" vertical="top"/>
    </xf>
    <xf numFmtId="0" fontId="29" fillId="2" borderId="55" xfId="46" applyFont="1" applyFill="1" applyBorder="1" applyAlignment="1">
      <alignment horizontal="left" vertical="top"/>
    </xf>
    <xf numFmtId="0" fontId="29" fillId="2" borderId="26" xfId="5" applyFont="1" applyFill="1" applyBorder="1" applyAlignment="1" applyProtection="1">
      <alignment horizontal="center" vertical="center" wrapText="1"/>
    </xf>
    <xf numFmtId="0" fontId="29" fillId="2" borderId="2" xfId="5" applyFont="1" applyFill="1" applyBorder="1" applyAlignment="1" applyProtection="1">
      <alignment horizontal="center" vertical="center" wrapText="1"/>
    </xf>
    <xf numFmtId="0" fontId="29" fillId="2" borderId="50" xfId="5" applyFont="1" applyFill="1" applyBorder="1" applyAlignment="1" applyProtection="1">
      <alignment horizontal="center" vertical="center" wrapText="1"/>
    </xf>
    <xf numFmtId="0" fontId="25" fillId="3" borderId="57" xfId="10" applyFont="1" applyFill="1" applyBorder="1" applyAlignment="1">
      <alignment horizontal="center" vertical="center" wrapText="1"/>
    </xf>
    <xf numFmtId="0" fontId="5" fillId="2" borderId="26" xfId="5" applyFill="1" applyBorder="1" applyAlignment="1" applyProtection="1">
      <alignment horizontal="center" vertical="center" wrapText="1"/>
    </xf>
    <xf numFmtId="0" fontId="27" fillId="3" borderId="52" xfId="46" applyFont="1" applyFill="1" applyBorder="1" applyAlignment="1">
      <alignment horizontal="center" vertical="center"/>
    </xf>
    <xf numFmtId="0" fontId="27" fillId="3" borderId="15" xfId="46" applyFont="1" applyFill="1" applyBorder="1" applyAlignment="1">
      <alignment horizontal="center" vertical="center"/>
    </xf>
    <xf numFmtId="0" fontId="29" fillId="2" borderId="26" xfId="5" applyFont="1" applyFill="1" applyBorder="1" applyAlignment="1" applyProtection="1">
      <alignment horizontal="center" vertical="top" wrapText="1"/>
    </xf>
    <xf numFmtId="0" fontId="29" fillId="2" borderId="2" xfId="5" applyFont="1" applyFill="1" applyBorder="1" applyAlignment="1" applyProtection="1">
      <alignment horizontal="center" vertical="top" wrapText="1"/>
    </xf>
    <xf numFmtId="0" fontId="29" fillId="2" borderId="50" xfId="5" applyFont="1" applyFill="1" applyBorder="1" applyAlignment="1" applyProtection="1">
      <alignment horizontal="center" vertical="top" wrapText="1"/>
    </xf>
    <xf numFmtId="0" fontId="28" fillId="0" borderId="47" xfId="10" applyFont="1" applyBorder="1" applyAlignment="1">
      <alignment horizontal="left" vertical="top" wrapText="1"/>
    </xf>
    <xf numFmtId="0" fontId="29" fillId="2" borderId="4" xfId="46" applyFont="1" applyFill="1" applyBorder="1" applyAlignment="1">
      <alignment horizontal="center"/>
    </xf>
    <xf numFmtId="0" fontId="29" fillId="2" borderId="55" xfId="46" applyFont="1" applyFill="1" applyBorder="1" applyAlignment="1">
      <alignment horizontal="center"/>
    </xf>
    <xf numFmtId="9" fontId="29" fillId="2" borderId="1" xfId="10" applyNumberFormat="1" applyFont="1" applyFill="1" applyBorder="1" applyAlignment="1">
      <alignment horizontal="center" vertical="center" wrapText="1"/>
    </xf>
    <xf numFmtId="9" fontId="29" fillId="2" borderId="7" xfId="10" applyNumberFormat="1" applyFont="1" applyFill="1" applyBorder="1" applyAlignment="1">
      <alignment horizontal="center" vertical="center" wrapText="1"/>
    </xf>
    <xf numFmtId="9" fontId="29" fillId="2" borderId="0" xfId="10" applyNumberFormat="1" applyFont="1" applyFill="1" applyAlignment="1">
      <alignment horizontal="center" vertical="center" wrapText="1"/>
    </xf>
    <xf numFmtId="0" fontId="29" fillId="2" borderId="43" xfId="10" applyFont="1" applyFill="1" applyBorder="1" applyAlignment="1">
      <alignment horizontal="center" vertical="center" wrapText="1"/>
    </xf>
    <xf numFmtId="0" fontId="29" fillId="2" borderId="7" xfId="10" applyFont="1" applyFill="1" applyBorder="1" applyAlignment="1">
      <alignment horizontal="center" vertical="center" wrapText="1"/>
    </xf>
    <xf numFmtId="0" fontId="28" fillId="2" borderId="52" xfId="10" applyFont="1" applyFill="1" applyBorder="1" applyAlignment="1">
      <alignment horizontal="left" vertical="top" wrapText="1"/>
    </xf>
    <xf numFmtId="0" fontId="28" fillId="2" borderId="15" xfId="10" applyFont="1" applyFill="1" applyBorder="1" applyAlignment="1">
      <alignment horizontal="left" vertical="top" wrapText="1"/>
    </xf>
    <xf numFmtId="0" fontId="7" fillId="0" borderId="3" xfId="74" applyFont="1" applyBorder="1" applyAlignment="1">
      <alignment vertical="top" wrapText="1"/>
    </xf>
    <xf numFmtId="0" fontId="7" fillId="0" borderId="4" xfId="74" applyFont="1" applyBorder="1" applyAlignment="1">
      <alignment vertical="top" wrapText="1"/>
    </xf>
    <xf numFmtId="0" fontId="7" fillId="0" borderId="55" xfId="74" applyFont="1" applyBorder="1" applyAlignment="1">
      <alignment vertical="top" wrapText="1"/>
    </xf>
    <xf numFmtId="0" fontId="29" fillId="2" borderId="26" xfId="10" applyFont="1" applyFill="1" applyBorder="1" applyAlignment="1">
      <alignment vertical="top" wrapText="1"/>
    </xf>
    <xf numFmtId="0" fontId="29" fillId="2" borderId="2" xfId="10" applyFont="1" applyFill="1" applyBorder="1" applyAlignment="1">
      <alignment vertical="top" wrapText="1"/>
    </xf>
    <xf numFmtId="0" fontId="29" fillId="2" borderId="50" xfId="10" applyFont="1" applyFill="1" applyBorder="1" applyAlignment="1">
      <alignment vertical="top" wrapText="1"/>
    </xf>
    <xf numFmtId="0" fontId="28" fillId="2" borderId="47" xfId="10" applyFont="1" applyFill="1" applyBorder="1" applyAlignment="1">
      <alignment horizontal="left" vertical="top" wrapText="1"/>
    </xf>
    <xf numFmtId="0" fontId="28" fillId="2" borderId="17" xfId="10" applyFont="1" applyFill="1" applyBorder="1" applyAlignment="1">
      <alignment horizontal="left" vertical="top"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50" xfId="0" applyFont="1" applyBorder="1" applyAlignment="1">
      <alignment horizontal="center" vertical="center" wrapText="1"/>
    </xf>
    <xf numFmtId="49" fontId="26" fillId="3" borderId="12" xfId="10" applyNumberFormat="1" applyFont="1" applyFill="1" applyBorder="1" applyAlignment="1">
      <alignment horizontal="left" vertical="center"/>
    </xf>
    <xf numFmtId="49" fontId="26" fillId="3" borderId="13" xfId="10" applyNumberFormat="1" applyFont="1" applyFill="1" applyBorder="1" applyAlignment="1">
      <alignment horizontal="left" vertical="center"/>
    </xf>
    <xf numFmtId="49" fontId="26" fillId="3" borderId="14" xfId="10" applyNumberFormat="1" applyFont="1" applyFill="1" applyBorder="1" applyAlignment="1">
      <alignment horizontal="left" vertical="center"/>
    </xf>
    <xf numFmtId="0" fontId="27" fillId="3" borderId="52" xfId="46" applyFont="1" applyFill="1" applyBorder="1" applyAlignment="1">
      <alignment horizontal="center" vertical="center" wrapText="1"/>
    </xf>
    <xf numFmtId="0" fontId="27" fillId="3" borderId="15" xfId="46" applyFont="1" applyFill="1" applyBorder="1" applyAlignment="1">
      <alignment horizontal="center" vertical="center" wrapText="1"/>
    </xf>
    <xf numFmtId="0" fontId="29" fillId="2" borderId="25" xfId="5" applyFont="1" applyFill="1" applyBorder="1" applyAlignment="1" applyProtection="1">
      <alignment vertical="top" wrapText="1"/>
    </xf>
    <xf numFmtId="0" fontId="29" fillId="2" borderId="18" xfId="5" applyFont="1" applyFill="1" applyBorder="1" applyAlignment="1" applyProtection="1">
      <alignment vertical="top" wrapText="1"/>
    </xf>
    <xf numFmtId="0" fontId="29" fillId="2" borderId="48" xfId="5" applyFont="1" applyFill="1" applyBorder="1" applyAlignment="1" applyProtection="1">
      <alignment vertical="top" wrapText="1"/>
    </xf>
    <xf numFmtId="0" fontId="29" fillId="0" borderId="26" xfId="46" applyFont="1" applyBorder="1" applyAlignment="1">
      <alignment horizontal="center"/>
    </xf>
    <xf numFmtId="0" fontId="33" fillId="0" borderId="2" xfId="46" applyFont="1" applyBorder="1" applyAlignment="1">
      <alignment horizontal="center"/>
    </xf>
    <xf numFmtId="0" fontId="33" fillId="0" borderId="7" xfId="46" applyFont="1" applyBorder="1" applyAlignment="1">
      <alignment horizontal="center"/>
    </xf>
    <xf numFmtId="0" fontId="28" fillId="2" borderId="1" xfId="74" applyFont="1" applyFill="1" applyBorder="1" applyAlignment="1">
      <alignment horizontal="left" vertical="center" wrapText="1"/>
    </xf>
    <xf numFmtId="0" fontId="28" fillId="2" borderId="7" xfId="74" applyFont="1" applyFill="1" applyBorder="1" applyAlignment="1">
      <alignment horizontal="left" vertical="center" wrapText="1"/>
    </xf>
    <xf numFmtId="0" fontId="29" fillId="0" borderId="1" xfId="46" applyFont="1" applyBorder="1" applyAlignment="1">
      <alignment horizontal="center"/>
    </xf>
    <xf numFmtId="0" fontId="33" fillId="0" borderId="50" xfId="46" applyFont="1" applyBorder="1" applyAlignment="1">
      <alignment horizontal="center"/>
    </xf>
    <xf numFmtId="0" fontId="29" fillId="0" borderId="26" xfId="46" applyFont="1" applyBorder="1" applyAlignment="1">
      <alignment horizontal="center" wrapText="1"/>
    </xf>
    <xf numFmtId="0" fontId="29" fillId="0" borderId="2" xfId="46" applyFont="1" applyBorder="1" applyAlignment="1">
      <alignment horizontal="center"/>
    </xf>
    <xf numFmtId="0" fontId="29" fillId="0" borderId="50" xfId="46" applyFont="1" applyBorder="1" applyAlignment="1">
      <alignment horizontal="center"/>
    </xf>
    <xf numFmtId="0" fontId="29" fillId="2" borderId="52" xfId="10" applyFont="1" applyFill="1" applyBorder="1" applyAlignment="1">
      <alignment horizontal="left" vertical="center"/>
    </xf>
    <xf numFmtId="0" fontId="29" fillId="2" borderId="10" xfId="10" applyFont="1" applyFill="1" applyBorder="1" applyAlignment="1">
      <alignment horizontal="left" vertical="center"/>
    </xf>
    <xf numFmtId="0" fontId="29" fillId="2" borderId="34" xfId="10" applyFont="1" applyFill="1" applyBorder="1" applyAlignment="1">
      <alignment horizontal="left" vertical="center"/>
    </xf>
    <xf numFmtId="0" fontId="29" fillId="0" borderId="26" xfId="10" applyFont="1" applyBorder="1" applyAlignment="1">
      <alignment horizontal="center" vertical="center" wrapText="1"/>
    </xf>
    <xf numFmtId="0" fontId="29" fillId="0" borderId="2" xfId="10" applyFont="1" applyBorder="1" applyAlignment="1">
      <alignment horizontal="center" vertical="center" wrapText="1"/>
    </xf>
    <xf numFmtId="0" fontId="29" fillId="0" borderId="50" xfId="10" applyFont="1" applyBorder="1" applyAlignment="1">
      <alignment horizontal="center" vertical="center" wrapText="1"/>
    </xf>
    <xf numFmtId="0" fontId="29" fillId="0" borderId="58" xfId="5" applyFont="1" applyFill="1" applyBorder="1" applyAlignment="1" applyProtection="1">
      <alignment horizontal="left" vertical="center" wrapText="1"/>
    </xf>
    <xf numFmtId="0" fontId="29" fillId="2" borderId="4" xfId="0" applyFont="1" applyFill="1" applyBorder="1" applyAlignment="1">
      <alignment horizontal="center"/>
    </xf>
    <xf numFmtId="0" fontId="29" fillId="2" borderId="21" xfId="10" applyFont="1" applyFill="1" applyBorder="1" applyAlignment="1" applyProtection="1">
      <alignment horizontal="center" vertical="center"/>
      <protection locked="0"/>
    </xf>
    <xf numFmtId="0" fontId="29" fillId="2" borderId="59" xfId="10" applyFont="1" applyFill="1" applyBorder="1" applyAlignment="1" applyProtection="1">
      <alignment horizontal="center" vertical="center"/>
      <protection locked="0"/>
    </xf>
    <xf numFmtId="0" fontId="29" fillId="2" borderId="60" xfId="10" applyFont="1" applyFill="1" applyBorder="1" applyAlignment="1" applyProtection="1">
      <alignment horizontal="center" vertical="center"/>
      <protection locked="0"/>
    </xf>
    <xf numFmtId="0" fontId="29" fillId="2" borderId="3" xfId="0" applyFont="1" applyFill="1" applyBorder="1" applyAlignment="1">
      <alignment horizontal="center"/>
    </xf>
    <xf numFmtId="17" fontId="29" fillId="2" borderId="26" xfId="5" applyNumberFormat="1" applyFont="1" applyFill="1" applyBorder="1" applyAlignment="1" applyProtection="1">
      <alignment horizontal="center" vertical="center" wrapText="1"/>
    </xf>
    <xf numFmtId="9" fontId="29" fillId="2" borderId="1" xfId="2" applyFont="1" applyFill="1" applyBorder="1" applyAlignment="1">
      <alignment horizontal="center" vertical="center" wrapText="1"/>
    </xf>
    <xf numFmtId="9" fontId="29" fillId="2" borderId="7" xfId="2" applyFont="1" applyFill="1" applyBorder="1" applyAlignment="1">
      <alignment horizontal="center" vertical="center" wrapText="1"/>
    </xf>
    <xf numFmtId="0" fontId="29" fillId="2" borderId="41" xfId="0" applyFont="1" applyFill="1" applyBorder="1" applyAlignment="1">
      <alignment horizontal="left" vertical="top"/>
    </xf>
    <xf numFmtId="0" fontId="29" fillId="2" borderId="53" xfId="0" applyFont="1" applyFill="1" applyBorder="1" applyAlignment="1">
      <alignment horizontal="left" vertical="top"/>
    </xf>
    <xf numFmtId="0" fontId="29" fillId="2" borderId="1" xfId="5" applyFont="1" applyFill="1" applyBorder="1" applyAlignment="1" applyProtection="1">
      <alignment horizontal="left" vertical="center" wrapText="1"/>
    </xf>
    <xf numFmtId="0" fontId="29" fillId="2" borderId="2" xfId="5" applyFont="1" applyFill="1" applyBorder="1" applyAlignment="1" applyProtection="1">
      <alignment horizontal="left" vertical="center" wrapText="1"/>
    </xf>
    <xf numFmtId="0" fontId="29" fillId="2" borderId="50" xfId="5" applyFont="1" applyFill="1" applyBorder="1" applyAlignment="1" applyProtection="1">
      <alignment horizontal="left" vertical="center" wrapText="1"/>
    </xf>
    <xf numFmtId="0" fontId="29" fillId="2" borderId="25" xfId="5" applyFont="1" applyFill="1" applyBorder="1" applyAlignment="1" applyProtection="1">
      <alignment horizontal="center" vertical="center" wrapText="1"/>
    </xf>
    <xf numFmtId="0" fontId="29" fillId="2" borderId="18" xfId="5" applyFont="1" applyFill="1" applyBorder="1" applyAlignment="1" applyProtection="1">
      <alignment horizontal="center" vertical="center" wrapText="1"/>
    </xf>
    <xf numFmtId="0" fontId="29" fillId="2" borderId="48" xfId="5" applyFont="1" applyFill="1" applyBorder="1" applyAlignment="1" applyProtection="1">
      <alignment horizontal="center" vertical="center" wrapText="1"/>
    </xf>
    <xf numFmtId="0" fontId="28" fillId="2" borderId="1" xfId="3" applyFont="1" applyFill="1" applyBorder="1" applyAlignment="1">
      <alignment horizontal="left" vertical="center" wrapText="1"/>
    </xf>
    <xf numFmtId="0" fontId="28" fillId="2" borderId="7" xfId="3" applyFont="1" applyFill="1" applyBorder="1" applyAlignment="1">
      <alignment horizontal="left" vertical="center" wrapText="1"/>
    </xf>
    <xf numFmtId="0" fontId="29" fillId="2" borderId="1" xfId="10" applyFont="1" applyFill="1" applyBorder="1" applyAlignment="1">
      <alignment horizontal="left" vertical="center"/>
    </xf>
    <xf numFmtId="0" fontId="29" fillId="2" borderId="2" xfId="10" applyFont="1" applyFill="1" applyBorder="1" applyAlignment="1">
      <alignment horizontal="left" vertical="center"/>
    </xf>
    <xf numFmtId="0" fontId="29" fillId="2" borderId="50" xfId="10" applyFont="1" applyFill="1" applyBorder="1" applyAlignment="1">
      <alignment horizontal="left" vertical="center"/>
    </xf>
    <xf numFmtId="0" fontId="28" fillId="2" borderId="51" xfId="10" applyFont="1" applyFill="1" applyBorder="1" applyAlignment="1">
      <alignment horizontal="left" vertical="top" wrapText="1"/>
    </xf>
    <xf numFmtId="0" fontId="29" fillId="2" borderId="26" xfId="10" applyFont="1" applyFill="1" applyBorder="1" applyAlignment="1">
      <alignment horizontal="left" vertical="center" wrapText="1"/>
    </xf>
    <xf numFmtId="0" fontId="29" fillId="2" borderId="2" xfId="10" applyFont="1" applyFill="1" applyBorder="1" applyAlignment="1">
      <alignment horizontal="left" vertical="center" wrapText="1"/>
    </xf>
    <xf numFmtId="0" fontId="29" fillId="2" borderId="50" xfId="10" applyFont="1" applyFill="1" applyBorder="1" applyAlignment="1">
      <alignment horizontal="left" vertical="center" wrapText="1"/>
    </xf>
    <xf numFmtId="0" fontId="24" fillId="0" borderId="26" xfId="0" applyFont="1" applyBorder="1" applyAlignment="1">
      <alignment horizontal="left"/>
    </xf>
    <xf numFmtId="0" fontId="24" fillId="0" borderId="2" xfId="0" applyFont="1" applyBorder="1" applyAlignment="1">
      <alignment horizontal="left"/>
    </xf>
    <xf numFmtId="0" fontId="24" fillId="0" borderId="50" xfId="0" applyFont="1" applyBorder="1" applyAlignment="1">
      <alignment horizontal="left"/>
    </xf>
    <xf numFmtId="0" fontId="5" fillId="2" borderId="26" xfId="5" applyFill="1" applyBorder="1" applyAlignment="1" applyProtection="1">
      <alignment horizontal="left" vertical="center" wrapText="1"/>
    </xf>
    <xf numFmtId="0" fontId="29" fillId="2" borderId="26" xfId="10" applyFont="1" applyFill="1" applyBorder="1" applyAlignment="1">
      <alignment horizontal="left" vertical="center"/>
    </xf>
    <xf numFmtId="0" fontId="35" fillId="2" borderId="2" xfId="10" applyFont="1" applyFill="1" applyBorder="1" applyAlignment="1">
      <alignment horizontal="left" vertical="center" wrapText="1"/>
    </xf>
    <xf numFmtId="0" fontId="35" fillId="2" borderId="50" xfId="10" applyFont="1" applyFill="1" applyBorder="1" applyAlignment="1">
      <alignment horizontal="left" vertical="center" wrapText="1"/>
    </xf>
    <xf numFmtId="0" fontId="35" fillId="2" borderId="26" xfId="10" applyFont="1" applyFill="1" applyBorder="1" applyAlignment="1">
      <alignment horizontal="left" vertical="center" wrapText="1"/>
    </xf>
    <xf numFmtId="0" fontId="35" fillId="0" borderId="26" xfId="5" applyFont="1" applyFill="1" applyBorder="1" applyAlignment="1" applyProtection="1">
      <alignment horizontal="left" vertical="center" wrapText="1"/>
    </xf>
    <xf numFmtId="0" fontId="35" fillId="0" borderId="2" xfId="5" applyFont="1" applyFill="1" applyBorder="1" applyAlignment="1" applyProtection="1">
      <alignment horizontal="left" vertical="center" wrapText="1"/>
    </xf>
    <xf numFmtId="0" fontId="35" fillId="0" borderId="50" xfId="5" applyFont="1" applyFill="1" applyBorder="1" applyAlignment="1" applyProtection="1">
      <alignment horizontal="left" vertical="center" wrapText="1"/>
    </xf>
    <xf numFmtId="0" fontId="29" fillId="2" borderId="1" xfId="2" applyNumberFormat="1" applyFont="1" applyFill="1" applyBorder="1" applyAlignment="1">
      <alignment horizontal="center" vertical="center" wrapText="1"/>
    </xf>
    <xf numFmtId="0" fontId="29" fillId="2" borderId="7" xfId="2" applyNumberFormat="1" applyFont="1" applyFill="1" applyBorder="1" applyAlignment="1">
      <alignment horizontal="center" vertical="center" wrapText="1"/>
    </xf>
    <xf numFmtId="0" fontId="29" fillId="2" borderId="0" xfId="10" applyFont="1" applyFill="1" applyAlignment="1">
      <alignment horizontal="center" vertical="center" wrapText="1"/>
    </xf>
    <xf numFmtId="0" fontId="35" fillId="2" borderId="26" xfId="10" applyFont="1" applyFill="1" applyBorder="1" applyAlignment="1">
      <alignment horizontal="left" vertical="center"/>
    </xf>
    <xf numFmtId="0" fontId="35" fillId="2" borderId="2" xfId="10" applyFont="1" applyFill="1" applyBorder="1" applyAlignment="1">
      <alignment horizontal="left" vertical="center"/>
    </xf>
    <xf numFmtId="0" fontId="35" fillId="2" borderId="1" xfId="10" applyFont="1" applyFill="1" applyBorder="1" applyAlignment="1">
      <alignment horizontal="left" vertical="center"/>
    </xf>
    <xf numFmtId="0" fontId="35" fillId="2" borderId="50" xfId="10" applyFont="1" applyFill="1" applyBorder="1" applyAlignment="1">
      <alignment horizontal="left" vertical="center"/>
    </xf>
    <xf numFmtId="0" fontId="29" fillId="2" borderId="26" xfId="0" applyFont="1" applyFill="1" applyBorder="1" applyAlignment="1">
      <alignment horizontal="center"/>
    </xf>
    <xf numFmtId="0" fontId="29" fillId="2" borderId="2" xfId="0" applyFont="1" applyFill="1" applyBorder="1" applyAlignment="1">
      <alignment horizontal="center"/>
    </xf>
    <xf numFmtId="0" fontId="29" fillId="2" borderId="7" xfId="10" applyFont="1" applyFill="1" applyBorder="1" applyAlignment="1">
      <alignment horizontal="left" vertical="center" wrapText="1"/>
    </xf>
    <xf numFmtId="0" fontId="29" fillId="0" borderId="22" xfId="48" applyFont="1" applyBorder="1"/>
    <xf numFmtId="0" fontId="29" fillId="2" borderId="1" xfId="5" applyFont="1" applyFill="1" applyBorder="1" applyAlignment="1" applyProtection="1">
      <alignment horizontal="center" vertical="center" wrapText="1"/>
    </xf>
    <xf numFmtId="0" fontId="29" fillId="2" borderId="7" xfId="5" applyFont="1" applyFill="1" applyBorder="1" applyAlignment="1" applyProtection="1">
      <alignment horizontal="center" vertical="center" wrapText="1"/>
    </xf>
    <xf numFmtId="0" fontId="7" fillId="2" borderId="26" xfId="10" applyFont="1" applyFill="1" applyBorder="1" applyAlignment="1">
      <alignment horizontal="left" vertical="center" wrapText="1"/>
    </xf>
    <xf numFmtId="0" fontId="7" fillId="2" borderId="2" xfId="10" applyFont="1" applyFill="1" applyBorder="1" applyAlignment="1">
      <alignment horizontal="left" vertical="center" wrapText="1"/>
    </xf>
    <xf numFmtId="0" fontId="7" fillId="2" borderId="50" xfId="10" applyFont="1" applyFill="1" applyBorder="1" applyAlignment="1">
      <alignment horizontal="left" vertical="center" wrapText="1"/>
    </xf>
    <xf numFmtId="0" fontId="7" fillId="2" borderId="43" xfId="10" applyFont="1" applyFill="1" applyBorder="1" applyAlignment="1">
      <alignment horizontal="center" vertical="center" wrapText="1"/>
    </xf>
    <xf numFmtId="0" fontId="36" fillId="2" borderId="26" xfId="5" applyFont="1" applyFill="1" applyBorder="1" applyAlignment="1" applyProtection="1">
      <alignment horizontal="left" vertical="center" wrapText="1"/>
    </xf>
    <xf numFmtId="0" fontId="7" fillId="2" borderId="26" xfId="10" applyFont="1" applyFill="1" applyBorder="1" applyAlignment="1">
      <alignment horizontal="center" vertical="center" wrapText="1"/>
    </xf>
    <xf numFmtId="0" fontId="7" fillId="2" borderId="2" xfId="10" applyFont="1" applyFill="1" applyBorder="1" applyAlignment="1">
      <alignment horizontal="center" vertical="center" wrapText="1"/>
    </xf>
    <xf numFmtId="0" fontId="7" fillId="2" borderId="50" xfId="10" applyFont="1" applyFill="1" applyBorder="1" applyAlignment="1">
      <alignment horizontal="center" vertical="center" wrapText="1"/>
    </xf>
    <xf numFmtId="0" fontId="7" fillId="2" borderId="26" xfId="10" applyFont="1" applyFill="1" applyBorder="1" applyAlignment="1">
      <alignment horizontal="left" vertical="center"/>
    </xf>
    <xf numFmtId="0" fontId="7" fillId="2" borderId="2" xfId="10" applyFont="1" applyFill="1" applyBorder="1" applyAlignment="1">
      <alignment horizontal="left" vertical="center"/>
    </xf>
    <xf numFmtId="0" fontId="7" fillId="2" borderId="1" xfId="10" applyFont="1" applyFill="1" applyBorder="1" applyAlignment="1">
      <alignment horizontal="left" vertical="center"/>
    </xf>
    <xf numFmtId="0" fontId="7" fillId="2" borderId="50" xfId="10" applyFont="1" applyFill="1" applyBorder="1" applyAlignment="1">
      <alignment horizontal="left" vertical="center"/>
    </xf>
    <xf numFmtId="0" fontId="37" fillId="2" borderId="52" xfId="5" applyFont="1" applyFill="1" applyBorder="1" applyAlignment="1" applyProtection="1">
      <alignment horizontal="left" vertical="center" wrapText="1"/>
    </xf>
    <xf numFmtId="0" fontId="29" fillId="0" borderId="53" xfId="48" applyFont="1" applyBorder="1"/>
    <xf numFmtId="0" fontId="29" fillId="2" borderId="52" xfId="10" applyFont="1" applyFill="1" applyBorder="1" applyAlignment="1">
      <alignment horizontal="left" vertical="center" wrapText="1"/>
    </xf>
    <xf numFmtId="0" fontId="29" fillId="2" borderId="53" xfId="10" applyFont="1" applyFill="1" applyBorder="1" applyAlignment="1">
      <alignment horizontal="left" vertical="center" wrapText="1"/>
    </xf>
    <xf numFmtId="0" fontId="29" fillId="2" borderId="41" xfId="10" applyFont="1" applyFill="1" applyBorder="1" applyAlignment="1">
      <alignment horizontal="left" vertical="center" wrapText="1"/>
    </xf>
    <xf numFmtId="0" fontId="29" fillId="2" borderId="34" xfId="10" applyFont="1" applyFill="1" applyBorder="1" applyAlignment="1">
      <alignment horizontal="left" vertical="center" wrapText="1"/>
    </xf>
    <xf numFmtId="0" fontId="29" fillId="2" borderId="52" xfId="13" applyFont="1" applyFill="1" applyBorder="1" applyAlignment="1">
      <alignment horizontal="center" wrapText="1"/>
    </xf>
    <xf numFmtId="0" fontId="29" fillId="2" borderId="10" xfId="13" applyFont="1" applyFill="1" applyBorder="1" applyAlignment="1">
      <alignment horizontal="center" wrapText="1"/>
    </xf>
    <xf numFmtId="0" fontId="29" fillId="2" borderId="3" xfId="13" applyFont="1" applyFill="1" applyBorder="1" applyAlignment="1">
      <alignment horizontal="center" wrapText="1"/>
    </xf>
    <xf numFmtId="0" fontId="29" fillId="2" borderId="4" xfId="13" applyFont="1" applyFill="1" applyBorder="1" applyAlignment="1">
      <alignment horizontal="center" wrapText="1"/>
    </xf>
    <xf numFmtId="0" fontId="37" fillId="2" borderId="10" xfId="5" applyFont="1" applyFill="1" applyBorder="1" applyAlignment="1" applyProtection="1">
      <alignment horizontal="left" vertical="center" wrapText="1"/>
    </xf>
    <xf numFmtId="0" fontId="29" fillId="2" borderId="0" xfId="10" applyFont="1" applyFill="1" applyAlignment="1">
      <alignment horizontal="left" vertical="center" wrapText="1"/>
    </xf>
    <xf numFmtId="0" fontId="29" fillId="2" borderId="52" xfId="46" applyFont="1" applyFill="1" applyBorder="1" applyAlignment="1">
      <alignment horizontal="center"/>
    </xf>
    <xf numFmtId="0" fontId="29" fillId="2" borderId="10" xfId="46" applyFont="1" applyFill="1" applyBorder="1" applyAlignment="1">
      <alignment horizontal="center"/>
    </xf>
    <xf numFmtId="0" fontId="29" fillId="2" borderId="3" xfId="46" applyFont="1" applyFill="1" applyBorder="1" applyAlignment="1">
      <alignment horizontal="center"/>
    </xf>
    <xf numFmtId="0" fontId="29" fillId="2" borderId="26" xfId="5" applyFont="1" applyFill="1" applyBorder="1" applyAlignment="1" applyProtection="1">
      <alignment horizontal="left" vertical="center" wrapText="1"/>
    </xf>
    <xf numFmtId="0" fontId="29" fillId="2" borderId="26" xfId="5" applyNumberFormat="1" applyFont="1" applyFill="1" applyBorder="1" applyAlignment="1" applyProtection="1">
      <alignment horizontal="left" vertical="center" wrapText="1"/>
    </xf>
    <xf numFmtId="0" fontId="29" fillId="2" borderId="2" xfId="5" applyNumberFormat="1" applyFont="1" applyFill="1" applyBorder="1" applyAlignment="1" applyProtection="1">
      <alignment horizontal="left" vertical="center" wrapText="1"/>
    </xf>
    <xf numFmtId="0" fontId="29" fillId="2" borderId="50" xfId="5" applyNumberFormat="1" applyFont="1" applyFill="1" applyBorder="1" applyAlignment="1" applyProtection="1">
      <alignment horizontal="left" vertical="center" wrapText="1"/>
    </xf>
    <xf numFmtId="0" fontId="25" fillId="3" borderId="132" xfId="10" applyFont="1" applyFill="1" applyBorder="1" applyAlignment="1">
      <alignment horizontal="center" vertical="center" wrapText="1"/>
    </xf>
    <xf numFmtId="0" fontId="29" fillId="2" borderId="142" xfId="10" applyFont="1" applyFill="1" applyBorder="1" applyAlignment="1">
      <alignment horizontal="left" vertical="center" wrapText="1"/>
    </xf>
    <xf numFmtId="0" fontId="29" fillId="2" borderId="143" xfId="5" applyFont="1" applyFill="1" applyBorder="1" applyAlignment="1" applyProtection="1">
      <alignment horizontal="left" vertical="center" wrapText="1"/>
    </xf>
    <xf numFmtId="0" fontId="29" fillId="0" borderId="144" xfId="48" applyFont="1" applyBorder="1"/>
    <xf numFmtId="0" fontId="29" fillId="0" borderId="145" xfId="48" applyFont="1" applyBorder="1"/>
    <xf numFmtId="0" fontId="29" fillId="0" borderId="142" xfId="5" applyFont="1" applyFill="1" applyBorder="1" applyAlignment="1" applyProtection="1">
      <alignment horizontal="center" vertical="center" wrapText="1"/>
    </xf>
    <xf numFmtId="0" fontId="29" fillId="2" borderId="142" xfId="10" applyNumberFormat="1" applyFont="1" applyFill="1" applyBorder="1" applyAlignment="1">
      <alignment horizontal="left" vertical="center" wrapText="1"/>
    </xf>
    <xf numFmtId="0" fontId="29" fillId="2" borderId="116" xfId="10" applyNumberFormat="1" applyFont="1" applyFill="1" applyBorder="1" applyAlignment="1">
      <alignment horizontal="left" vertical="center" wrapText="1"/>
    </xf>
    <xf numFmtId="0" fontId="29" fillId="2" borderId="126" xfId="10" applyNumberFormat="1" applyFont="1" applyFill="1" applyBorder="1" applyAlignment="1">
      <alignment horizontal="left" vertical="center" wrapText="1"/>
    </xf>
    <xf numFmtId="0" fontId="2" fillId="2" borderId="142" xfId="102" applyFill="1" applyBorder="1" applyAlignment="1" applyProtection="1">
      <alignment horizontal="left" vertical="center" wrapText="1"/>
    </xf>
    <xf numFmtId="0" fontId="27" fillId="3" borderId="132" xfId="46" applyFont="1" applyFill="1" applyBorder="1" applyAlignment="1">
      <alignment horizontal="center" vertical="center"/>
    </xf>
    <xf numFmtId="0" fontId="29" fillId="2" borderId="142" xfId="5" applyFont="1" applyFill="1" applyBorder="1" applyAlignment="1" applyProtection="1">
      <alignment horizontal="center" vertical="center" wrapText="1"/>
    </xf>
    <xf numFmtId="0" fontId="29" fillId="2" borderId="138" xfId="5" applyFont="1" applyFill="1" applyBorder="1" applyAlignment="1" applyProtection="1">
      <alignment horizontal="center" vertical="center" wrapText="1"/>
    </xf>
    <xf numFmtId="0" fontId="29" fillId="2" borderId="140" xfId="10" applyFont="1" applyFill="1" applyBorder="1" applyAlignment="1">
      <alignment horizontal="center" vertical="center" wrapText="1"/>
    </xf>
    <xf numFmtId="0" fontId="29" fillId="2" borderId="138" xfId="5" applyFont="1" applyFill="1" applyBorder="1" applyAlignment="1" applyProtection="1">
      <alignment horizontal="left" vertical="center" wrapText="1"/>
    </xf>
    <xf numFmtId="1" fontId="29" fillId="2" borderId="138" xfId="2" applyNumberFormat="1" applyFont="1" applyFill="1" applyBorder="1" applyAlignment="1">
      <alignment horizontal="center" vertical="center" wrapText="1"/>
    </xf>
    <xf numFmtId="1" fontId="29" fillId="2" borderId="128" xfId="2" applyNumberFormat="1" applyFont="1" applyFill="1" applyBorder="1" applyAlignment="1">
      <alignment horizontal="center" vertical="center" wrapText="1"/>
    </xf>
    <xf numFmtId="0" fontId="29" fillId="2" borderId="0" xfId="10" applyNumberFormat="1" applyFont="1" applyFill="1" applyAlignment="1">
      <alignment horizontal="center" vertical="center" wrapText="1"/>
    </xf>
    <xf numFmtId="0" fontId="27" fillId="3" borderId="132" xfId="46" applyFont="1" applyFill="1" applyBorder="1" applyAlignment="1">
      <alignment horizontal="center" vertical="center" wrapText="1"/>
    </xf>
    <xf numFmtId="0" fontId="28" fillId="2" borderId="138" xfId="3" applyFont="1" applyFill="1" applyBorder="1" applyAlignment="1">
      <alignment horizontal="left" vertical="center" wrapText="1"/>
    </xf>
    <xf numFmtId="0" fontId="29" fillId="2" borderId="138" xfId="10" applyFont="1" applyFill="1" applyBorder="1" applyAlignment="1">
      <alignment horizontal="center" vertical="center" wrapText="1"/>
    </xf>
    <xf numFmtId="0" fontId="29" fillId="0" borderId="142" xfId="10" applyFont="1" applyFill="1" applyBorder="1" applyAlignment="1">
      <alignment horizontal="center" vertical="center" wrapText="1"/>
    </xf>
    <xf numFmtId="0" fontId="29" fillId="0" borderId="116" xfId="10" applyFont="1" applyFill="1" applyBorder="1" applyAlignment="1">
      <alignment horizontal="center" vertical="center" wrapText="1"/>
    </xf>
    <xf numFmtId="0" fontId="29" fillId="0" borderId="126" xfId="10" applyFont="1" applyFill="1" applyBorder="1" applyAlignment="1">
      <alignment horizontal="center" vertical="center" wrapText="1"/>
    </xf>
    <xf numFmtId="0" fontId="29" fillId="2" borderId="142" xfId="10" applyFont="1" applyFill="1" applyBorder="1" applyAlignment="1">
      <alignment horizontal="center" vertical="center"/>
    </xf>
    <xf numFmtId="0" fontId="29" fillId="2" borderId="116" xfId="10" applyFont="1" applyFill="1" applyBorder="1" applyAlignment="1">
      <alignment horizontal="center" vertical="center"/>
    </xf>
    <xf numFmtId="0" fontId="29" fillId="2" borderId="128" xfId="10" applyFont="1" applyFill="1" applyBorder="1" applyAlignment="1">
      <alignment horizontal="center" vertical="center"/>
    </xf>
    <xf numFmtId="0" fontId="29" fillId="2" borderId="138" xfId="10" applyFont="1" applyFill="1" applyBorder="1" applyAlignment="1">
      <alignment horizontal="left" vertical="center"/>
    </xf>
    <xf numFmtId="0" fontId="28" fillId="2" borderId="131" xfId="10" applyFont="1" applyFill="1" applyBorder="1" applyAlignment="1">
      <alignment horizontal="left" vertical="top" wrapText="1"/>
    </xf>
    <xf numFmtId="0" fontId="29" fillId="2" borderId="142" xfId="0" applyFont="1" applyFill="1" applyBorder="1" applyAlignment="1">
      <alignment horizontal="center"/>
    </xf>
    <xf numFmtId="0" fontId="2" fillId="2" borderId="142" xfId="102" applyFill="1" applyBorder="1" applyAlignment="1">
      <alignment horizontal="left" vertical="center" wrapText="1"/>
    </xf>
    <xf numFmtId="9" fontId="29" fillId="2" borderId="138" xfId="2" applyNumberFormat="1" applyFont="1" applyFill="1" applyBorder="1" applyAlignment="1">
      <alignment horizontal="center" vertical="center" wrapText="1"/>
    </xf>
    <xf numFmtId="9" fontId="29" fillId="2" borderId="128" xfId="2" applyNumberFormat="1" applyFont="1" applyFill="1" applyBorder="1" applyAlignment="1">
      <alignment horizontal="center" vertical="center" wrapText="1"/>
    </xf>
    <xf numFmtId="0" fontId="29" fillId="2" borderId="132" xfId="10" applyFont="1" applyFill="1" applyBorder="1" applyAlignment="1">
      <alignment horizontal="left" vertical="center"/>
    </xf>
    <xf numFmtId="0" fontId="29" fillId="2" borderId="129" xfId="10" applyFont="1" applyFill="1" applyBorder="1" applyAlignment="1">
      <alignment horizontal="left" vertical="center"/>
    </xf>
    <xf numFmtId="0" fontId="29" fillId="2" borderId="142" xfId="10" applyFont="1" applyFill="1" applyBorder="1" applyAlignment="1">
      <alignment horizontal="center" vertical="center" wrapText="1"/>
    </xf>
    <xf numFmtId="0" fontId="29" fillId="4" borderId="63" xfId="0" applyFont="1" applyFill="1" applyBorder="1" applyAlignment="1">
      <alignment horizontal="center" vertical="center" wrapText="1"/>
    </xf>
    <xf numFmtId="0" fontId="38" fillId="0" borderId="64" xfId="0" applyFont="1" applyBorder="1"/>
    <xf numFmtId="0" fontId="38" fillId="0" borderId="65" xfId="0" applyFont="1" applyBorder="1"/>
    <xf numFmtId="9" fontId="29" fillId="2" borderId="138" xfId="10" applyNumberFormat="1" applyFont="1" applyFill="1" applyBorder="1" applyAlignment="1">
      <alignment horizontal="center" vertical="center" wrapText="1"/>
    </xf>
    <xf numFmtId="0" fontId="29" fillId="9" borderId="140" xfId="10" applyFont="1" applyFill="1" applyBorder="1" applyAlignment="1">
      <alignment horizontal="center" vertical="center" wrapText="1"/>
    </xf>
    <xf numFmtId="0" fontId="29" fillId="2" borderId="128" xfId="10" applyFont="1" applyFill="1" applyBorder="1" applyAlignment="1">
      <alignment horizontal="center" vertical="center" wrapText="1"/>
    </xf>
    <xf numFmtId="0" fontId="29" fillId="2" borderId="9" xfId="0" applyFont="1" applyFill="1" applyBorder="1" applyAlignment="1">
      <alignment horizontal="center"/>
    </xf>
    <xf numFmtId="0" fontId="29" fillId="2" borderId="134" xfId="46" applyFont="1" applyFill="1" applyBorder="1" applyAlignment="1">
      <alignment horizontal="left" vertical="top"/>
    </xf>
    <xf numFmtId="0" fontId="29" fillId="2" borderId="133" xfId="46" applyFont="1" applyFill="1" applyBorder="1" applyAlignment="1">
      <alignment horizontal="left" vertical="top"/>
    </xf>
    <xf numFmtId="0" fontId="2" fillId="2" borderId="142" xfId="102" applyFill="1" applyBorder="1" applyAlignment="1" applyProtection="1">
      <alignment horizontal="center" vertical="center" wrapText="1"/>
    </xf>
    <xf numFmtId="0" fontId="29" fillId="2" borderId="142" xfId="5" applyFont="1" applyFill="1" applyBorder="1" applyAlignment="1" applyProtection="1">
      <alignment horizontal="center" vertical="top" wrapText="1"/>
    </xf>
    <xf numFmtId="0" fontId="29" fillId="2" borderId="116" xfId="5" applyFont="1" applyFill="1" applyBorder="1" applyAlignment="1" applyProtection="1">
      <alignment horizontal="center" vertical="top" wrapText="1"/>
    </xf>
    <xf numFmtId="0" fontId="29" fillId="2" borderId="126" xfId="5" applyFont="1" applyFill="1" applyBorder="1" applyAlignment="1" applyProtection="1">
      <alignment horizontal="center" vertical="top" wrapText="1"/>
    </xf>
    <xf numFmtId="0" fontId="8" fillId="0" borderId="138" xfId="0" applyFont="1" applyBorder="1" applyAlignment="1">
      <alignment horizontal="center" vertical="center" wrapText="1"/>
    </xf>
    <xf numFmtId="0" fontId="8" fillId="0" borderId="116" xfId="0" applyFont="1" applyBorder="1" applyAlignment="1">
      <alignment horizontal="center" vertical="center" wrapText="1"/>
    </xf>
    <xf numFmtId="0" fontId="8" fillId="0" borderId="126" xfId="0" applyFont="1" applyBorder="1" applyAlignment="1">
      <alignment horizontal="center" vertical="center" wrapText="1"/>
    </xf>
    <xf numFmtId="0" fontId="29" fillId="2" borderId="142" xfId="10" applyFont="1" applyFill="1" applyBorder="1" applyAlignment="1">
      <alignment vertical="top" wrapText="1"/>
    </xf>
    <xf numFmtId="0" fontId="29" fillId="2" borderId="116" xfId="10" applyFont="1" applyFill="1" applyBorder="1" applyAlignment="1">
      <alignment vertical="top" wrapText="1"/>
    </xf>
    <xf numFmtId="0" fontId="29" fillId="2" borderId="126" xfId="10" applyFont="1" applyFill="1" applyBorder="1" applyAlignment="1">
      <alignment vertical="top" wrapText="1"/>
    </xf>
    <xf numFmtId="0" fontId="29" fillId="0" borderId="142" xfId="46" applyFont="1" applyBorder="1" applyAlignment="1">
      <alignment horizontal="left" vertical="top" wrapText="1"/>
    </xf>
    <xf numFmtId="0" fontId="33" fillId="0" borderId="116" xfId="46" applyFont="1" applyBorder="1" applyAlignment="1">
      <alignment horizontal="left" vertical="top" wrapText="1"/>
    </xf>
    <xf numFmtId="0" fontId="33" fillId="0" borderId="128" xfId="46" applyFont="1" applyBorder="1" applyAlignment="1">
      <alignment horizontal="left" vertical="top" wrapText="1"/>
    </xf>
    <xf numFmtId="0" fontId="28" fillId="2" borderId="138" xfId="74" applyFont="1" applyFill="1" applyBorder="1" applyAlignment="1">
      <alignment horizontal="left" vertical="center" wrapText="1"/>
    </xf>
    <xf numFmtId="0" fontId="28" fillId="2" borderId="128" xfId="74" applyFont="1" applyFill="1" applyBorder="1" applyAlignment="1">
      <alignment horizontal="left" vertical="center" wrapText="1"/>
    </xf>
    <xf numFmtId="0" fontId="29" fillId="0" borderId="138" xfId="46" applyFont="1" applyBorder="1" applyAlignment="1">
      <alignment horizontal="center" vertical="center"/>
    </xf>
    <xf numFmtId="0" fontId="33" fillId="0" borderId="116" xfId="46" applyFont="1" applyBorder="1" applyAlignment="1">
      <alignment horizontal="center" vertical="center"/>
    </xf>
    <xf numFmtId="0" fontId="33" fillId="0" borderId="126" xfId="46" applyFont="1" applyBorder="1" applyAlignment="1">
      <alignment horizontal="center" vertical="center"/>
    </xf>
    <xf numFmtId="0" fontId="29" fillId="0" borderId="142" xfId="46" applyFont="1" applyBorder="1" applyAlignment="1">
      <alignment horizontal="center" wrapText="1"/>
    </xf>
    <xf numFmtId="0" fontId="29" fillId="0" borderId="116" xfId="46" applyFont="1" applyBorder="1" applyAlignment="1">
      <alignment horizontal="center"/>
    </xf>
    <xf numFmtId="0" fontId="29" fillId="0" borderId="126" xfId="46" applyFont="1" applyBorder="1" applyAlignment="1">
      <alignment horizontal="center"/>
    </xf>
    <xf numFmtId="0" fontId="29" fillId="0" borderId="142" xfId="46" applyFont="1" applyBorder="1" applyAlignment="1">
      <alignment horizontal="center"/>
    </xf>
    <xf numFmtId="0" fontId="33" fillId="0" borderId="116" xfId="46" applyFont="1" applyBorder="1" applyAlignment="1">
      <alignment horizontal="center"/>
    </xf>
    <xf numFmtId="0" fontId="33" fillId="0" borderId="126" xfId="46" applyFont="1" applyBorder="1" applyAlignment="1">
      <alignment horizontal="center"/>
    </xf>
    <xf numFmtId="0" fontId="28" fillId="2" borderId="132" xfId="10" applyFont="1" applyFill="1" applyBorder="1" applyAlignment="1">
      <alignment horizontal="left" vertical="top" wrapText="1"/>
    </xf>
    <xf numFmtId="0" fontId="29" fillId="0" borderId="3" xfId="74" applyFont="1" applyBorder="1" applyAlignment="1">
      <alignment vertical="top" wrapText="1"/>
    </xf>
    <xf numFmtId="0" fontId="29" fillId="0" borderId="4" xfId="74" applyFont="1" applyBorder="1" applyAlignment="1">
      <alignment vertical="top" wrapText="1"/>
    </xf>
    <xf numFmtId="0" fontId="29" fillId="0" borderId="55" xfId="74" applyFont="1" applyBorder="1" applyAlignment="1">
      <alignment vertical="top" wrapText="1"/>
    </xf>
    <xf numFmtId="0" fontId="29" fillId="2" borderId="52" xfId="0" applyFont="1" applyFill="1" applyBorder="1" applyAlignment="1">
      <alignment horizontal="center" wrapText="1"/>
    </xf>
    <xf numFmtId="0" fontId="29" fillId="0" borderId="59" xfId="48" applyFont="1" applyBorder="1" applyAlignment="1">
      <alignment horizontal="left"/>
    </xf>
    <xf numFmtId="0" fontId="29" fillId="0" borderId="60" xfId="48" applyFont="1" applyBorder="1" applyAlignment="1">
      <alignment horizontal="left"/>
    </xf>
    <xf numFmtId="0" fontId="29" fillId="4" borderId="63" xfId="75" applyFont="1" applyFill="1" applyBorder="1" applyAlignment="1">
      <alignment horizontal="left" vertical="center" wrapText="1"/>
    </xf>
    <xf numFmtId="0" fontId="38" fillId="0" borderId="64" xfId="75" applyFont="1" applyBorder="1" applyAlignment="1">
      <alignment horizontal="left"/>
    </xf>
    <xf numFmtId="0" fontId="38" fillId="0" borderId="65" xfId="75" applyFont="1" applyBorder="1" applyAlignment="1">
      <alignment horizontal="left"/>
    </xf>
    <xf numFmtId="0" fontId="29" fillId="2" borderId="52" xfId="46" applyFont="1" applyFill="1" applyBorder="1" applyAlignment="1">
      <alignment horizontal="center" wrapText="1"/>
    </xf>
    <xf numFmtId="0" fontId="29" fillId="2" borderId="10" xfId="46" applyFont="1" applyFill="1" applyBorder="1" applyAlignment="1">
      <alignment horizontal="center" wrapText="1"/>
    </xf>
    <xf numFmtId="0" fontId="29" fillId="2" borderId="53" xfId="46" applyFont="1" applyFill="1" applyBorder="1" applyAlignment="1">
      <alignment horizontal="center" wrapText="1"/>
    </xf>
    <xf numFmtId="0" fontId="29" fillId="2" borderId="15" xfId="46" applyFont="1" applyFill="1" applyBorder="1" applyAlignment="1">
      <alignment horizontal="center" wrapText="1"/>
    </xf>
    <xf numFmtId="0" fontId="29" fillId="2" borderId="0" xfId="46" applyFont="1" applyFill="1" applyAlignment="1">
      <alignment horizontal="center" wrapText="1"/>
    </xf>
    <xf numFmtId="0" fontId="29" fillId="2" borderId="54" xfId="46" applyFont="1" applyFill="1" applyBorder="1" applyAlignment="1">
      <alignment horizontal="center" wrapText="1"/>
    </xf>
    <xf numFmtId="0" fontId="29" fillId="2" borderId="26" xfId="10" applyFont="1" applyFill="1" applyBorder="1" applyAlignment="1">
      <alignment horizontal="center" vertical="center"/>
    </xf>
    <xf numFmtId="0" fontId="29" fillId="2" borderId="2" xfId="10" applyFont="1" applyFill="1" applyBorder="1" applyAlignment="1">
      <alignment horizontal="center" vertical="center"/>
    </xf>
    <xf numFmtId="0" fontId="29" fillId="2" borderId="7" xfId="10" applyFont="1" applyFill="1" applyBorder="1" applyAlignment="1">
      <alignment horizontal="center" vertical="center"/>
    </xf>
    <xf numFmtId="1" fontId="29" fillId="2" borderId="1" xfId="10" applyNumberFormat="1" applyFont="1" applyFill="1" applyBorder="1" applyAlignment="1">
      <alignment horizontal="center" vertical="center" wrapText="1"/>
    </xf>
    <xf numFmtId="1" fontId="29" fillId="2" borderId="7" xfId="10" applyNumberFormat="1" applyFont="1" applyFill="1" applyBorder="1" applyAlignment="1">
      <alignment horizontal="center" vertical="center" wrapText="1"/>
    </xf>
    <xf numFmtId="0" fontId="29" fillId="2" borderId="59" xfId="5" applyFont="1" applyFill="1" applyBorder="1" applyAlignment="1" applyProtection="1">
      <alignment horizontal="left" vertical="center" wrapText="1"/>
    </xf>
    <xf numFmtId="0" fontId="29" fillId="2" borderId="22" xfId="5" applyFont="1" applyFill="1" applyBorder="1" applyAlignment="1" applyProtection="1">
      <alignment horizontal="left" vertical="center" wrapText="1"/>
    </xf>
    <xf numFmtId="3" fontId="29" fillId="2" borderId="1" xfId="2" applyNumberFormat="1" applyFont="1" applyFill="1" applyBorder="1" applyAlignment="1">
      <alignment horizontal="center" vertical="center" wrapText="1"/>
    </xf>
    <xf numFmtId="0" fontId="29" fillId="2" borderId="53" xfId="0" applyFont="1" applyFill="1" applyBorder="1" applyAlignment="1">
      <alignment horizont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0" fontId="29" fillId="2" borderId="54" xfId="0" applyFont="1" applyFill="1" applyBorder="1" applyAlignment="1">
      <alignment horizontal="center" wrapText="1"/>
    </xf>
    <xf numFmtId="0" fontId="5" fillId="2" borderId="142" xfId="5" applyFill="1" applyBorder="1" applyAlignment="1" applyProtection="1">
      <alignment horizontal="left" vertical="center" wrapText="1"/>
    </xf>
    <xf numFmtId="9" fontId="29" fillId="2" borderId="138" xfId="2" applyFont="1" applyFill="1" applyBorder="1" applyAlignment="1">
      <alignment horizontal="center" vertical="center" wrapText="1"/>
    </xf>
    <xf numFmtId="9" fontId="29" fillId="2" borderId="128" xfId="2" applyFont="1" applyFill="1" applyBorder="1" applyAlignment="1">
      <alignment horizontal="center" vertical="center" wrapText="1"/>
    </xf>
    <xf numFmtId="0" fontId="29" fillId="2" borderId="142" xfId="10" applyFont="1" applyFill="1" applyBorder="1" applyAlignment="1">
      <alignment horizontal="left" vertical="center"/>
    </xf>
    <xf numFmtId="0" fontId="5" fillId="2" borderId="2" xfId="5" applyFill="1" applyBorder="1" applyAlignment="1" applyProtection="1">
      <alignment horizontal="left" vertical="center" wrapText="1"/>
    </xf>
    <xf numFmtId="0" fontId="5" fillId="2" borderId="50" xfId="5" applyFill="1" applyBorder="1" applyAlignment="1" applyProtection="1">
      <alignment horizontal="left" vertical="center" wrapText="1"/>
    </xf>
    <xf numFmtId="0" fontId="7" fillId="0" borderId="58" xfId="5" applyFont="1" applyFill="1" applyBorder="1" applyAlignment="1" applyProtection="1">
      <alignment horizontal="left" vertical="center" wrapText="1"/>
    </xf>
    <xf numFmtId="0" fontId="7" fillId="0" borderId="59" xfId="48" applyFont="1" applyBorder="1"/>
    <xf numFmtId="0" fontId="7" fillId="0" borderId="60" xfId="48" applyFont="1" applyBorder="1"/>
    <xf numFmtId="0" fontId="7" fillId="2" borderId="26" xfId="5" applyFont="1" applyFill="1" applyBorder="1" applyAlignment="1" applyProtection="1">
      <alignment horizontal="center" vertical="center" wrapText="1"/>
    </xf>
    <xf numFmtId="0" fontId="7" fillId="2" borderId="2" xfId="5" applyFont="1" applyFill="1" applyBorder="1" applyAlignment="1" applyProtection="1">
      <alignment horizontal="center" vertical="center" wrapText="1"/>
    </xf>
    <xf numFmtId="0" fontId="7" fillId="2" borderId="2" xfId="5" applyFont="1" applyFill="1" applyBorder="1" applyAlignment="1" applyProtection="1">
      <alignment horizontal="center" vertical="center"/>
    </xf>
    <xf numFmtId="0" fontId="29" fillId="0" borderId="26" xfId="5" applyFont="1" applyFill="1" applyBorder="1" applyAlignment="1" applyProtection="1">
      <alignment horizontal="center" vertical="center" wrapText="1"/>
    </xf>
    <xf numFmtId="0" fontId="29" fillId="0" borderId="2" xfId="5" applyFont="1" applyFill="1" applyBorder="1" applyAlignment="1" applyProtection="1">
      <alignment horizontal="center" vertical="center" wrapText="1"/>
    </xf>
    <xf numFmtId="0" fontId="29" fillId="0" borderId="50" xfId="5" applyFont="1" applyFill="1" applyBorder="1" applyAlignment="1" applyProtection="1">
      <alignment horizontal="center" vertical="center" wrapText="1"/>
    </xf>
    <xf numFmtId="0" fontId="7" fillId="2" borderId="50" xfId="5" applyFont="1" applyFill="1" applyBorder="1" applyAlignment="1" applyProtection="1">
      <alignment horizontal="center" vertical="center" wrapText="1"/>
    </xf>
    <xf numFmtId="0" fontId="29" fillId="4" borderId="63" xfId="3" applyFont="1" applyFill="1" applyBorder="1" applyAlignment="1">
      <alignment horizontal="left" vertical="center" wrapText="1"/>
    </xf>
    <xf numFmtId="0" fontId="38" fillId="0" borderId="64" xfId="3" applyFont="1" applyBorder="1" applyAlignment="1">
      <alignment horizontal="left" vertical="center"/>
    </xf>
    <xf numFmtId="0" fontId="38" fillId="0" borderId="65" xfId="3" applyFont="1" applyBorder="1" applyAlignment="1">
      <alignment horizontal="left" vertical="center"/>
    </xf>
    <xf numFmtId="0" fontId="29" fillId="2" borderId="66" xfId="10" applyFont="1" applyFill="1" applyBorder="1" applyAlignment="1">
      <alignment horizontal="left" vertical="center" wrapText="1"/>
    </xf>
    <xf numFmtId="0" fontId="29" fillId="2" borderId="67" xfId="10" applyFont="1" applyFill="1" applyBorder="1" applyAlignment="1">
      <alignment horizontal="left" vertical="center" wrapText="1"/>
    </xf>
    <xf numFmtId="0" fontId="29" fillId="2" borderId="68" xfId="10" applyFont="1" applyFill="1" applyBorder="1" applyAlignment="1">
      <alignment horizontal="left" vertical="center" wrapText="1"/>
    </xf>
    <xf numFmtId="0" fontId="29" fillId="0" borderId="4" xfId="0" applyFont="1" applyBorder="1" applyAlignment="1">
      <alignment horizontal="center"/>
    </xf>
    <xf numFmtId="0" fontId="29" fillId="0" borderId="26" xfId="10" applyFont="1" applyBorder="1" applyAlignment="1">
      <alignment horizontal="left" vertical="center"/>
    </xf>
    <xf numFmtId="0" fontId="29" fillId="0" borderId="2" xfId="10" applyFont="1" applyBorder="1" applyAlignment="1">
      <alignment horizontal="left" vertical="center"/>
    </xf>
    <xf numFmtId="0" fontId="29" fillId="0" borderId="1" xfId="10" applyFont="1" applyBorder="1" applyAlignment="1">
      <alignment horizontal="left" vertical="center"/>
    </xf>
    <xf numFmtId="0" fontId="29" fillId="0" borderId="50" xfId="10" applyFont="1" applyBorder="1" applyAlignment="1">
      <alignment horizontal="left" vertical="center"/>
    </xf>
    <xf numFmtId="0" fontId="25" fillId="3" borderId="132" xfId="10" applyFont="1" applyFill="1" applyBorder="1" applyAlignment="1">
      <alignment vertical="center"/>
    </xf>
    <xf numFmtId="0" fontId="25" fillId="3" borderId="15" xfId="10" applyFont="1" applyFill="1" applyBorder="1" applyAlignment="1">
      <alignment vertical="center"/>
    </xf>
    <xf numFmtId="0" fontId="29" fillId="2" borderId="142" xfId="10" applyFont="1" applyFill="1" applyBorder="1" applyAlignment="1">
      <alignment vertical="center"/>
    </xf>
    <xf numFmtId="0" fontId="29" fillId="2" borderId="116" xfId="10" applyFont="1" applyFill="1" applyBorder="1" applyAlignment="1">
      <alignment vertical="center"/>
    </xf>
    <xf numFmtId="0" fontId="29" fillId="2" borderId="126" xfId="10" applyFont="1" applyFill="1" applyBorder="1" applyAlignment="1">
      <alignment vertical="center"/>
    </xf>
    <xf numFmtId="0" fontId="29" fillId="2" borderId="143" xfId="5" applyFont="1" applyFill="1" applyBorder="1" applyAlignment="1" applyProtection="1">
      <alignment vertical="center"/>
    </xf>
    <xf numFmtId="0" fontId="29" fillId="0" borderId="144" xfId="48" applyFont="1" applyBorder="1" applyAlignment="1">
      <alignment vertical="center"/>
    </xf>
    <xf numFmtId="0" fontId="29" fillId="0" borderId="145" xfId="48" applyFont="1" applyBorder="1" applyAlignment="1">
      <alignment vertical="center"/>
    </xf>
    <xf numFmtId="0" fontId="29" fillId="2" borderId="126" xfId="10" applyFont="1" applyFill="1" applyBorder="1" applyAlignment="1">
      <alignment horizontal="center" vertical="center"/>
    </xf>
    <xf numFmtId="0" fontId="29" fillId="2" borderId="142" xfId="5" applyFont="1" applyFill="1" applyBorder="1" applyAlignment="1" applyProtection="1">
      <alignment horizontal="center" vertical="center"/>
    </xf>
    <xf numFmtId="0" fontId="29" fillId="2" borderId="116" xfId="5" applyFont="1" applyFill="1" applyBorder="1" applyAlignment="1" applyProtection="1">
      <alignment horizontal="center" vertical="center"/>
    </xf>
    <xf numFmtId="0" fontId="29" fillId="2" borderId="126" xfId="5" applyFont="1" applyFill="1" applyBorder="1" applyAlignment="1" applyProtection="1">
      <alignment horizontal="center" vertical="center"/>
    </xf>
    <xf numFmtId="0" fontId="29" fillId="2" borderId="134" xfId="77" applyFont="1" applyFill="1" applyBorder="1" applyAlignment="1">
      <alignment vertical="center"/>
    </xf>
    <xf numFmtId="0" fontId="29" fillId="2" borderId="133" xfId="77" applyFont="1" applyFill="1" applyBorder="1" applyAlignment="1">
      <alignment vertical="center"/>
    </xf>
    <xf numFmtId="0" fontId="29" fillId="2" borderId="9" xfId="77" applyFont="1" applyFill="1" applyBorder="1" applyAlignment="1">
      <alignment vertical="center"/>
    </xf>
    <xf numFmtId="0" fontId="29" fillId="2" borderId="55" xfId="77" applyFont="1" applyFill="1" applyBorder="1" applyAlignment="1">
      <alignment vertical="center"/>
    </xf>
    <xf numFmtId="0" fontId="29" fillId="2" borderId="4" xfId="77" applyFont="1" applyFill="1" applyBorder="1" applyAlignment="1">
      <alignment vertical="center"/>
    </xf>
    <xf numFmtId="0" fontId="29" fillId="2" borderId="3" xfId="77" applyFont="1" applyFill="1" applyBorder="1" applyAlignment="1">
      <alignment vertical="center"/>
    </xf>
    <xf numFmtId="0" fontId="25" fillId="3" borderId="57" xfId="10" applyFont="1" applyFill="1" applyBorder="1" applyAlignment="1">
      <alignment vertical="center"/>
    </xf>
    <xf numFmtId="0" fontId="11" fillId="2" borderId="142" xfId="12" applyFill="1" applyBorder="1" applyAlignment="1" applyProtection="1">
      <alignment vertical="center"/>
    </xf>
    <xf numFmtId="0" fontId="29" fillId="2" borderId="142" xfId="10" quotePrefix="1" applyFont="1" applyFill="1" applyBorder="1" applyAlignment="1">
      <alignment vertical="center"/>
    </xf>
    <xf numFmtId="0" fontId="25" fillId="0" borderId="131" xfId="10" applyFont="1" applyBorder="1" applyAlignment="1">
      <alignment vertical="center"/>
    </xf>
    <xf numFmtId="0" fontId="25" fillId="0" borderId="17" xfId="10" applyFont="1" applyBorder="1" applyAlignment="1">
      <alignment vertical="center"/>
    </xf>
    <xf numFmtId="0" fontId="25" fillId="0" borderId="51" xfId="10" applyFont="1" applyBorder="1" applyAlignment="1">
      <alignment vertical="center"/>
    </xf>
    <xf numFmtId="9" fontId="29" fillId="2" borderId="0" xfId="10" applyNumberFormat="1" applyFont="1" applyFill="1" applyAlignment="1">
      <alignment vertical="center"/>
    </xf>
    <xf numFmtId="0" fontId="29" fillId="2" borderId="16" xfId="5" applyFont="1" applyFill="1" applyBorder="1" applyAlignment="1" applyProtection="1">
      <alignment vertical="center"/>
    </xf>
    <xf numFmtId="0" fontId="29" fillId="2" borderId="140" xfId="10" applyFont="1" applyFill="1" applyBorder="1" applyAlignment="1">
      <alignment vertical="center"/>
    </xf>
    <xf numFmtId="0" fontId="25" fillId="2" borderId="131" xfId="10" applyFont="1" applyFill="1" applyBorder="1" applyAlignment="1">
      <alignment vertical="center"/>
    </xf>
    <xf numFmtId="0" fontId="25" fillId="2" borderId="17" xfId="10" applyFont="1" applyFill="1" applyBorder="1" applyAlignment="1">
      <alignment vertical="center"/>
    </xf>
    <xf numFmtId="0" fontId="29" fillId="2" borderId="142" xfId="5" applyFont="1" applyFill="1" applyBorder="1" applyAlignment="1" applyProtection="1">
      <alignment vertical="center"/>
    </xf>
    <xf numFmtId="0" fontId="29" fillId="2" borderId="116" xfId="5" applyFont="1" applyFill="1" applyBorder="1" applyAlignment="1" applyProtection="1">
      <alignment vertical="center"/>
    </xf>
    <xf numFmtId="0" fontId="29" fillId="2" borderId="126" xfId="5" applyFont="1" applyFill="1" applyBorder="1" applyAlignment="1" applyProtection="1">
      <alignment vertical="center"/>
    </xf>
    <xf numFmtId="0" fontId="27" fillId="3" borderId="132" xfId="77" applyFont="1" applyFill="1" applyBorder="1" applyAlignment="1">
      <alignment vertical="center"/>
    </xf>
    <xf numFmtId="0" fontId="27" fillId="3" borderId="15" xfId="77" applyFont="1" applyFill="1" applyBorder="1" applyAlignment="1">
      <alignment vertical="center"/>
    </xf>
    <xf numFmtId="0" fontId="29" fillId="0" borderId="142" xfId="5" applyFont="1" applyFill="1" applyBorder="1" applyAlignment="1" applyProtection="1">
      <alignment vertical="center"/>
    </xf>
    <xf numFmtId="0" fontId="29" fillId="0" borderId="116" xfId="5" applyFont="1" applyFill="1" applyBorder="1" applyAlignment="1" applyProtection="1">
      <alignment vertical="center"/>
    </xf>
    <xf numFmtId="0" fontId="29" fillId="0" borderId="126" xfId="5" applyFont="1" applyFill="1" applyBorder="1" applyAlignment="1" applyProtection="1">
      <alignment vertical="center"/>
    </xf>
    <xf numFmtId="0" fontId="29" fillId="2" borderId="142" xfId="5" applyFont="1" applyFill="1" applyBorder="1" applyAlignment="1" applyProtection="1">
      <alignment vertical="center" wrapText="1"/>
    </xf>
    <xf numFmtId="0" fontId="28" fillId="2" borderId="138" xfId="3" applyFont="1" applyFill="1" applyBorder="1" applyAlignment="1">
      <alignment vertical="center"/>
    </xf>
    <xf numFmtId="0" fontId="28" fillId="2" borderId="128" xfId="3" applyFont="1" applyFill="1" applyBorder="1" applyAlignment="1">
      <alignment vertical="center"/>
    </xf>
    <xf numFmtId="0" fontId="29" fillId="2" borderId="138" xfId="10" applyFont="1" applyFill="1" applyBorder="1" applyAlignment="1">
      <alignment vertical="center"/>
    </xf>
    <xf numFmtId="0" fontId="25" fillId="2" borderId="51" xfId="10" applyFont="1" applyFill="1" applyBorder="1" applyAlignment="1">
      <alignment vertical="center"/>
    </xf>
    <xf numFmtId="0" fontId="29" fillId="0" borderId="144" xfId="48" applyFont="1" applyBorder="1" applyAlignment="1">
      <alignment horizontal="left"/>
    </xf>
    <xf numFmtId="0" fontId="29" fillId="0" borderId="145" xfId="48" applyFont="1" applyBorder="1" applyAlignment="1">
      <alignment horizontal="left"/>
    </xf>
    <xf numFmtId="0" fontId="29" fillId="2" borderId="142" xfId="5" applyFont="1" applyFill="1" applyBorder="1" applyAlignment="1" applyProtection="1">
      <alignment horizontal="left" vertical="center" wrapText="1"/>
    </xf>
    <xf numFmtId="0" fontId="29" fillId="0" borderId="142" xfId="10" applyFont="1" applyFill="1" applyBorder="1" applyAlignment="1">
      <alignment horizontal="left" vertical="center" wrapText="1"/>
    </xf>
    <xf numFmtId="0" fontId="29" fillId="0" borderId="116" xfId="10" applyFont="1" applyFill="1" applyBorder="1" applyAlignment="1">
      <alignment horizontal="left" vertical="center" wrapText="1"/>
    </xf>
    <xf numFmtId="0" fontId="29" fillId="0" borderId="126" xfId="10" applyFont="1" applyFill="1" applyBorder="1" applyAlignment="1">
      <alignment horizontal="left" vertical="center" wrapText="1"/>
    </xf>
    <xf numFmtId="0" fontId="28" fillId="0" borderId="131" xfId="10" applyFont="1" applyBorder="1" applyAlignment="1">
      <alignment horizontal="left" vertical="center" wrapText="1"/>
    </xf>
    <xf numFmtId="0" fontId="28" fillId="0" borderId="17" xfId="10" applyFont="1" applyBorder="1" applyAlignment="1">
      <alignment horizontal="left" vertical="center" wrapText="1"/>
    </xf>
    <xf numFmtId="0" fontId="28" fillId="0" borderId="51" xfId="10" applyFont="1" applyBorder="1" applyAlignment="1">
      <alignment horizontal="left" vertical="center" wrapText="1"/>
    </xf>
    <xf numFmtId="0" fontId="29" fillId="2" borderId="16" xfId="5" applyFont="1" applyFill="1" applyBorder="1" applyAlignment="1" applyProtection="1">
      <alignment horizontal="left" vertical="top" wrapText="1"/>
    </xf>
    <xf numFmtId="0" fontId="29" fillId="2" borderId="140" xfId="10" applyFont="1" applyFill="1" applyBorder="1" applyAlignment="1">
      <alignment horizontal="left" vertical="center" wrapText="1"/>
    </xf>
    <xf numFmtId="0" fontId="29" fillId="9" borderId="142" xfId="5" applyFont="1" applyFill="1" applyBorder="1" applyAlignment="1" applyProtection="1">
      <alignment horizontal="left" vertical="center" wrapText="1"/>
    </xf>
    <xf numFmtId="0" fontId="29" fillId="9" borderId="116" xfId="5" applyFont="1" applyFill="1" applyBorder="1" applyAlignment="1" applyProtection="1">
      <alignment horizontal="left" vertical="center" wrapText="1"/>
    </xf>
    <xf numFmtId="0" fontId="29" fillId="9" borderId="126" xfId="5" applyFont="1" applyFill="1" applyBorder="1" applyAlignment="1" applyProtection="1">
      <alignment horizontal="left" vertical="center" wrapText="1"/>
    </xf>
    <xf numFmtId="0" fontId="28" fillId="2" borderId="131" xfId="10" applyFont="1" applyFill="1" applyBorder="1" applyAlignment="1">
      <alignment horizontal="left" vertical="center" wrapText="1"/>
    </xf>
    <xf numFmtId="0" fontId="28" fillId="2" borderId="17" xfId="10" applyFont="1" applyFill="1" applyBorder="1" applyAlignment="1">
      <alignment horizontal="left" vertical="center" wrapText="1"/>
    </xf>
    <xf numFmtId="0" fontId="28" fillId="2" borderId="51" xfId="10" applyFont="1" applyFill="1" applyBorder="1" applyAlignment="1">
      <alignment horizontal="left" vertical="center" wrapText="1"/>
    </xf>
    <xf numFmtId="3" fontId="29" fillId="2" borderId="138" xfId="2" applyNumberFormat="1" applyFont="1" applyFill="1" applyBorder="1" applyAlignment="1">
      <alignment horizontal="left" vertical="center" wrapText="1"/>
    </xf>
    <xf numFmtId="0" fontId="29" fillId="2" borderId="128" xfId="2" applyNumberFormat="1" applyFont="1" applyFill="1" applyBorder="1" applyAlignment="1">
      <alignment horizontal="left" vertical="center" wrapText="1"/>
    </xf>
    <xf numFmtId="0" fontId="29" fillId="2" borderId="0" xfId="10" applyNumberFormat="1" applyFont="1" applyFill="1" applyAlignment="1">
      <alignment horizontal="left" vertical="center" wrapText="1"/>
    </xf>
    <xf numFmtId="0" fontId="29" fillId="2" borderId="4" xfId="0" applyFont="1" applyFill="1" applyBorder="1" applyAlignment="1">
      <alignment horizontal="left"/>
    </xf>
    <xf numFmtId="0" fontId="29" fillId="2" borderId="142" xfId="0" applyFont="1" applyFill="1" applyBorder="1" applyAlignment="1">
      <alignment horizontal="left"/>
    </xf>
    <xf numFmtId="0" fontId="29" fillId="2" borderId="116" xfId="0" applyFont="1" applyFill="1" applyBorder="1" applyAlignment="1">
      <alignment horizontal="left"/>
    </xf>
    <xf numFmtId="49" fontId="26" fillId="3" borderId="12" xfId="10" applyNumberFormat="1" applyFont="1" applyFill="1" applyBorder="1" applyAlignment="1">
      <alignment horizontal="left" vertical="center" wrapText="1"/>
    </xf>
    <xf numFmtId="49" fontId="26" fillId="3" borderId="13" xfId="10" applyNumberFormat="1" applyFont="1" applyFill="1" applyBorder="1" applyAlignment="1">
      <alignment horizontal="left" vertical="center" wrapText="1"/>
    </xf>
    <xf numFmtId="49" fontId="26" fillId="3" borderId="14" xfId="10" applyNumberFormat="1" applyFont="1" applyFill="1" applyBorder="1" applyAlignment="1">
      <alignment horizontal="left" vertical="center" wrapText="1"/>
    </xf>
    <xf numFmtId="0" fontId="29" fillId="2" borderId="128" xfId="10" applyFont="1" applyFill="1" applyBorder="1" applyAlignment="1">
      <alignment horizontal="left" vertical="center" wrapText="1"/>
    </xf>
    <xf numFmtId="0" fontId="29" fillId="2" borderId="128" xfId="10" applyFont="1" applyFill="1" applyBorder="1" applyAlignment="1">
      <alignment horizontal="left" vertical="center"/>
    </xf>
    <xf numFmtId="0" fontId="29" fillId="0" borderId="142" xfId="5" applyFont="1" applyFill="1" applyBorder="1" applyAlignment="1" applyProtection="1">
      <alignment horizontal="left" vertical="center" wrapText="1"/>
    </xf>
    <xf numFmtId="0" fontId="7" fillId="2" borderId="52" xfId="0" applyFont="1" applyFill="1" applyBorder="1" applyAlignment="1">
      <alignment horizontal="center" wrapText="1"/>
    </xf>
    <xf numFmtId="0" fontId="7" fillId="2" borderId="10" xfId="0" applyFont="1" applyFill="1" applyBorder="1" applyAlignment="1">
      <alignment horizontal="center" wrapText="1"/>
    </xf>
    <xf numFmtId="0" fontId="7" fillId="2" borderId="53" xfId="0" applyFont="1" applyFill="1" applyBorder="1" applyAlignment="1">
      <alignment horizontal="center" wrapText="1"/>
    </xf>
    <xf numFmtId="0" fontId="7" fillId="2" borderId="15" xfId="0" applyFont="1" applyFill="1" applyBorder="1" applyAlignment="1">
      <alignment horizontal="center" wrapText="1"/>
    </xf>
    <xf numFmtId="0" fontId="7" fillId="2" borderId="0" xfId="0" applyFont="1" applyFill="1" applyAlignment="1">
      <alignment horizontal="center" wrapText="1"/>
    </xf>
    <xf numFmtId="0" fontId="7" fillId="2" borderId="54" xfId="0" applyFont="1" applyFill="1" applyBorder="1" applyAlignment="1">
      <alignment horizontal="center" wrapText="1"/>
    </xf>
    <xf numFmtId="0" fontId="29" fillId="0" borderId="52" xfId="0" applyFont="1" applyBorder="1" applyAlignment="1">
      <alignment horizontal="center" wrapText="1"/>
    </xf>
    <xf numFmtId="0" fontId="29" fillId="0" borderId="10" xfId="0" applyFont="1" applyBorder="1" applyAlignment="1">
      <alignment horizontal="center" wrapText="1"/>
    </xf>
    <xf numFmtId="0" fontId="29" fillId="0" borderId="3" xfId="0" applyFont="1" applyBorder="1" applyAlignment="1">
      <alignment horizontal="center" wrapText="1"/>
    </xf>
    <xf numFmtId="0" fontId="29" fillId="0" borderId="4" xfId="0" applyFont="1" applyBorder="1" applyAlignment="1">
      <alignment horizontal="center" wrapText="1"/>
    </xf>
    <xf numFmtId="0" fontId="7" fillId="2" borderId="3" xfId="0" applyFont="1" applyFill="1" applyBorder="1" applyAlignment="1">
      <alignment horizontal="center" wrapText="1"/>
    </xf>
    <xf numFmtId="0" fontId="7" fillId="2" borderId="4" xfId="0" applyFont="1" applyFill="1" applyBorder="1" applyAlignment="1">
      <alignment horizontal="center" wrapText="1"/>
    </xf>
    <xf numFmtId="0" fontId="5" fillId="2" borderId="7" xfId="5" applyFill="1" applyBorder="1" applyAlignment="1" applyProtection="1">
      <alignment horizontal="left" vertical="center" wrapText="1"/>
    </xf>
    <xf numFmtId="0" fontId="28" fillId="0" borderId="76" xfId="10" applyFont="1" applyBorder="1" applyAlignment="1">
      <alignment horizontal="left" vertical="top" wrapText="1"/>
    </xf>
    <xf numFmtId="0" fontId="29" fillId="2" borderId="79"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80" xfId="5" applyFont="1" applyFill="1" applyBorder="1" applyAlignment="1" applyProtection="1">
      <alignment horizontal="center" vertical="center" wrapText="1"/>
    </xf>
    <xf numFmtId="0" fontId="29" fillId="2" borderId="82" xfId="5" applyFont="1" applyFill="1" applyBorder="1" applyAlignment="1" applyProtection="1">
      <alignment horizontal="center" vertical="center" wrapText="1"/>
    </xf>
    <xf numFmtId="0" fontId="29" fillId="2" borderId="72" xfId="5" applyFont="1" applyFill="1" applyBorder="1" applyAlignment="1" applyProtection="1">
      <alignment horizontal="center" vertical="center" wrapText="1"/>
    </xf>
    <xf numFmtId="0" fontId="29" fillId="2" borderId="82" xfId="5" applyFont="1" applyFill="1" applyBorder="1" applyAlignment="1" applyProtection="1">
      <alignment horizontal="left" vertical="center" wrapText="1"/>
    </xf>
    <xf numFmtId="0" fontId="29" fillId="2" borderId="71" xfId="5" applyFont="1" applyFill="1" applyBorder="1" applyAlignment="1" applyProtection="1">
      <alignment horizontal="left" vertical="center" wrapText="1"/>
    </xf>
    <xf numFmtId="0" fontId="29" fillId="2" borderId="80" xfId="5" applyFont="1" applyFill="1" applyBorder="1" applyAlignment="1" applyProtection="1">
      <alignment horizontal="left" vertical="center" wrapText="1"/>
    </xf>
    <xf numFmtId="0" fontId="27" fillId="3" borderId="77" xfId="46" applyFont="1" applyFill="1" applyBorder="1" applyAlignment="1">
      <alignment horizontal="center" vertical="center" wrapText="1"/>
    </xf>
    <xf numFmtId="0" fontId="28" fillId="2" borderId="82" xfId="3" applyFont="1" applyFill="1" applyBorder="1" applyAlignment="1">
      <alignment horizontal="left" vertical="center" wrapText="1"/>
    </xf>
    <xf numFmtId="0" fontId="28" fillId="2" borderId="72" xfId="3" applyFont="1" applyFill="1" applyBorder="1" applyAlignment="1">
      <alignment horizontal="left" vertical="center" wrapText="1"/>
    </xf>
    <xf numFmtId="0" fontId="29" fillId="2" borderId="79" xfId="10" applyFont="1" applyFill="1" applyBorder="1" applyAlignment="1">
      <alignment horizontal="center" vertical="center" wrapText="1"/>
    </xf>
    <xf numFmtId="0" fontId="29" fillId="2" borderId="71" xfId="10" applyFont="1" applyFill="1" applyBorder="1" applyAlignment="1">
      <alignment horizontal="center" vertical="center" wrapText="1"/>
    </xf>
    <xf numFmtId="0" fontId="29" fillId="2" borderId="80" xfId="10" applyFont="1" applyFill="1" applyBorder="1" applyAlignment="1">
      <alignment horizontal="center" vertical="center" wrapText="1"/>
    </xf>
    <xf numFmtId="0" fontId="29" fillId="2" borderId="79" xfId="10" applyFont="1" applyFill="1" applyBorder="1" applyAlignment="1">
      <alignment horizontal="left" vertical="center"/>
    </xf>
    <xf numFmtId="0" fontId="29" fillId="2" borderId="71" xfId="10" applyFont="1" applyFill="1" applyBorder="1" applyAlignment="1">
      <alignment horizontal="left" vertical="center"/>
    </xf>
    <xf numFmtId="0" fontId="29" fillId="2" borderId="82" xfId="10" applyFont="1" applyFill="1" applyBorder="1" applyAlignment="1">
      <alignment horizontal="left" vertical="center"/>
    </xf>
    <xf numFmtId="0" fontId="29" fillId="2" borderId="80" xfId="10" applyFont="1" applyFill="1" applyBorder="1" applyAlignment="1">
      <alignment horizontal="left" vertical="center"/>
    </xf>
    <xf numFmtId="0" fontId="28" fillId="2" borderId="76" xfId="10" applyFont="1" applyFill="1" applyBorder="1" applyAlignment="1">
      <alignment horizontal="left" vertical="top" wrapText="1"/>
    </xf>
    <xf numFmtId="0" fontId="29" fillId="2" borderId="77" xfId="0" applyFont="1" applyFill="1" applyBorder="1" applyAlignment="1">
      <alignment horizontal="center" wrapText="1"/>
    </xf>
    <xf numFmtId="0" fontId="29" fillId="2" borderId="79" xfId="0" applyFont="1" applyFill="1" applyBorder="1" applyAlignment="1">
      <alignment horizontal="center"/>
    </xf>
    <xf numFmtId="0" fontId="29" fillId="2" borderId="71" xfId="0" applyFont="1" applyFill="1" applyBorder="1" applyAlignment="1">
      <alignment horizontal="center"/>
    </xf>
    <xf numFmtId="0" fontId="29" fillId="0" borderId="79" xfId="5" applyFont="1" applyFill="1" applyBorder="1" applyAlignment="1" applyProtection="1">
      <alignment horizontal="center" vertical="center" wrapText="1"/>
    </xf>
    <xf numFmtId="0" fontId="29" fillId="0" borderId="71" xfId="5" applyFont="1" applyFill="1" applyBorder="1" applyAlignment="1" applyProtection="1">
      <alignment horizontal="center" vertical="center" wrapText="1"/>
    </xf>
    <xf numFmtId="0" fontId="29" fillId="0" borderId="80" xfId="5" applyFont="1" applyFill="1" applyBorder="1" applyAlignment="1" applyProtection="1">
      <alignment horizontal="center" vertical="center" wrapText="1"/>
    </xf>
    <xf numFmtId="0" fontId="29" fillId="2" borderId="81" xfId="10" applyFont="1" applyFill="1" applyBorder="1" applyAlignment="1">
      <alignment horizontal="center" vertical="center" wrapText="1"/>
    </xf>
    <xf numFmtId="0" fontId="29" fillId="2" borderId="84" xfId="0" applyFont="1" applyFill="1" applyBorder="1" applyAlignment="1">
      <alignment horizontal="left" vertical="top"/>
    </xf>
    <xf numFmtId="0" fontId="29" fillId="2" borderId="78" xfId="0" applyFont="1" applyFill="1" applyBorder="1" applyAlignment="1">
      <alignment horizontal="left" vertical="top"/>
    </xf>
    <xf numFmtId="0" fontId="27" fillId="3" borderId="77" xfId="46" applyFont="1" applyFill="1" applyBorder="1" applyAlignment="1">
      <alignment horizontal="center" vertical="center"/>
    </xf>
    <xf numFmtId="0" fontId="25" fillId="3" borderId="77" xfId="10" applyFont="1" applyFill="1" applyBorder="1" applyAlignment="1">
      <alignment horizontal="center" vertical="center" wrapText="1"/>
    </xf>
    <xf numFmtId="0" fontId="42" fillId="6" borderId="63" xfId="0" applyFont="1" applyFill="1" applyBorder="1" applyAlignment="1">
      <alignment horizontal="center" vertical="center" wrapText="1"/>
    </xf>
    <xf numFmtId="0" fontId="35" fillId="0" borderId="64" xfId="0" applyFont="1" applyBorder="1"/>
    <xf numFmtId="0" fontId="35" fillId="0" borderId="65" xfId="0" applyFont="1" applyBorder="1"/>
    <xf numFmtId="0" fontId="29" fillId="2" borderId="58" xfId="9" applyFont="1" applyFill="1" applyBorder="1" applyAlignment="1" applyProtection="1">
      <alignment horizontal="left" vertical="center" wrapText="1"/>
    </xf>
    <xf numFmtId="0" fontId="5" fillId="2" borderId="79" xfId="5" applyFill="1" applyBorder="1" applyAlignment="1" applyProtection="1">
      <alignment horizontal="center" vertical="center" wrapText="1"/>
    </xf>
    <xf numFmtId="9" fontId="29" fillId="2" borderId="82" xfId="2" applyNumberFormat="1" applyFont="1" applyFill="1" applyBorder="1" applyAlignment="1">
      <alignment horizontal="center" vertical="center" wrapText="1"/>
    </xf>
    <xf numFmtId="0" fontId="29" fillId="2" borderId="72" xfId="2" applyNumberFormat="1" applyFont="1" applyFill="1" applyBorder="1" applyAlignment="1">
      <alignment horizontal="center" vertical="center" wrapText="1"/>
    </xf>
    <xf numFmtId="186" fontId="29" fillId="2" borderId="138" xfId="2" applyNumberFormat="1" applyFont="1" applyFill="1" applyBorder="1" applyAlignment="1">
      <alignment horizontal="center" vertical="center" wrapText="1"/>
    </xf>
    <xf numFmtId="186" fontId="29" fillId="2" borderId="128" xfId="2" applyNumberFormat="1" applyFont="1" applyFill="1" applyBorder="1" applyAlignment="1">
      <alignment horizontal="center" vertical="center" wrapText="1"/>
    </xf>
    <xf numFmtId="0" fontId="29" fillId="2" borderId="26" xfId="10" applyFont="1" applyFill="1" applyBorder="1" applyAlignment="1">
      <alignment vertical="center" wrapText="1"/>
    </xf>
    <xf numFmtId="0" fontId="29" fillId="2" borderId="2" xfId="10" applyFont="1" applyFill="1" applyBorder="1" applyAlignment="1">
      <alignment vertical="center" wrapText="1"/>
    </xf>
    <xf numFmtId="0" fontId="29" fillId="2" borderId="50" xfId="10" applyFont="1" applyFill="1" applyBorder="1" applyAlignment="1">
      <alignment vertical="center" wrapText="1"/>
    </xf>
    <xf numFmtId="0" fontId="29" fillId="2" borderId="58" xfId="5" applyFont="1" applyFill="1" applyBorder="1" applyAlignment="1" applyProtection="1">
      <alignment vertical="center" wrapText="1"/>
    </xf>
    <xf numFmtId="0" fontId="5" fillId="2" borderId="26" xfId="5" applyFill="1" applyBorder="1" applyAlignment="1" applyProtection="1">
      <alignment vertical="center" wrapText="1"/>
    </xf>
    <xf numFmtId="0" fontId="6" fillId="2" borderId="26" xfId="5" applyFont="1" applyFill="1" applyBorder="1" applyAlignment="1" applyProtection="1">
      <alignment horizontal="left" vertical="center" wrapText="1"/>
    </xf>
    <xf numFmtId="0" fontId="29" fillId="2" borderId="143" xfId="5" applyFont="1" applyFill="1" applyBorder="1" applyAlignment="1" applyProtection="1">
      <alignment vertical="center" wrapText="1"/>
    </xf>
    <xf numFmtId="0" fontId="2" fillId="2" borderId="116" xfId="9" applyFill="1" applyBorder="1" applyAlignment="1" applyProtection="1">
      <alignment horizontal="left" vertical="center" wrapText="1"/>
    </xf>
    <xf numFmtId="0" fontId="29" fillId="2" borderId="138" xfId="2" applyNumberFormat="1" applyFont="1" applyFill="1" applyBorder="1" applyAlignment="1">
      <alignment horizontal="center" vertical="center" wrapText="1"/>
    </xf>
    <xf numFmtId="0" fontId="29" fillId="2" borderId="128" xfId="2" applyNumberFormat="1" applyFont="1" applyFill="1" applyBorder="1" applyAlignment="1">
      <alignment horizontal="center" vertical="center" wrapText="1"/>
    </xf>
    <xf numFmtId="0" fontId="29" fillId="2" borderId="128" xfId="5" applyFont="1" applyFill="1" applyBorder="1" applyAlignment="1" applyProtection="1">
      <alignment horizontal="left" vertical="center" wrapText="1"/>
    </xf>
    <xf numFmtId="0" fontId="29" fillId="2" borderId="1" xfId="10" applyFont="1" applyFill="1" applyBorder="1" applyAlignment="1">
      <alignment horizontal="justify" vertical="center"/>
    </xf>
    <xf numFmtId="0" fontId="29" fillId="2" borderId="2" xfId="10" applyFont="1" applyFill="1" applyBorder="1" applyAlignment="1">
      <alignment horizontal="justify" vertical="center"/>
    </xf>
    <xf numFmtId="0" fontId="29" fillId="2" borderId="50" xfId="10" applyFont="1" applyFill="1" applyBorder="1" applyAlignment="1">
      <alignment horizontal="justify" vertical="center"/>
    </xf>
    <xf numFmtId="0" fontId="29" fillId="2" borderId="79" xfId="10" applyFont="1" applyFill="1" applyBorder="1" applyAlignment="1">
      <alignment horizontal="left" vertical="center" wrapText="1"/>
    </xf>
    <xf numFmtId="0" fontId="29" fillId="2" borderId="71" xfId="10" applyFont="1" applyFill="1" applyBorder="1" applyAlignment="1">
      <alignment horizontal="left" vertical="center" wrapText="1"/>
    </xf>
    <xf numFmtId="0" fontId="29" fillId="2" borderId="80" xfId="10" applyFont="1" applyFill="1" applyBorder="1" applyAlignment="1">
      <alignment horizontal="left" vertical="center" wrapText="1"/>
    </xf>
    <xf numFmtId="0" fontId="29" fillId="2" borderId="79" xfId="5" applyFont="1" applyFill="1" applyBorder="1" applyAlignment="1" applyProtection="1">
      <alignment horizontal="left" vertical="center" wrapText="1"/>
    </xf>
    <xf numFmtId="49" fontId="39" fillId="5" borderId="69" xfId="79" applyNumberFormat="1" applyFont="1" applyFill="1" applyBorder="1" applyAlignment="1">
      <alignment horizontal="left" vertical="center" wrapText="1"/>
    </xf>
    <xf numFmtId="0" fontId="39" fillId="5" borderId="70" xfId="79" applyFont="1" applyFill="1" applyBorder="1" applyAlignment="1">
      <alignment horizontal="left" vertical="center" wrapText="1"/>
    </xf>
    <xf numFmtId="0" fontId="39" fillId="5" borderId="75" xfId="79" applyFont="1" applyFill="1" applyBorder="1" applyAlignment="1">
      <alignment horizontal="left" vertical="center" wrapText="1"/>
    </xf>
    <xf numFmtId="49" fontId="40" fillId="5" borderId="69" xfId="79" applyNumberFormat="1" applyFont="1" applyFill="1" applyBorder="1" applyAlignment="1">
      <alignment horizontal="left" vertical="center" wrapText="1"/>
    </xf>
    <xf numFmtId="0" fontId="39" fillId="5" borderId="69" xfId="79" applyNumberFormat="1" applyFont="1" applyFill="1" applyBorder="1" applyAlignment="1">
      <alignment horizontal="left" vertical="center" wrapText="1"/>
    </xf>
    <xf numFmtId="49" fontId="39" fillId="5" borderId="83" xfId="79" applyNumberFormat="1" applyFont="1" applyFill="1" applyBorder="1" applyAlignment="1">
      <alignment horizontal="center" vertical="center" wrapText="1"/>
    </xf>
    <xf numFmtId="0" fontId="39" fillId="5" borderId="83" xfId="79" applyFont="1" applyFill="1" applyBorder="1" applyAlignment="1">
      <alignment horizontal="center" vertical="center" wrapText="1"/>
    </xf>
    <xf numFmtId="9" fontId="29" fillId="2" borderId="82" xfId="2" applyFont="1" applyFill="1" applyBorder="1" applyAlignment="1">
      <alignment horizontal="center" vertical="center" wrapText="1"/>
    </xf>
    <xf numFmtId="9" fontId="29" fillId="2" borderId="72" xfId="2" applyFont="1" applyFill="1" applyBorder="1" applyAlignment="1">
      <alignment horizontal="center" vertical="center" wrapText="1"/>
    </xf>
    <xf numFmtId="49" fontId="39" fillId="5" borderId="69" xfId="79" applyNumberFormat="1" applyFont="1" applyFill="1" applyBorder="1" applyAlignment="1">
      <alignment horizontal="left" vertical="center"/>
    </xf>
    <xf numFmtId="0" fontId="39" fillId="5" borderId="70" xfId="79" applyFont="1" applyFill="1" applyBorder="1" applyAlignment="1">
      <alignment horizontal="left" vertical="center"/>
    </xf>
    <xf numFmtId="49" fontId="39" fillId="5" borderId="74" xfId="79" applyNumberFormat="1" applyFont="1" applyFill="1" applyBorder="1" applyAlignment="1">
      <alignment horizontal="left" vertical="center"/>
    </xf>
    <xf numFmtId="0" fontId="39" fillId="5" borderId="75" xfId="79" applyFont="1" applyFill="1" applyBorder="1" applyAlignment="1">
      <alignment horizontal="left" vertical="center"/>
    </xf>
    <xf numFmtId="0" fontId="29" fillId="2" borderId="82" xfId="2" applyNumberFormat="1" applyFont="1" applyFill="1" applyBorder="1" applyAlignment="1">
      <alignment horizontal="center" vertical="center" wrapText="1"/>
    </xf>
    <xf numFmtId="0" fontId="5" fillId="2" borderId="79" xfId="5" applyFill="1" applyBorder="1" applyAlignment="1" applyProtection="1">
      <alignment horizontal="left" vertical="center" wrapText="1"/>
    </xf>
    <xf numFmtId="0" fontId="29" fillId="2" borderId="138" xfId="10" applyNumberFormat="1" applyFont="1" applyFill="1" applyBorder="1" applyAlignment="1">
      <alignment horizontal="center" vertical="center" wrapText="1"/>
    </xf>
    <xf numFmtId="0" fontId="29" fillId="2" borderId="128" xfId="10" applyNumberFormat="1" applyFont="1" applyFill="1" applyBorder="1" applyAlignment="1">
      <alignment horizontal="center" vertical="center" wrapText="1"/>
    </xf>
    <xf numFmtId="0" fontId="29" fillId="4" borderId="63" xfId="0" applyFont="1" applyFill="1" applyBorder="1" applyAlignment="1">
      <alignment horizontal="left" vertical="center" wrapText="1"/>
    </xf>
    <xf numFmtId="0" fontId="38" fillId="0" borderId="64" xfId="0" applyFont="1" applyBorder="1" applyAlignment="1">
      <alignment horizontal="left"/>
    </xf>
    <xf numFmtId="0" fontId="38" fillId="0" borderId="65" xfId="0" applyFont="1" applyBorder="1" applyAlignment="1">
      <alignment horizontal="left"/>
    </xf>
    <xf numFmtId="0" fontId="29" fillId="2" borderId="142" xfId="5" applyFont="1" applyFill="1" applyBorder="1" applyAlignment="1" applyProtection="1">
      <alignment horizontal="left" vertical="top" wrapText="1"/>
    </xf>
    <xf numFmtId="0" fontId="29" fillId="2" borderId="116" xfId="5" applyFont="1" applyFill="1" applyBorder="1" applyAlignment="1" applyProtection="1">
      <alignment horizontal="left" vertical="top" wrapText="1"/>
    </xf>
    <xf numFmtId="0" fontId="29" fillId="2" borderId="126" xfId="5" applyFont="1" applyFill="1" applyBorder="1" applyAlignment="1" applyProtection="1">
      <alignment horizontal="left" vertical="top" wrapText="1"/>
    </xf>
    <xf numFmtId="0" fontId="24" fillId="0" borderId="15" xfId="46" applyFont="1" applyFill="1" applyBorder="1" applyAlignment="1">
      <alignment horizontal="center"/>
    </xf>
    <xf numFmtId="0" fontId="29" fillId="0" borderId="140" xfId="10" applyFont="1" applyFill="1" applyBorder="1" applyAlignment="1">
      <alignment horizontal="center" vertical="center" wrapText="1"/>
    </xf>
    <xf numFmtId="0" fontId="24" fillId="9" borderId="15" xfId="46" applyFont="1" applyFill="1" applyBorder="1" applyAlignment="1">
      <alignment horizontal="center" vertical="center"/>
    </xf>
    <xf numFmtId="0" fontId="28" fillId="0" borderId="138" xfId="74" applyFont="1" applyBorder="1" applyAlignment="1">
      <alignment horizontal="left" vertical="center" wrapText="1"/>
    </xf>
    <xf numFmtId="0" fontId="28" fillId="0" borderId="128" xfId="74" applyFont="1" applyBorder="1" applyAlignment="1">
      <alignment horizontal="left" vertical="center" wrapText="1"/>
    </xf>
    <xf numFmtId="0" fontId="29" fillId="0" borderId="142" xfId="5" applyFont="1" applyFill="1" applyBorder="1" applyAlignment="1" applyProtection="1">
      <alignment horizontal="left" vertical="top" wrapText="1"/>
    </xf>
    <xf numFmtId="0" fontId="29" fillId="0" borderId="116" xfId="5" applyFont="1" applyFill="1" applyBorder="1" applyAlignment="1" applyProtection="1">
      <alignment horizontal="left" vertical="top" wrapText="1"/>
    </xf>
    <xf numFmtId="0" fontId="29" fillId="0" borderId="126" xfId="5" applyFont="1" applyFill="1" applyBorder="1" applyAlignment="1" applyProtection="1">
      <alignment horizontal="left" vertical="top" wrapText="1"/>
    </xf>
    <xf numFmtId="1" fontId="29" fillId="2" borderId="138" xfId="10" applyNumberFormat="1" applyFont="1" applyFill="1" applyBorder="1" applyAlignment="1">
      <alignment horizontal="center" vertical="center" wrapText="1"/>
    </xf>
    <xf numFmtId="1" fontId="29" fillId="2" borderId="128" xfId="10" applyNumberFormat="1" applyFont="1" applyFill="1" applyBorder="1" applyAlignment="1">
      <alignment horizontal="center" vertical="center" wrapText="1"/>
    </xf>
    <xf numFmtId="0" fontId="24" fillId="0" borderId="138" xfId="0" applyFont="1" applyBorder="1" applyAlignment="1">
      <alignment horizontal="center" vertical="center" wrapText="1"/>
    </xf>
    <xf numFmtId="0" fontId="24" fillId="0" borderId="116" xfId="0" applyFont="1" applyBorder="1" applyAlignment="1">
      <alignment horizontal="center" vertical="center" wrapText="1"/>
    </xf>
    <xf numFmtId="0" fontId="24" fillId="0" borderId="126" xfId="0" applyFont="1" applyBorder="1" applyAlignment="1">
      <alignment horizontal="center" vertical="center" wrapText="1"/>
    </xf>
    <xf numFmtId="0" fontId="29" fillId="0" borderId="3" xfId="74" applyFont="1" applyFill="1" applyBorder="1" applyAlignment="1">
      <alignment horizontal="left" vertical="top" wrapText="1"/>
    </xf>
    <xf numFmtId="0" fontId="29" fillId="0" borderId="4" xfId="74" applyFont="1" applyFill="1" applyBorder="1" applyAlignment="1">
      <alignment horizontal="left" vertical="top" wrapText="1"/>
    </xf>
    <xf numFmtId="0" fontId="29" fillId="0" borderId="55" xfId="74" applyFont="1" applyFill="1" applyBorder="1" applyAlignment="1">
      <alignment horizontal="left" vertical="top" wrapText="1"/>
    </xf>
    <xf numFmtId="14" fontId="29" fillId="2" borderId="138" xfId="5" applyNumberFormat="1" applyFont="1" applyFill="1" applyBorder="1" applyAlignment="1" applyProtection="1">
      <alignment horizontal="left" vertical="center" wrapText="1"/>
    </xf>
    <xf numFmtId="14" fontId="29" fillId="2" borderId="116" xfId="5" applyNumberFormat="1" applyFont="1" applyFill="1" applyBorder="1" applyAlignment="1" applyProtection="1">
      <alignment horizontal="left" vertical="center" wrapText="1"/>
    </xf>
    <xf numFmtId="14" fontId="29" fillId="2" borderId="128" xfId="5" applyNumberFormat="1" applyFont="1" applyFill="1" applyBorder="1" applyAlignment="1" applyProtection="1">
      <alignment horizontal="left" vertical="center" wrapText="1"/>
    </xf>
    <xf numFmtId="14" fontId="29" fillId="0" borderId="140" xfId="5" applyNumberFormat="1" applyFont="1" applyFill="1" applyBorder="1" applyAlignment="1" applyProtection="1">
      <alignment horizontal="left" vertical="center" wrapText="1"/>
    </xf>
    <xf numFmtId="14" fontId="2" fillId="0" borderId="140" xfId="102" applyNumberFormat="1" applyFill="1" applyBorder="1" applyAlignment="1" applyProtection="1">
      <alignment horizontal="left" vertical="center" wrapText="1"/>
    </xf>
    <xf numFmtId="0" fontId="24" fillId="0" borderId="15" xfId="0" applyFont="1" applyBorder="1" applyAlignment="1">
      <alignment horizontal="center"/>
    </xf>
    <xf numFmtId="0" fontId="24" fillId="6" borderId="63" xfId="80" applyFont="1" applyFill="1" applyBorder="1" applyAlignment="1">
      <alignment horizontal="left" vertical="center" wrapText="1"/>
    </xf>
    <xf numFmtId="0" fontId="41" fillId="0" borderId="64" xfId="80" applyFont="1" applyBorder="1" applyAlignment="1">
      <alignment horizontal="left"/>
    </xf>
    <xf numFmtId="0" fontId="41" fillId="0" borderId="65" xfId="80" applyFont="1" applyBorder="1" applyAlignment="1">
      <alignment horizontal="left"/>
    </xf>
    <xf numFmtId="0" fontId="42" fillId="6" borderId="63" xfId="80" applyFont="1" applyFill="1" applyBorder="1" applyAlignment="1">
      <alignment horizontal="left" vertical="center" wrapText="1"/>
    </xf>
    <xf numFmtId="9" fontId="29" fillId="2" borderId="82" xfId="10" applyNumberFormat="1" applyFont="1" applyFill="1" applyBorder="1" applyAlignment="1">
      <alignment horizontal="center" vertical="center" wrapText="1"/>
    </xf>
    <xf numFmtId="0" fontId="29" fillId="2" borderId="72" xfId="10" applyFont="1" applyFill="1" applyBorder="1" applyAlignment="1">
      <alignment horizontal="center" vertical="center" wrapText="1"/>
    </xf>
    <xf numFmtId="9" fontId="29" fillId="2" borderId="72" xfId="10" applyNumberFormat="1" applyFont="1" applyFill="1" applyBorder="1" applyAlignment="1">
      <alignment horizontal="center" vertical="center" wrapText="1"/>
    </xf>
    <xf numFmtId="0" fontId="29" fillId="13" borderId="0" xfId="104" applyFont="1" applyFill="1" applyAlignment="1" applyProtection="1">
      <alignment horizontal="left" vertical="center" wrapText="1"/>
    </xf>
    <xf numFmtId="0" fontId="25" fillId="12" borderId="132" xfId="104" applyFont="1" applyFill="1" applyBorder="1" applyAlignment="1" applyProtection="1">
      <alignment horizontal="center" vertical="center" wrapText="1"/>
    </xf>
    <xf numFmtId="0" fontId="25" fillId="12" borderId="15" xfId="104" applyFont="1" applyFill="1" applyBorder="1" applyAlignment="1" applyProtection="1">
      <alignment horizontal="center" vertical="center" wrapText="1"/>
    </xf>
    <xf numFmtId="0" fontId="42" fillId="4" borderId="63" xfId="108" applyFont="1" applyFill="1" applyBorder="1" applyAlignment="1" applyProtection="1">
      <alignment horizontal="left" vertical="center" wrapText="1"/>
    </xf>
    <xf numFmtId="0" fontId="41" fillId="0" borderId="64" xfId="108" applyFont="1" applyBorder="1" applyAlignment="1" applyProtection="1">
      <alignment horizontal="left"/>
    </xf>
    <xf numFmtId="0" fontId="41" fillId="0" borderId="65" xfId="108" applyFont="1" applyBorder="1" applyAlignment="1" applyProtection="1">
      <alignment horizontal="left"/>
    </xf>
    <xf numFmtId="0" fontId="29" fillId="13" borderId="143" xfId="106" applyFont="1" applyFill="1" applyBorder="1" applyAlignment="1" applyProtection="1">
      <alignment vertical="center" wrapText="1"/>
    </xf>
    <xf numFmtId="0" fontId="29" fillId="0" borderId="144" xfId="110" applyFont="1" applyBorder="1" applyAlignment="1" applyProtection="1"/>
    <xf numFmtId="0" fontId="29" fillId="0" borderId="145" xfId="110" applyFont="1" applyBorder="1" applyAlignment="1" applyProtection="1"/>
    <xf numFmtId="0" fontId="37" fillId="13" borderId="10" xfId="106" applyFont="1" applyFill="1" applyBorder="1" applyAlignment="1" applyProtection="1">
      <alignment horizontal="left" vertical="center" wrapText="1"/>
    </xf>
    <xf numFmtId="0" fontId="29" fillId="0" borderId="10" xfId="110" applyFont="1" applyBorder="1" applyAlignment="1" applyProtection="1"/>
    <xf numFmtId="0" fontId="29" fillId="13" borderId="142" xfId="106" applyFont="1" applyFill="1" applyBorder="1" applyAlignment="1" applyProtection="1">
      <alignment horizontal="left" vertical="center" wrapText="1"/>
    </xf>
    <xf numFmtId="0" fontId="29" fillId="13" borderId="116" xfId="106" applyFont="1" applyFill="1" applyBorder="1" applyAlignment="1" applyProtection="1">
      <alignment horizontal="left" vertical="center" wrapText="1"/>
    </xf>
    <xf numFmtId="0" fontId="29" fillId="13" borderId="126" xfId="106" applyFont="1" applyFill="1" applyBorder="1" applyAlignment="1" applyProtection="1">
      <alignment horizontal="left" vertical="center" wrapText="1"/>
    </xf>
    <xf numFmtId="0" fontId="25" fillId="12" borderId="57" xfId="104" applyFont="1" applyFill="1" applyBorder="1" applyAlignment="1" applyProtection="1">
      <alignment horizontal="center" vertical="center" wrapText="1"/>
    </xf>
    <xf numFmtId="0" fontId="29" fillId="13" borderId="142" xfId="104" applyFont="1" applyFill="1" applyBorder="1" applyAlignment="1" applyProtection="1">
      <alignment horizontal="left" vertical="center" wrapText="1"/>
    </xf>
    <xf numFmtId="0" fontId="29" fillId="13" borderId="116" xfId="104" applyFont="1" applyFill="1" applyBorder="1" applyAlignment="1" applyProtection="1">
      <alignment horizontal="left" vertical="center" wrapText="1"/>
    </xf>
    <xf numFmtId="0" fontId="29" fillId="13" borderId="126" xfId="104" applyFont="1" applyFill="1" applyBorder="1" applyAlignment="1" applyProtection="1">
      <alignment horizontal="left" vertical="center" wrapText="1"/>
    </xf>
    <xf numFmtId="0" fontId="28" fillId="0" borderId="131" xfId="104" applyFont="1" applyBorder="1" applyAlignment="1" applyProtection="1">
      <alignment horizontal="left" vertical="top" wrapText="1"/>
    </xf>
    <xf numFmtId="0" fontId="28" fillId="0" borderId="17" xfId="104" applyFont="1" applyBorder="1" applyAlignment="1" applyProtection="1">
      <alignment horizontal="left" vertical="top" wrapText="1"/>
    </xf>
    <xf numFmtId="0" fontId="28" fillId="0" borderId="51" xfId="104" applyFont="1" applyBorder="1" applyAlignment="1" applyProtection="1">
      <alignment horizontal="left" vertical="top" wrapText="1"/>
    </xf>
    <xf numFmtId="0" fontId="29" fillId="13" borderId="16" xfId="106" applyFont="1" applyFill="1" applyBorder="1" applyAlignment="1" applyProtection="1">
      <alignment horizontal="center" vertical="top" wrapText="1"/>
    </xf>
    <xf numFmtId="0" fontId="29" fillId="13" borderId="140" xfId="104" applyFont="1" applyFill="1" applyBorder="1" applyAlignment="1" applyProtection="1">
      <alignment horizontal="center" vertical="center" wrapText="1"/>
    </xf>
    <xf numFmtId="0" fontId="29" fillId="13" borderId="142" xfId="106" applyFont="1" applyFill="1" applyBorder="1" applyAlignment="1" applyProtection="1">
      <alignment horizontal="center" vertical="center" wrapText="1"/>
    </xf>
    <xf numFmtId="0" fontId="29" fillId="13" borderId="116" xfId="106" applyFont="1" applyFill="1" applyBorder="1" applyAlignment="1" applyProtection="1">
      <alignment horizontal="center" vertical="center" wrapText="1"/>
    </xf>
    <xf numFmtId="0" fontId="29" fillId="13" borderId="126" xfId="106" applyFont="1" applyFill="1" applyBorder="1" applyAlignment="1" applyProtection="1">
      <alignment horizontal="center" vertical="center" wrapText="1"/>
    </xf>
    <xf numFmtId="0" fontId="29" fillId="13" borderId="138" xfId="104" applyFont="1" applyFill="1" applyBorder="1" applyAlignment="1" applyProtection="1">
      <alignment horizontal="center" vertical="center" wrapText="1"/>
    </xf>
    <xf numFmtId="0" fontId="29" fillId="13" borderId="128" xfId="104" applyFont="1" applyFill="1" applyBorder="1" applyAlignment="1" applyProtection="1">
      <alignment horizontal="center" vertical="center" wrapText="1"/>
    </xf>
    <xf numFmtId="0" fontId="29" fillId="13" borderId="134" xfId="105" applyFont="1" applyFill="1" applyBorder="1" applyAlignment="1">
      <alignment horizontal="left" vertical="top"/>
    </xf>
    <xf numFmtId="0" fontId="29" fillId="13" borderId="133" xfId="105" applyFont="1" applyFill="1" applyBorder="1" applyAlignment="1">
      <alignment horizontal="left" vertical="top"/>
    </xf>
    <xf numFmtId="0" fontId="29" fillId="13" borderId="9" xfId="105" applyFont="1" applyFill="1" applyBorder="1" applyAlignment="1">
      <alignment horizontal="left" vertical="top"/>
    </xf>
    <xf numFmtId="0" fontId="29" fillId="13" borderId="55" xfId="105" applyFont="1" applyFill="1" applyBorder="1" applyAlignment="1">
      <alignment horizontal="left" vertical="top"/>
    </xf>
    <xf numFmtId="0" fontId="29" fillId="13" borderId="0" xfId="104" applyFont="1" applyFill="1" applyAlignment="1" applyProtection="1">
      <alignment horizontal="center" vertical="center" wrapText="1"/>
    </xf>
    <xf numFmtId="0" fontId="29" fillId="0" borderId="142" xfId="106" applyFont="1" applyFill="1" applyBorder="1" applyAlignment="1" applyProtection="1">
      <alignment horizontal="center" vertical="center" wrapText="1"/>
    </xf>
    <xf numFmtId="0" fontId="29" fillId="0" borderId="116" xfId="106" applyFont="1" applyFill="1" applyBorder="1" applyAlignment="1" applyProtection="1">
      <alignment horizontal="center" vertical="center" wrapText="1"/>
    </xf>
    <xf numFmtId="0" fontId="29" fillId="0" borderId="126" xfId="106" applyFont="1" applyFill="1" applyBorder="1" applyAlignment="1" applyProtection="1">
      <alignment horizontal="center" vertical="center" wrapText="1"/>
    </xf>
    <xf numFmtId="0" fontId="29" fillId="13" borderId="128" xfId="106" applyFont="1" applyFill="1" applyBorder="1" applyAlignment="1" applyProtection="1">
      <alignment horizontal="center" vertical="center" wrapText="1"/>
    </xf>
    <xf numFmtId="0" fontId="29" fillId="13" borderId="138" xfId="106" applyFont="1" applyFill="1" applyBorder="1" applyAlignment="1" applyProtection="1">
      <alignment horizontal="left" vertical="center" wrapText="1"/>
    </xf>
    <xf numFmtId="0" fontId="58" fillId="12" borderId="132" xfId="103" applyFont="1" applyFill="1" applyBorder="1" applyAlignment="1" applyProtection="1">
      <alignment horizontal="center" vertical="center"/>
    </xf>
    <xf numFmtId="0" fontId="58" fillId="12" borderId="15" xfId="103" applyFont="1" applyFill="1" applyBorder="1" applyAlignment="1" applyProtection="1">
      <alignment horizontal="center" vertical="center"/>
    </xf>
    <xf numFmtId="0" fontId="29" fillId="13" borderId="4" xfId="103" applyFont="1" applyFill="1" applyBorder="1" applyAlignment="1" applyProtection="1">
      <alignment horizontal="center"/>
    </xf>
    <xf numFmtId="0" fontId="29" fillId="13" borderId="138" xfId="106" applyFont="1" applyFill="1" applyBorder="1" applyAlignment="1" applyProtection="1">
      <alignment horizontal="center" vertical="center" wrapText="1"/>
    </xf>
    <xf numFmtId="0" fontId="58" fillId="12" borderId="132" xfId="103" applyFont="1" applyFill="1" applyBorder="1" applyAlignment="1" applyProtection="1">
      <alignment horizontal="center" vertical="center" wrapText="1"/>
    </xf>
    <xf numFmtId="0" fontId="58" fillId="12" borderId="15" xfId="103" applyFont="1" applyFill="1" applyBorder="1" applyAlignment="1" applyProtection="1">
      <alignment horizontal="center" vertical="center" wrapText="1"/>
    </xf>
    <xf numFmtId="0" fontId="29" fillId="13" borderId="25" xfId="106" applyFont="1" applyFill="1" applyBorder="1" applyAlignment="1" applyProtection="1">
      <alignment horizontal="center" vertical="center" wrapText="1"/>
    </xf>
    <xf numFmtId="0" fontId="29" fillId="13" borderId="18" xfId="106" applyFont="1" applyFill="1" applyBorder="1" applyAlignment="1" applyProtection="1">
      <alignment horizontal="center" vertical="center" wrapText="1"/>
    </xf>
    <xf numFmtId="0" fontId="29" fillId="13" borderId="48" xfId="106" applyFont="1" applyFill="1" applyBorder="1" applyAlignment="1" applyProtection="1">
      <alignment horizontal="center" vertical="center" wrapText="1"/>
    </xf>
    <xf numFmtId="0" fontId="29" fillId="13" borderId="142" xfId="104" applyFont="1" applyFill="1" applyBorder="1" applyAlignment="1" applyProtection="1">
      <alignment horizontal="center" vertical="center" wrapText="1"/>
    </xf>
    <xf numFmtId="0" fontId="29" fillId="13" borderId="116" xfId="104" applyFont="1" applyFill="1" applyBorder="1" applyAlignment="1" applyProtection="1">
      <alignment horizontal="center" vertical="center" wrapText="1"/>
    </xf>
    <xf numFmtId="0" fontId="29" fillId="13" borderId="126" xfId="104" applyFont="1" applyFill="1" applyBorder="1" applyAlignment="1" applyProtection="1">
      <alignment horizontal="center" vertical="center" wrapText="1"/>
    </xf>
    <xf numFmtId="0" fontId="28" fillId="13" borderId="138" xfId="107" applyFont="1" applyFill="1" applyBorder="1" applyAlignment="1" applyProtection="1">
      <alignment horizontal="left" vertical="center" wrapText="1"/>
    </xf>
    <xf numFmtId="0" fontId="28" fillId="13" borderId="128" xfId="107" applyFont="1" applyFill="1" applyBorder="1" applyAlignment="1" applyProtection="1">
      <alignment horizontal="left" vertical="center" wrapText="1"/>
    </xf>
    <xf numFmtId="0" fontId="29" fillId="13" borderId="142" xfId="104" applyFont="1" applyFill="1" applyBorder="1" applyAlignment="1" applyProtection="1">
      <alignment horizontal="left" vertical="center"/>
    </xf>
    <xf numFmtId="0" fontId="29" fillId="13" borderId="116" xfId="104" applyFont="1" applyFill="1" applyBorder="1" applyAlignment="1" applyProtection="1">
      <alignment horizontal="left" vertical="center"/>
    </xf>
    <xf numFmtId="0" fontId="29" fillId="13" borderId="138" xfId="104" applyFont="1" applyFill="1" applyBorder="1" applyAlignment="1" applyProtection="1">
      <alignment horizontal="left" vertical="center"/>
    </xf>
    <xf numFmtId="0" fontId="29" fillId="13" borderId="126" xfId="104" applyFont="1" applyFill="1" applyBorder="1" applyAlignment="1" applyProtection="1">
      <alignment horizontal="left" vertical="center"/>
    </xf>
    <xf numFmtId="0" fontId="28" fillId="13" borderId="131" xfId="104" applyFont="1" applyFill="1" applyBorder="1" applyAlignment="1" applyProtection="1">
      <alignment horizontal="left" vertical="top" wrapText="1"/>
    </xf>
    <xf numFmtId="0" fontId="28" fillId="13" borderId="17" xfId="104" applyFont="1" applyFill="1" applyBorder="1" applyAlignment="1" applyProtection="1">
      <alignment horizontal="left" vertical="top" wrapText="1"/>
    </xf>
    <xf numFmtId="0" fontId="28" fillId="13" borderId="51" xfId="104" applyFont="1" applyFill="1" applyBorder="1" applyAlignment="1" applyProtection="1">
      <alignment horizontal="left" vertical="top" wrapText="1"/>
    </xf>
    <xf numFmtId="0" fontId="29" fillId="13" borderId="132" xfId="105" applyFont="1" applyFill="1" applyBorder="1" applyAlignment="1">
      <alignment horizontal="center" wrapText="1"/>
    </xf>
    <xf numFmtId="0" fontId="29" fillId="13" borderId="10" xfId="105" applyFont="1" applyFill="1" applyBorder="1" applyAlignment="1">
      <alignment horizontal="center" wrapText="1"/>
    </xf>
    <xf numFmtId="0" fontId="29" fillId="13" borderId="3" xfId="105" applyFont="1" applyFill="1" applyBorder="1" applyAlignment="1">
      <alignment horizontal="center" wrapText="1"/>
    </xf>
    <xf numFmtId="0" fontId="29" fillId="13" borderId="4" xfId="105" applyFont="1" applyFill="1" applyBorder="1" applyAlignment="1">
      <alignment horizontal="center" wrapText="1"/>
    </xf>
    <xf numFmtId="0" fontId="29" fillId="13" borderId="142" xfId="105" applyFont="1" applyFill="1" applyBorder="1" applyAlignment="1">
      <alignment horizontal="center"/>
    </xf>
    <xf numFmtId="0" fontId="29" fillId="13" borderId="116" xfId="105" applyFont="1" applyFill="1" applyBorder="1" applyAlignment="1">
      <alignment horizontal="center"/>
    </xf>
    <xf numFmtId="0" fontId="29" fillId="13" borderId="4" xfId="105" applyFont="1" applyFill="1" applyBorder="1" applyAlignment="1">
      <alignment horizontal="center"/>
    </xf>
    <xf numFmtId="9" fontId="29" fillId="13" borderId="138" xfId="111" applyFont="1" applyFill="1" applyBorder="1" applyAlignment="1" applyProtection="1">
      <alignment horizontal="center" vertical="center" wrapText="1"/>
    </xf>
    <xf numFmtId="9" fontId="29" fillId="13" borderId="128" xfId="111" applyFont="1" applyFill="1" applyBorder="1" applyAlignment="1" applyProtection="1">
      <alignment horizontal="center" vertical="center" wrapText="1"/>
    </xf>
    <xf numFmtId="9" fontId="29" fillId="13" borderId="138" xfId="104" applyNumberFormat="1" applyFont="1" applyFill="1" applyBorder="1" applyAlignment="1" applyProtection="1">
      <alignment horizontal="center" vertical="center" wrapText="1"/>
    </xf>
    <xf numFmtId="0" fontId="29" fillId="2" borderId="82" xfId="10" applyFont="1" applyFill="1" applyBorder="1" applyAlignment="1">
      <alignment horizontal="center" vertical="center" wrapText="1"/>
    </xf>
    <xf numFmtId="0" fontId="29" fillId="0" borderId="82" xfId="10" applyFont="1" applyBorder="1" applyAlignment="1">
      <alignment horizontal="center" vertical="center" wrapText="1"/>
    </xf>
    <xf numFmtId="0" fontId="29" fillId="0" borderId="72" xfId="10" applyFont="1" applyBorder="1" applyAlignment="1">
      <alignment horizontal="center" vertical="center" wrapText="1"/>
    </xf>
    <xf numFmtId="9" fontId="29" fillId="0" borderId="82" xfId="10" applyNumberFormat="1" applyFont="1" applyBorder="1" applyAlignment="1">
      <alignment horizontal="center" vertical="center" wrapText="1"/>
    </xf>
    <xf numFmtId="9" fontId="29" fillId="0" borderId="72" xfId="10" applyNumberFormat="1" applyFont="1" applyBorder="1" applyAlignment="1">
      <alignment horizontal="center" vertical="center" wrapText="1"/>
    </xf>
    <xf numFmtId="1" fontId="29" fillId="2" borderId="0" xfId="10" applyNumberFormat="1" applyFont="1" applyFill="1" applyAlignment="1">
      <alignment horizontal="center" vertical="center" wrapText="1"/>
    </xf>
    <xf numFmtId="10" fontId="29" fillId="2" borderId="82" xfId="10" applyNumberFormat="1" applyFont="1" applyFill="1" applyBorder="1" applyAlignment="1">
      <alignment horizontal="center" vertical="center" wrapText="1"/>
    </xf>
    <xf numFmtId="10" fontId="29" fillId="2" borderId="72" xfId="10" applyNumberFormat="1" applyFont="1" applyFill="1" applyBorder="1" applyAlignment="1">
      <alignment horizontal="center" vertical="center" wrapText="1"/>
    </xf>
    <xf numFmtId="10" fontId="29" fillId="2" borderId="0" xfId="10" applyNumberFormat="1" applyFont="1" applyFill="1" applyAlignment="1">
      <alignment horizontal="center" vertical="center" wrapText="1"/>
    </xf>
    <xf numFmtId="0" fontId="29" fillId="0" borderId="79" xfId="10" applyFont="1" applyBorder="1" applyAlignment="1">
      <alignment horizontal="left" vertical="center" wrapText="1"/>
    </xf>
    <xf numFmtId="0" fontId="29" fillId="0" borderId="71" xfId="10" applyFont="1" applyBorder="1" applyAlignment="1">
      <alignment horizontal="left" vertical="center" wrapText="1"/>
    </xf>
    <xf numFmtId="0" fontId="29" fillId="0" borderId="80" xfId="10" applyFont="1" applyBorder="1" applyAlignment="1">
      <alignment horizontal="left" vertical="center" wrapText="1"/>
    </xf>
    <xf numFmtId="9" fontId="29" fillId="0" borderId="82" xfId="2" applyFont="1" applyFill="1" applyBorder="1" applyAlignment="1">
      <alignment horizontal="center" vertical="center" wrapText="1"/>
    </xf>
    <xf numFmtId="9" fontId="29" fillId="0" borderId="72" xfId="2" applyFont="1" applyFill="1" applyBorder="1" applyAlignment="1">
      <alignment horizontal="center" vertical="center" wrapText="1"/>
    </xf>
    <xf numFmtId="9" fontId="29" fillId="2" borderId="0" xfId="2" applyFont="1" applyFill="1" applyAlignment="1">
      <alignment horizontal="center" vertical="center" wrapText="1"/>
    </xf>
    <xf numFmtId="0" fontId="45" fillId="2" borderId="82" xfId="10" applyFont="1" applyFill="1" applyBorder="1" applyAlignment="1">
      <alignment horizontal="left" vertical="center"/>
    </xf>
    <xf numFmtId="0" fontId="45" fillId="2" borderId="71" xfId="10" applyFont="1" applyFill="1" applyBorder="1" applyAlignment="1">
      <alignment horizontal="left" vertical="center"/>
    </xf>
    <xf numFmtId="0" fontId="45" fillId="2" borderId="80" xfId="10" applyFont="1" applyFill="1" applyBorder="1" applyAlignment="1">
      <alignment horizontal="left" vertical="center"/>
    </xf>
    <xf numFmtId="0" fontId="29" fillId="0" borderId="82" xfId="2" applyNumberFormat="1" applyFont="1" applyFill="1" applyBorder="1" applyAlignment="1">
      <alignment horizontal="center" vertical="center" wrapText="1"/>
    </xf>
    <xf numFmtId="0" fontId="29" fillId="0" borderId="72" xfId="2" applyNumberFormat="1" applyFont="1" applyFill="1" applyBorder="1" applyAlignment="1">
      <alignment horizontal="center" vertical="center" wrapText="1"/>
    </xf>
    <xf numFmtId="0" fontId="29" fillId="2" borderId="0" xfId="2" applyNumberFormat="1" applyFont="1" applyFill="1" applyAlignment="1">
      <alignment horizontal="center" vertical="center" wrapText="1"/>
    </xf>
    <xf numFmtId="0" fontId="45" fillId="2" borderId="79" xfId="10" applyFont="1" applyFill="1" applyBorder="1" applyAlignment="1">
      <alignment horizontal="left" vertical="center" wrapText="1"/>
    </xf>
    <xf numFmtId="0" fontId="45" fillId="2" borderId="71" xfId="10" applyFont="1" applyFill="1" applyBorder="1" applyAlignment="1">
      <alignment horizontal="left" vertical="center" wrapText="1"/>
    </xf>
    <xf numFmtId="0" fontId="45" fillId="2" borderId="80" xfId="10" applyFont="1" applyFill="1" applyBorder="1" applyAlignment="1">
      <alignment horizontal="left" vertical="center" wrapText="1"/>
    </xf>
    <xf numFmtId="9" fontId="45" fillId="2" borderId="82" xfId="2" applyFont="1" applyFill="1" applyBorder="1" applyAlignment="1">
      <alignment horizontal="center" vertical="center" wrapText="1"/>
    </xf>
    <xf numFmtId="9" fontId="45" fillId="2" borderId="72" xfId="2" applyFont="1" applyFill="1" applyBorder="1" applyAlignment="1">
      <alignment horizontal="center" vertical="center" wrapText="1"/>
    </xf>
    <xf numFmtId="1" fontId="29" fillId="0" borderId="138" xfId="104" applyNumberFormat="1" applyFont="1" applyBorder="1" applyAlignment="1" applyProtection="1">
      <alignment horizontal="center" vertical="center" wrapText="1"/>
    </xf>
    <xf numFmtId="1" fontId="29" fillId="0" borderId="128" xfId="104" applyNumberFormat="1" applyFont="1" applyBorder="1" applyAlignment="1" applyProtection="1">
      <alignment horizontal="center" vertical="center" wrapText="1"/>
    </xf>
    <xf numFmtId="9" fontId="29" fillId="13" borderId="0" xfId="111" applyFont="1" applyFill="1" applyAlignment="1" applyProtection="1">
      <alignment horizontal="center" vertical="center" wrapText="1"/>
    </xf>
    <xf numFmtId="0" fontId="60" fillId="4" borderId="63" xfId="112" applyFill="1" applyBorder="1" applyAlignment="1" applyProtection="1">
      <alignment horizontal="left" vertical="center" wrapText="1"/>
    </xf>
    <xf numFmtId="0" fontId="29" fillId="13" borderId="138" xfId="111" applyNumberFormat="1" applyFont="1" applyFill="1" applyBorder="1" applyAlignment="1" applyProtection="1">
      <alignment horizontal="center" vertical="center" wrapText="1"/>
    </xf>
    <xf numFmtId="0" fontId="29" fillId="13" borderId="128" xfId="111" applyNumberFormat="1" applyFont="1" applyFill="1" applyBorder="1" applyAlignment="1" applyProtection="1">
      <alignment horizontal="center" vertical="center" wrapText="1"/>
    </xf>
    <xf numFmtId="0" fontId="29" fillId="0" borderId="140" xfId="5" applyNumberFormat="1" applyFont="1" applyFill="1" applyBorder="1" applyAlignment="1" applyProtection="1">
      <alignment horizontal="left" vertical="center" wrapText="1"/>
    </xf>
    <xf numFmtId="0" fontId="35" fillId="2" borderId="79" xfId="10" applyFont="1" applyFill="1" applyBorder="1" applyAlignment="1">
      <alignment horizontal="left" vertical="center"/>
    </xf>
    <xf numFmtId="0" fontId="35" fillId="2" borderId="71" xfId="10" applyFont="1" applyFill="1" applyBorder="1" applyAlignment="1">
      <alignment horizontal="left" vertical="center"/>
    </xf>
    <xf numFmtId="0" fontId="35" fillId="2" borderId="82" xfId="10" applyFont="1" applyFill="1" applyBorder="1" applyAlignment="1">
      <alignment horizontal="left" vertical="center"/>
    </xf>
    <xf numFmtId="0" fontId="35" fillId="2" borderId="80" xfId="10" applyFont="1" applyFill="1" applyBorder="1" applyAlignment="1">
      <alignment horizontal="left" vertical="center"/>
    </xf>
    <xf numFmtId="0" fontId="35" fillId="2" borderId="79" xfId="10" applyFont="1" applyFill="1" applyBorder="1" applyAlignment="1">
      <alignment horizontal="left" vertical="center" wrapText="1"/>
    </xf>
    <xf numFmtId="0" fontId="35" fillId="2" borderId="71" xfId="10" applyFont="1" applyFill="1" applyBorder="1" applyAlignment="1">
      <alignment horizontal="left" vertical="center" wrapText="1"/>
    </xf>
    <xf numFmtId="0" fontId="35" fillId="2" borderId="80" xfId="10" applyFont="1" applyFill="1" applyBorder="1" applyAlignment="1">
      <alignment horizontal="left" vertical="center" wrapText="1"/>
    </xf>
    <xf numFmtId="0" fontId="21" fillId="2" borderId="79" xfId="10" applyFont="1" applyFill="1" applyBorder="1" applyAlignment="1">
      <alignment horizontal="left" vertical="center" wrapText="1"/>
    </xf>
    <xf numFmtId="0" fontId="21" fillId="2" borderId="71" xfId="10" applyFont="1" applyFill="1" applyBorder="1" applyAlignment="1">
      <alignment horizontal="left" vertical="center" wrapText="1"/>
    </xf>
    <xf numFmtId="0" fontId="21" fillId="2" borderId="80" xfId="10" applyFont="1" applyFill="1" applyBorder="1" applyAlignment="1">
      <alignment horizontal="left" vertical="center" wrapText="1"/>
    </xf>
    <xf numFmtId="0" fontId="21" fillId="2" borderId="79" xfId="5" applyFont="1" applyFill="1" applyBorder="1" applyAlignment="1" applyProtection="1">
      <alignment horizontal="left" vertical="center" wrapText="1"/>
    </xf>
    <xf numFmtId="0" fontId="35" fillId="0" borderId="89" xfId="48" applyFont="1" applyBorder="1" applyAlignment="1">
      <alignment horizontal="left" vertical="center" wrapText="1"/>
    </xf>
    <xf numFmtId="0" fontId="35" fillId="0" borderId="90" xfId="48" applyFont="1" applyBorder="1" applyAlignment="1">
      <alignment horizontal="left" vertical="center" wrapText="1"/>
    </xf>
    <xf numFmtId="0" fontId="35" fillId="0" borderId="91" xfId="48" applyFont="1" applyBorder="1" applyAlignment="1">
      <alignment horizontal="left" vertical="center" wrapText="1"/>
    </xf>
    <xf numFmtId="0" fontId="35" fillId="0" borderId="87" xfId="48" applyFont="1" applyBorder="1" applyAlignment="1">
      <alignment horizontal="left" vertical="center" wrapText="1"/>
    </xf>
    <xf numFmtId="0" fontId="35" fillId="0" borderId="64" xfId="48" applyFont="1" applyBorder="1" applyAlignment="1">
      <alignment horizontal="left" vertical="center" wrapText="1"/>
    </xf>
    <xf numFmtId="0" fontId="35" fillId="0" borderId="65" xfId="48" applyFont="1" applyBorder="1" applyAlignment="1">
      <alignment horizontal="left" vertical="center" wrapText="1"/>
    </xf>
    <xf numFmtId="0" fontId="35" fillId="0" borderId="92" xfId="48" applyFont="1" applyBorder="1" applyAlignment="1">
      <alignment horizontal="left" vertical="center"/>
    </xf>
    <xf numFmtId="0" fontId="35" fillId="0" borderId="93" xfId="48" applyFont="1" applyBorder="1" applyAlignment="1">
      <alignment horizontal="left" vertical="center"/>
    </xf>
    <xf numFmtId="0" fontId="35" fillId="0" borderId="94" xfId="48" applyFont="1" applyBorder="1" applyAlignment="1">
      <alignment horizontal="left" vertical="center"/>
    </xf>
    <xf numFmtId="0" fontId="41" fillId="2" borderId="79" xfId="10" applyFont="1" applyFill="1" applyBorder="1" applyAlignment="1">
      <alignment horizontal="left" vertical="center" wrapText="1"/>
    </xf>
    <xf numFmtId="0" fontId="41" fillId="2" borderId="71" xfId="10" applyFont="1" applyFill="1" applyBorder="1" applyAlignment="1">
      <alignment horizontal="left" vertical="center" wrapText="1"/>
    </xf>
    <xf numFmtId="0" fontId="41" fillId="2" borderId="80" xfId="10" applyFont="1" applyFill="1" applyBorder="1" applyAlignment="1">
      <alignment horizontal="left" vertical="center" wrapText="1"/>
    </xf>
    <xf numFmtId="0" fontId="48" fillId="4" borderId="63" xfId="48" applyFont="1" applyFill="1" applyBorder="1" applyAlignment="1">
      <alignment horizontal="left" vertical="center" wrapText="1"/>
    </xf>
    <xf numFmtId="0" fontId="48" fillId="0" borderId="64" xfId="48" applyFont="1" applyBorder="1" applyAlignment="1">
      <alignment horizontal="left"/>
    </xf>
    <xf numFmtId="0" fontId="48" fillId="0" borderId="65" xfId="48" applyFont="1" applyBorder="1" applyAlignment="1">
      <alignment horizontal="left"/>
    </xf>
    <xf numFmtId="0" fontId="35" fillId="2" borderId="81" xfId="10" applyFont="1" applyFill="1" applyBorder="1" applyAlignment="1">
      <alignment horizontal="left" vertical="center" wrapText="1"/>
    </xf>
    <xf numFmtId="0" fontId="49" fillId="0" borderId="63" xfId="48" applyFont="1" applyBorder="1" applyAlignment="1">
      <alignment horizontal="left" vertical="center" wrapText="1"/>
    </xf>
    <xf numFmtId="0" fontId="49" fillId="0" borderId="64" xfId="48" applyFont="1" applyBorder="1" applyAlignment="1">
      <alignment horizontal="left"/>
    </xf>
    <xf numFmtId="0" fontId="49" fillId="0" borderId="65" xfId="48" applyFont="1" applyBorder="1" applyAlignment="1">
      <alignment horizontal="left"/>
    </xf>
    <xf numFmtId="0" fontId="35" fillId="2" borderId="79" xfId="10" applyFont="1" applyFill="1" applyBorder="1" applyAlignment="1">
      <alignment vertical="center" wrapText="1"/>
    </xf>
    <xf numFmtId="0" fontId="35" fillId="2" borderId="71" xfId="10" applyFont="1" applyFill="1" applyBorder="1" applyAlignment="1">
      <alignment vertical="center" wrapText="1"/>
    </xf>
    <xf numFmtId="0" fontId="35" fillId="2" borderId="80" xfId="10" applyFont="1" applyFill="1" applyBorder="1" applyAlignment="1">
      <alignment vertical="center" wrapText="1"/>
    </xf>
    <xf numFmtId="0" fontId="5" fillId="2" borderId="79" xfId="5" applyFill="1" applyBorder="1" applyAlignment="1" applyProtection="1">
      <alignment vertical="center" wrapText="1"/>
    </xf>
    <xf numFmtId="0" fontId="35" fillId="0" borderId="89" xfId="48" applyFont="1" applyBorder="1" applyAlignment="1">
      <alignment vertical="center" wrapText="1"/>
    </xf>
    <xf numFmtId="0" fontId="35" fillId="0" borderId="90" xfId="48" applyFont="1" applyBorder="1" applyAlignment="1">
      <alignment vertical="center" wrapText="1"/>
    </xf>
    <xf numFmtId="0" fontId="35" fillId="0" borderId="91" xfId="48" applyFont="1" applyBorder="1" applyAlignment="1">
      <alignment vertical="center" wrapText="1"/>
    </xf>
    <xf numFmtId="0" fontId="35" fillId="0" borderId="87" xfId="48" applyFont="1" applyBorder="1" applyAlignment="1">
      <alignment vertical="center" wrapText="1"/>
    </xf>
    <xf numFmtId="0" fontId="35" fillId="0" borderId="64" xfId="48" applyFont="1" applyBorder="1" applyAlignment="1">
      <alignment vertical="center" wrapText="1"/>
    </xf>
    <xf numFmtId="0" fontId="35" fillId="0" borderId="65" xfId="48" applyFont="1" applyBorder="1" applyAlignment="1">
      <alignment vertical="center" wrapText="1"/>
    </xf>
    <xf numFmtId="0" fontId="35" fillId="0" borderId="92" xfId="48" applyFont="1" applyBorder="1" applyAlignment="1">
      <alignment vertical="center"/>
    </xf>
    <xf numFmtId="0" fontId="35" fillId="0" borderId="93" xfId="48" applyFont="1" applyBorder="1" applyAlignment="1">
      <alignment vertical="center"/>
    </xf>
    <xf numFmtId="0" fontId="35" fillId="0" borderId="94" xfId="48" applyFont="1" applyBorder="1" applyAlignment="1">
      <alignment vertical="center"/>
    </xf>
    <xf numFmtId="0" fontId="45" fillId="2" borderId="82" xfId="2" applyNumberFormat="1" applyFont="1" applyFill="1" applyBorder="1" applyAlignment="1">
      <alignment horizontal="center" vertical="center" wrapText="1"/>
    </xf>
    <xf numFmtId="0" fontId="45" fillId="2" borderId="72" xfId="2" applyNumberFormat="1" applyFont="1" applyFill="1" applyBorder="1" applyAlignment="1">
      <alignment horizontal="center" vertical="center" wrapText="1"/>
    </xf>
    <xf numFmtId="9" fontId="29" fillId="0" borderId="82" xfId="2" applyFont="1" applyBorder="1" applyAlignment="1">
      <alignment horizontal="center" vertical="center" wrapText="1"/>
    </xf>
    <xf numFmtId="9" fontId="29" fillId="0" borderId="72" xfId="2" applyFont="1" applyBorder="1" applyAlignment="1">
      <alignment horizontal="center" vertical="center" wrapText="1"/>
    </xf>
    <xf numFmtId="0" fontId="29" fillId="0" borderId="82" xfId="2" applyNumberFormat="1" applyFont="1" applyBorder="1" applyAlignment="1">
      <alignment horizontal="center" vertical="center" wrapText="1"/>
    </xf>
    <xf numFmtId="0" fontId="29" fillId="0" borderId="72" xfId="2" applyNumberFormat="1" applyFont="1" applyBorder="1" applyAlignment="1">
      <alignment horizontal="center" vertical="center" wrapText="1"/>
    </xf>
    <xf numFmtId="0" fontId="49" fillId="4" borderId="63" xfId="48" applyFont="1" applyFill="1" applyBorder="1" applyAlignment="1">
      <alignment horizontal="left" vertical="center" wrapText="1"/>
    </xf>
    <xf numFmtId="0" fontId="29" fillId="2" borderId="84" xfId="0" applyFont="1" applyFill="1" applyBorder="1" applyAlignment="1">
      <alignment horizontal="justify" vertical="justify"/>
    </xf>
    <xf numFmtId="0" fontId="29" fillId="2" borderId="78" xfId="0" applyFont="1" applyFill="1" applyBorder="1" applyAlignment="1">
      <alignment horizontal="justify" vertical="justify"/>
    </xf>
    <xf numFmtId="0" fontId="29" fillId="2" borderId="9" xfId="0" applyFont="1" applyFill="1" applyBorder="1" applyAlignment="1">
      <alignment horizontal="justify" vertical="justify"/>
    </xf>
    <xf numFmtId="0" fontId="29" fillId="2" borderId="55" xfId="0" applyFont="1" applyFill="1" applyBorder="1" applyAlignment="1">
      <alignment horizontal="justify" vertical="justify"/>
    </xf>
    <xf numFmtId="0" fontId="29" fillId="2" borderId="0" xfId="10" applyFont="1" applyFill="1" applyBorder="1" applyAlignment="1">
      <alignment horizontal="left" vertical="center" wrapText="1"/>
    </xf>
    <xf numFmtId="0" fontId="29" fillId="2" borderId="135" xfId="5" applyFont="1" applyFill="1" applyBorder="1" applyAlignment="1" applyProtection="1">
      <alignment vertical="center" wrapText="1"/>
    </xf>
    <xf numFmtId="0" fontId="29" fillId="0" borderId="136" xfId="48" applyFont="1" applyBorder="1" applyAlignment="1"/>
    <xf numFmtId="0" fontId="29" fillId="0" borderId="137" xfId="48" applyFont="1" applyBorder="1" applyAlignment="1"/>
    <xf numFmtId="0" fontId="5" fillId="2" borderId="125" xfId="5" applyFill="1" applyBorder="1" applyAlignment="1" applyProtection="1">
      <alignment horizontal="left" vertical="center" wrapText="1"/>
    </xf>
    <xf numFmtId="0" fontId="29" fillId="2" borderId="115" xfId="10" applyFont="1" applyFill="1" applyBorder="1" applyAlignment="1">
      <alignment horizontal="center" vertical="center" wrapText="1"/>
    </xf>
    <xf numFmtId="0" fontId="29" fillId="2" borderId="134" xfId="0" applyFont="1" applyFill="1" applyBorder="1" applyAlignment="1">
      <alignment horizontal="justify" vertical="justify"/>
    </xf>
    <xf numFmtId="0" fontId="29" fillId="2" borderId="133" xfId="0" applyFont="1" applyFill="1" applyBorder="1" applyAlignment="1">
      <alignment horizontal="justify" vertical="justify"/>
    </xf>
    <xf numFmtId="0" fontId="29" fillId="2" borderId="127" xfId="2" applyNumberFormat="1" applyFont="1" applyFill="1" applyBorder="1" applyAlignment="1">
      <alignment horizontal="center" vertical="center" wrapText="1"/>
    </xf>
    <xf numFmtId="0" fontId="29" fillId="0" borderId="127" xfId="2" applyNumberFormat="1" applyFont="1" applyBorder="1" applyAlignment="1">
      <alignment horizontal="center" vertical="center" wrapText="1"/>
    </xf>
    <xf numFmtId="0" fontId="29" fillId="0" borderId="128" xfId="2" applyNumberFormat="1" applyFont="1" applyBorder="1" applyAlignment="1">
      <alignment horizontal="center" vertical="center" wrapText="1"/>
    </xf>
    <xf numFmtId="0" fontId="29" fillId="2" borderId="127" xfId="5" applyFont="1" applyFill="1" applyBorder="1" applyAlignment="1" applyProtection="1">
      <alignment horizontal="left" vertical="center" wrapText="1"/>
    </xf>
    <xf numFmtId="9" fontId="29" fillId="0" borderId="127" xfId="2" applyNumberFormat="1" applyFont="1" applyBorder="1" applyAlignment="1">
      <alignment horizontal="center" vertical="center" wrapText="1"/>
    </xf>
    <xf numFmtId="0" fontId="29" fillId="2" borderId="5" xfId="0" applyFont="1" applyFill="1" applyBorder="1" applyAlignment="1">
      <alignment horizontal="center" wrapText="1"/>
    </xf>
    <xf numFmtId="49" fontId="26" fillId="7" borderId="96" xfId="81" applyNumberFormat="1" applyFont="1" applyFill="1" applyBorder="1" applyAlignment="1">
      <alignment horizontal="left" vertical="center" wrapText="1"/>
    </xf>
    <xf numFmtId="0" fontId="52" fillId="0" borderId="97" xfId="81" applyFont="1" applyBorder="1"/>
    <xf numFmtId="0" fontId="52" fillId="0" borderId="98" xfId="81" applyFont="1" applyBorder="1"/>
    <xf numFmtId="0" fontId="27" fillId="7" borderId="99" xfId="81" applyFont="1" applyFill="1" applyBorder="1" applyAlignment="1">
      <alignment horizontal="center" vertical="center" wrapText="1"/>
    </xf>
    <xf numFmtId="0" fontId="35" fillId="0" borderId="103" xfId="81" applyFont="1" applyBorder="1"/>
    <xf numFmtId="0" fontId="24" fillId="6" borderId="100" xfId="81" applyFont="1" applyFill="1" applyBorder="1" applyAlignment="1">
      <alignment horizontal="left" vertical="center" wrapText="1"/>
    </xf>
    <xf numFmtId="0" fontId="35" fillId="0" borderId="101" xfId="81" applyFont="1" applyBorder="1"/>
    <xf numFmtId="0" fontId="35" fillId="0" borderId="102" xfId="81" applyFont="1" applyBorder="1"/>
    <xf numFmtId="0" fontId="24" fillId="4" borderId="63" xfId="81" applyFont="1" applyFill="1" applyBorder="1" applyAlignment="1">
      <alignment horizontal="left" vertical="center" wrapText="1"/>
    </xf>
    <xf numFmtId="0" fontId="35" fillId="0" borderId="64" xfId="81" applyFont="1" applyBorder="1"/>
    <xf numFmtId="0" fontId="35" fillId="0" borderId="65" xfId="81" applyFont="1" applyBorder="1"/>
    <xf numFmtId="0" fontId="50" fillId="0" borderId="28" xfId="81" applyFont="1" applyBorder="1" applyAlignment="1">
      <alignment horizontal="left" vertical="center" wrapText="1"/>
    </xf>
    <xf numFmtId="0" fontId="35" fillId="0" borderId="33" xfId="81" applyFont="1" applyBorder="1"/>
    <xf numFmtId="0" fontId="24" fillId="0" borderId="28" xfId="81" applyFont="1" applyBorder="1" applyAlignment="1">
      <alignment horizontal="center" vertical="center" wrapText="1"/>
    </xf>
    <xf numFmtId="0" fontId="24" fillId="6" borderId="99" xfId="81" applyFont="1" applyFill="1" applyBorder="1" applyAlignment="1">
      <alignment horizontal="center" vertical="top"/>
    </xf>
    <xf numFmtId="0" fontId="35" fillId="0" borderId="106" xfId="81" applyFont="1" applyBorder="1"/>
    <xf numFmtId="0" fontId="24" fillId="6" borderId="106" xfId="81" applyFont="1" applyFill="1" applyBorder="1" applyAlignment="1">
      <alignment horizontal="center" vertical="top"/>
    </xf>
    <xf numFmtId="0" fontId="35" fillId="0" borderId="110" xfId="81" applyFont="1" applyBorder="1"/>
    <xf numFmtId="0" fontId="50" fillId="6" borderId="108" xfId="81" applyFont="1" applyFill="1" applyBorder="1" applyAlignment="1">
      <alignment horizontal="left" vertical="top" wrapText="1"/>
    </xf>
    <xf numFmtId="0" fontId="35" fillId="0" borderId="109" xfId="81" applyFont="1" applyBorder="1"/>
    <xf numFmtId="0" fontId="35" fillId="0" borderId="105" xfId="81" applyFont="1" applyBorder="1"/>
    <xf numFmtId="0" fontId="24" fillId="6" borderId="63" xfId="81" applyFont="1" applyFill="1" applyBorder="1" applyAlignment="1">
      <alignment horizontal="center" wrapText="1"/>
    </xf>
    <xf numFmtId="0" fontId="24" fillId="6" borderId="64" xfId="81" applyFont="1" applyFill="1" applyBorder="1" applyAlignment="1">
      <alignment horizontal="center"/>
    </xf>
    <xf numFmtId="0" fontId="24" fillId="6" borderId="111" xfId="81" applyFont="1" applyFill="1" applyBorder="1" applyAlignment="1">
      <alignment horizontal="center" vertical="top"/>
    </xf>
    <xf numFmtId="0" fontId="35" fillId="0" borderId="32" xfId="81" applyFont="1" applyBorder="1"/>
    <xf numFmtId="0" fontId="33" fillId="0" borderId="103" xfId="81" applyFont="1" applyBorder="1" applyAlignment="1">
      <alignment horizontal="center" wrapText="1"/>
    </xf>
    <xf numFmtId="0" fontId="24" fillId="0" borderId="63" xfId="81" applyFont="1" applyBorder="1" applyAlignment="1">
      <alignment horizontal="left" vertical="center" wrapText="1"/>
    </xf>
    <xf numFmtId="0" fontId="24" fillId="6" borderId="63" xfId="81" applyFont="1" applyFill="1" applyBorder="1" applyAlignment="1">
      <alignment horizontal="center" vertical="center" wrapText="1"/>
    </xf>
    <xf numFmtId="0" fontId="24" fillId="6" borderId="28" xfId="81" applyFont="1" applyFill="1" applyBorder="1" applyAlignment="1">
      <alignment horizontal="left" vertical="center"/>
    </xf>
    <xf numFmtId="0" fontId="24" fillId="6" borderId="32" xfId="81" applyFont="1" applyFill="1" applyBorder="1" applyAlignment="1">
      <alignment horizontal="center"/>
    </xf>
    <xf numFmtId="0" fontId="35" fillId="0" borderId="112" xfId="81" applyFont="1" applyBorder="1"/>
    <xf numFmtId="0" fontId="24" fillId="6" borderId="32" xfId="81" applyFont="1" applyFill="1" applyBorder="1" applyAlignment="1">
      <alignment horizontal="center" vertical="top"/>
    </xf>
    <xf numFmtId="0" fontId="24" fillId="6" borderId="64" xfId="81" applyFont="1" applyFill="1" applyBorder="1" applyAlignment="1">
      <alignment horizontal="center" vertical="top"/>
    </xf>
    <xf numFmtId="0" fontId="27" fillId="7" borderId="99" xfId="81" applyFont="1" applyFill="1" applyBorder="1" applyAlignment="1">
      <alignment horizontal="center" vertical="center"/>
    </xf>
    <xf numFmtId="0" fontId="24" fillId="6" borderId="63" xfId="81" applyFont="1" applyFill="1" applyBorder="1" applyAlignment="1">
      <alignment horizontal="left" vertical="center" wrapText="1"/>
    </xf>
    <xf numFmtId="0" fontId="50" fillId="0" borderId="108" xfId="81" applyFont="1" applyBorder="1" applyAlignment="1">
      <alignment horizontal="left" vertical="top" wrapText="1"/>
    </xf>
    <xf numFmtId="0" fontId="24" fillId="4" borderId="63" xfId="81" applyFont="1" applyFill="1" applyBorder="1" applyAlignment="1">
      <alignment horizontal="left" vertical="top" wrapText="1"/>
    </xf>
    <xf numFmtId="0" fontId="24" fillId="6" borderId="28" xfId="81" applyFont="1" applyFill="1" applyBorder="1" applyAlignment="1">
      <alignment horizontal="left" vertical="center" wrapText="1"/>
    </xf>
    <xf numFmtId="0" fontId="33" fillId="0" borderId="103" xfId="81" applyFont="1" applyBorder="1" applyAlignment="1">
      <alignment horizontal="center" vertical="top" wrapText="1"/>
    </xf>
    <xf numFmtId="0" fontId="24" fillId="4" borderId="28" xfId="81" applyFont="1" applyFill="1" applyBorder="1" applyAlignment="1">
      <alignment horizontal="center" vertical="center" wrapText="1"/>
    </xf>
    <xf numFmtId="0" fontId="24" fillId="6" borderId="117" xfId="81" applyFont="1" applyFill="1" applyBorder="1" applyAlignment="1">
      <alignment horizontal="center" vertical="top" wrapText="1"/>
    </xf>
    <xf numFmtId="0" fontId="35" fillId="0" borderId="117" xfId="81" applyFont="1" applyBorder="1"/>
    <xf numFmtId="0" fontId="24" fillId="6" borderId="118" xfId="81" applyFont="1" applyFill="1" applyBorder="1" applyAlignment="1">
      <alignment horizontal="center" vertical="center" wrapText="1"/>
    </xf>
    <xf numFmtId="0" fontId="35" fillId="0" borderId="107" xfId="81" applyFont="1" applyBorder="1"/>
    <xf numFmtId="0" fontId="35" fillId="0" borderId="30" xfId="81" applyFont="1" applyBorder="1"/>
    <xf numFmtId="0" fontId="35" fillId="0" borderId="31" xfId="81" applyFont="1" applyBorder="1"/>
    <xf numFmtId="0" fontId="24" fillId="6" borderId="118" xfId="81" applyFont="1" applyFill="1" applyBorder="1" applyAlignment="1">
      <alignment horizontal="left" vertical="top"/>
    </xf>
    <xf numFmtId="0" fontId="24" fillId="6" borderId="121" xfId="81" applyFont="1" applyFill="1" applyBorder="1" applyAlignment="1">
      <alignment horizontal="left" vertical="center" wrapText="1"/>
    </xf>
    <xf numFmtId="0" fontId="35" fillId="0" borderId="122" xfId="81" applyFont="1" applyBorder="1"/>
    <xf numFmtId="0" fontId="35" fillId="0" borderId="123" xfId="81" applyFont="1" applyBorder="1"/>
    <xf numFmtId="0" fontId="24" fillId="0" borderId="63" xfId="81" applyFont="1" applyFill="1" applyBorder="1" applyAlignment="1">
      <alignment horizontal="left" vertical="center" wrapText="1"/>
    </xf>
    <xf numFmtId="0" fontId="24" fillId="0" borderId="64" xfId="81" applyFont="1" applyFill="1" applyBorder="1" applyAlignment="1">
      <alignment horizontal="left" vertical="center" wrapText="1"/>
    </xf>
    <xf numFmtId="0" fontId="24" fillId="0" borderId="65" xfId="81" applyFont="1" applyFill="1" applyBorder="1" applyAlignment="1">
      <alignment horizontal="left" vertical="center" wrapText="1"/>
    </xf>
    <xf numFmtId="0" fontId="29" fillId="4" borderId="63" xfId="81" applyFont="1" applyFill="1" applyBorder="1" applyAlignment="1">
      <alignment horizontal="left" vertical="center" wrapText="1"/>
    </xf>
    <xf numFmtId="0" fontId="11" fillId="6" borderId="63" xfId="81" applyFont="1" applyFill="1" applyBorder="1" applyAlignment="1">
      <alignment horizontal="left" vertical="center" wrapText="1"/>
    </xf>
    <xf numFmtId="0" fontId="35" fillId="0" borderId="119" xfId="81" applyFont="1" applyBorder="1"/>
    <xf numFmtId="0" fontId="27" fillId="3" borderId="77" xfId="77" applyFont="1" applyFill="1" applyBorder="1" applyAlignment="1">
      <alignment vertical="center"/>
    </xf>
    <xf numFmtId="0" fontId="28" fillId="2" borderId="127" xfId="3" applyFont="1" applyFill="1" applyBorder="1" applyAlignment="1">
      <alignment vertical="center"/>
    </xf>
    <xf numFmtId="0" fontId="29" fillId="2" borderId="125" xfId="10" applyFont="1" applyFill="1" applyBorder="1" applyAlignment="1">
      <alignment vertical="center"/>
    </xf>
    <xf numFmtId="0" fontId="29" fillId="2" borderId="127" xfId="10" applyFont="1" applyFill="1" applyBorder="1" applyAlignment="1">
      <alignment vertical="center"/>
    </xf>
    <xf numFmtId="0" fontId="0" fillId="0" borderId="116" xfId="0" applyBorder="1" applyAlignment="1">
      <alignment vertical="center" wrapText="1"/>
    </xf>
    <xf numFmtId="0" fontId="0" fillId="0" borderId="126" xfId="0" applyBorder="1" applyAlignment="1">
      <alignment vertical="center" wrapText="1"/>
    </xf>
    <xf numFmtId="0" fontId="29" fillId="2" borderId="125" xfId="5" applyFont="1" applyFill="1" applyBorder="1" applyAlignment="1" applyProtection="1">
      <alignment vertical="center"/>
    </xf>
    <xf numFmtId="0" fontId="29" fillId="2" borderId="115" xfId="10" applyFont="1" applyFill="1" applyBorder="1" applyAlignment="1">
      <alignment vertical="center"/>
    </xf>
    <xf numFmtId="0" fontId="9" fillId="0" borderId="116" xfId="0" applyFont="1" applyBorder="1" applyAlignment="1">
      <alignment vertical="center" wrapText="1"/>
    </xf>
    <xf numFmtId="0" fontId="9" fillId="0" borderId="126" xfId="0" applyFont="1" applyBorder="1" applyAlignment="1">
      <alignment vertical="center" wrapText="1"/>
    </xf>
    <xf numFmtId="0" fontId="11" fillId="2" borderId="125" xfId="12" applyFill="1" applyBorder="1" applyAlignment="1" applyProtection="1">
      <alignment vertical="center"/>
    </xf>
    <xf numFmtId="0" fontId="29" fillId="2" borderId="125" xfId="10" quotePrefix="1" applyFont="1" applyFill="1" applyBorder="1" applyAlignment="1">
      <alignment vertical="center"/>
    </xf>
    <xf numFmtId="0" fontId="29" fillId="0" borderId="125" xfId="5" applyFont="1" applyFill="1" applyBorder="1" applyAlignment="1" applyProtection="1">
      <alignment vertical="center"/>
    </xf>
    <xf numFmtId="0" fontId="29" fillId="2" borderId="135" xfId="5" applyFont="1" applyFill="1" applyBorder="1" applyAlignment="1" applyProtection="1">
      <alignment vertical="center"/>
    </xf>
    <xf numFmtId="0" fontId="29" fillId="0" borderId="136" xfId="48" applyFont="1" applyBorder="1" applyAlignment="1">
      <alignment vertical="center"/>
    </xf>
    <xf numFmtId="0" fontId="29" fillId="0" borderId="137" xfId="48" applyFont="1" applyBorder="1" applyAlignment="1">
      <alignment vertical="center"/>
    </xf>
    <xf numFmtId="0" fontId="29" fillId="2" borderId="125" xfId="5" applyFont="1" applyFill="1" applyBorder="1" applyAlignment="1" applyProtection="1">
      <alignment horizontal="left" vertical="top" wrapText="1"/>
    </xf>
    <xf numFmtId="0" fontId="27" fillId="3" borderId="132" xfId="82" applyFont="1" applyFill="1" applyBorder="1" applyAlignment="1">
      <alignment horizontal="center" vertical="center" wrapText="1"/>
    </xf>
    <xf numFmtId="0" fontId="27" fillId="3" borderId="15" xfId="82" applyFont="1" applyFill="1" applyBorder="1" applyAlignment="1">
      <alignment horizontal="center" vertical="center" wrapText="1"/>
    </xf>
    <xf numFmtId="0" fontId="29" fillId="2" borderId="125" xfId="10" applyFont="1" applyFill="1" applyBorder="1" applyAlignment="1">
      <alignment vertical="top" wrapText="1"/>
    </xf>
    <xf numFmtId="0" fontId="29" fillId="2" borderId="3" xfId="82" applyFont="1" applyFill="1" applyBorder="1" applyAlignment="1">
      <alignment horizontal="center"/>
    </xf>
    <xf numFmtId="0" fontId="29" fillId="2" borderId="4" xfId="82" applyFont="1" applyFill="1" applyBorder="1" applyAlignment="1">
      <alignment horizontal="center"/>
    </xf>
    <xf numFmtId="0" fontId="33" fillId="2" borderId="4" xfId="82" applyFont="1" applyFill="1" applyBorder="1" applyAlignment="1">
      <alignment horizontal="center"/>
    </xf>
    <xf numFmtId="0" fontId="29" fillId="2" borderId="127" xfId="5" applyFont="1" applyFill="1" applyBorder="1" applyAlignment="1" applyProtection="1">
      <alignment horizontal="left" vertical="top" wrapText="1"/>
    </xf>
    <xf numFmtId="0" fontId="24" fillId="0" borderId="125" xfId="82" applyFont="1" applyBorder="1" applyAlignment="1">
      <alignment horizontal="left"/>
    </xf>
    <xf numFmtId="0" fontId="24" fillId="0" borderId="116" xfId="82" applyFont="1" applyBorder="1" applyAlignment="1">
      <alignment horizontal="left"/>
    </xf>
    <xf numFmtId="0" fontId="24" fillId="0" borderId="126" xfId="82" applyFont="1" applyBorder="1" applyAlignment="1">
      <alignment horizontal="left"/>
    </xf>
    <xf numFmtId="0" fontId="5" fillId="0" borderId="125" xfId="5" applyFill="1" applyBorder="1" applyAlignment="1" applyProtection="1">
      <alignment horizontal="left" vertical="center" wrapText="1"/>
    </xf>
    <xf numFmtId="0" fontId="5" fillId="0" borderId="116" xfId="5" applyFill="1" applyBorder="1" applyAlignment="1" applyProtection="1">
      <alignment horizontal="left" vertical="center" wrapText="1"/>
    </xf>
    <xf numFmtId="0" fontId="5" fillId="0" borderId="126" xfId="5" applyFill="1" applyBorder="1" applyAlignment="1" applyProtection="1">
      <alignment horizontal="left" vertical="center" wrapText="1"/>
    </xf>
    <xf numFmtId="0" fontId="29" fillId="2" borderId="134" xfId="82" applyFont="1" applyFill="1" applyBorder="1" applyAlignment="1">
      <alignment horizontal="left" vertical="top"/>
    </xf>
    <xf numFmtId="0" fontId="29" fillId="2" borderId="133" xfId="82" applyFont="1" applyFill="1" applyBorder="1" applyAlignment="1">
      <alignment horizontal="left" vertical="top"/>
    </xf>
    <xf numFmtId="0" fontId="29" fillId="2" borderId="9" xfId="82" applyFont="1" applyFill="1" applyBorder="1" applyAlignment="1">
      <alignment horizontal="left" vertical="top"/>
    </xf>
    <xf numFmtId="0" fontId="29" fillId="2" borderId="55" xfId="82" applyFont="1" applyFill="1" applyBorder="1" applyAlignment="1">
      <alignment horizontal="left" vertical="top"/>
    </xf>
    <xf numFmtId="0" fontId="27" fillId="3" borderId="132" xfId="82" applyFont="1" applyFill="1" applyBorder="1" applyAlignment="1">
      <alignment horizontal="center" vertical="center"/>
    </xf>
    <xf numFmtId="0" fontId="27" fillId="3" borderId="15" xfId="82" applyFont="1" applyFill="1" applyBorder="1" applyAlignment="1">
      <alignment horizontal="center" vertical="center"/>
    </xf>
    <xf numFmtId="0" fontId="29" fillId="0" borderId="125" xfId="5" applyFont="1" applyFill="1" applyBorder="1" applyAlignment="1" applyProtection="1">
      <alignment horizontal="left" vertical="top" wrapText="1"/>
    </xf>
    <xf numFmtId="0" fontId="29" fillId="0" borderId="125" xfId="10" applyFont="1" applyBorder="1" applyAlignment="1">
      <alignment horizontal="left"/>
    </xf>
    <xf numFmtId="0" fontId="29" fillId="0" borderId="116" xfId="10" applyFont="1" applyBorder="1" applyAlignment="1">
      <alignment horizontal="left"/>
    </xf>
    <xf numFmtId="0" fontId="21" fillId="0" borderId="116" xfId="81" applyBorder="1" applyAlignment="1">
      <alignment horizontal="left"/>
    </xf>
    <xf numFmtId="0" fontId="21" fillId="0" borderId="126" xfId="81" applyBorder="1" applyAlignment="1">
      <alignment horizontal="left"/>
    </xf>
    <xf numFmtId="0" fontId="5" fillId="0" borderId="125" xfId="5" applyFill="1" applyBorder="1" applyAlignment="1" applyProtection="1">
      <alignment horizontal="left"/>
    </xf>
    <xf numFmtId="0" fontId="5" fillId="0" borderId="116" xfId="5" applyFill="1" applyBorder="1" applyAlignment="1" applyProtection="1">
      <alignment horizontal="left"/>
    </xf>
    <xf numFmtId="0" fontId="24" fillId="0" borderId="125" xfId="82" applyFont="1" applyBorder="1" applyAlignment="1">
      <alignment horizontal="left" wrapText="1"/>
    </xf>
    <xf numFmtId="0" fontId="24" fillId="0" borderId="116" xfId="82" applyFont="1" applyBorder="1" applyAlignment="1">
      <alignment horizontal="left" wrapText="1"/>
    </xf>
    <xf numFmtId="0" fontId="24" fillId="0" borderId="126" xfId="82" applyFont="1" applyBorder="1" applyAlignment="1">
      <alignment horizontal="left" wrapText="1"/>
    </xf>
    <xf numFmtId="0" fontId="33" fillId="0" borderId="15" xfId="83" applyFont="1" applyBorder="1" applyAlignment="1">
      <alignment horizontal="center" wrapText="1"/>
    </xf>
    <xf numFmtId="0" fontId="27" fillId="3" borderId="132" xfId="83" applyFont="1" applyFill="1" applyBorder="1" applyAlignment="1">
      <alignment horizontal="center" vertical="center" wrapText="1"/>
    </xf>
    <xf numFmtId="0" fontId="27" fillId="3" borderId="15" xfId="83" applyFont="1" applyFill="1" applyBorder="1" applyAlignment="1">
      <alignment horizontal="center" vertical="center" wrapText="1"/>
    </xf>
    <xf numFmtId="0" fontId="28" fillId="0" borderId="127" xfId="3" applyFont="1" applyBorder="1" applyAlignment="1">
      <alignment horizontal="left" vertical="center" wrapText="1"/>
    </xf>
    <xf numFmtId="0" fontId="28" fillId="0" borderId="128" xfId="3" applyFont="1" applyBorder="1" applyAlignment="1">
      <alignment horizontal="left" vertical="center" wrapText="1"/>
    </xf>
    <xf numFmtId="0" fontId="29" fillId="0" borderId="127" xfId="10" applyFont="1" applyBorder="1" applyAlignment="1">
      <alignment horizontal="center" vertical="center" wrapText="1"/>
    </xf>
    <xf numFmtId="0" fontId="29" fillId="0" borderId="116" xfId="10" applyFont="1" applyBorder="1" applyAlignment="1">
      <alignment horizontal="center" vertical="center" wrapText="1"/>
    </xf>
    <xf numFmtId="0" fontId="29" fillId="0" borderId="126" xfId="10" applyFont="1" applyBorder="1" applyAlignment="1">
      <alignment horizontal="center" vertical="center" wrapText="1"/>
    </xf>
    <xf numFmtId="0" fontId="29" fillId="2" borderId="125" xfId="83" applyFont="1" applyFill="1" applyBorder="1" applyAlignment="1">
      <alignment horizontal="center" wrapText="1"/>
    </xf>
    <xf numFmtId="0" fontId="29" fillId="2" borderId="116" xfId="83" applyFont="1" applyFill="1" applyBorder="1" applyAlignment="1">
      <alignment horizontal="center" wrapText="1"/>
    </xf>
    <xf numFmtId="0" fontId="29" fillId="2" borderId="116" xfId="83" applyFont="1" applyFill="1" applyBorder="1" applyAlignment="1">
      <alignment horizontal="center"/>
    </xf>
    <xf numFmtId="0" fontId="29" fillId="2" borderId="126" xfId="83" applyFont="1" applyFill="1" applyBorder="1" applyAlignment="1">
      <alignment horizontal="center"/>
    </xf>
    <xf numFmtId="0" fontId="29" fillId="2" borderId="132" xfId="83" applyFont="1" applyFill="1" applyBorder="1" applyAlignment="1">
      <alignment horizontal="center" vertical="top"/>
    </xf>
    <xf numFmtId="0" fontId="29" fillId="2" borderId="10" xfId="83" applyFont="1" applyFill="1" applyBorder="1" applyAlignment="1">
      <alignment horizontal="center" vertical="top"/>
    </xf>
    <xf numFmtId="0" fontId="29" fillId="2" borderId="133" xfId="83" applyFont="1" applyFill="1" applyBorder="1" applyAlignment="1">
      <alignment horizontal="center" vertical="top"/>
    </xf>
    <xf numFmtId="0" fontId="29" fillId="2" borderId="3" xfId="83" applyFont="1" applyFill="1" applyBorder="1" applyAlignment="1">
      <alignment horizontal="center" vertical="top"/>
    </xf>
    <xf numFmtId="0" fontId="29" fillId="2" borderId="4" xfId="83" applyFont="1" applyFill="1" applyBorder="1" applyAlignment="1">
      <alignment horizontal="center" vertical="top"/>
    </xf>
    <xf numFmtId="0" fontId="29" fillId="2" borderId="4" xfId="83" applyFont="1" applyFill="1" applyBorder="1" applyAlignment="1">
      <alignment horizontal="center"/>
    </xf>
    <xf numFmtId="0" fontId="29" fillId="2" borderId="55" xfId="83" applyFont="1" applyFill="1" applyBorder="1" applyAlignment="1">
      <alignment horizontal="center"/>
    </xf>
    <xf numFmtId="0" fontId="29" fillId="2" borderId="116" xfId="83" applyFont="1" applyFill="1" applyBorder="1" applyAlignment="1">
      <alignment horizontal="center" vertical="top"/>
    </xf>
    <xf numFmtId="0" fontId="29" fillId="2" borderId="126" xfId="83" applyFont="1" applyFill="1" applyBorder="1" applyAlignment="1">
      <alignment horizontal="center" vertical="top"/>
    </xf>
    <xf numFmtId="0" fontId="27" fillId="3" borderId="132" xfId="83" applyFont="1" applyFill="1" applyBorder="1" applyAlignment="1">
      <alignment horizontal="center" vertical="center"/>
    </xf>
    <xf numFmtId="0" fontId="27" fillId="3" borderId="15" xfId="83" applyFont="1" applyFill="1" applyBorder="1" applyAlignment="1">
      <alignment horizontal="center" vertical="center"/>
    </xf>
    <xf numFmtId="0" fontId="24" fillId="0" borderId="125" xfId="83" applyFont="1" applyBorder="1" applyAlignment="1">
      <alignment horizontal="left" wrapText="1"/>
    </xf>
    <xf numFmtId="0" fontId="24" fillId="0" borderId="116" xfId="83" applyFont="1" applyBorder="1" applyAlignment="1">
      <alignment horizontal="left" wrapText="1"/>
    </xf>
    <xf numFmtId="0" fontId="24" fillId="0" borderId="126" xfId="83" applyFont="1" applyBorder="1" applyAlignment="1">
      <alignment horizontal="left" wrapText="1"/>
    </xf>
    <xf numFmtId="0" fontId="24" fillId="2" borderId="125" xfId="83" applyFont="1" applyFill="1" applyBorder="1" applyAlignment="1">
      <alignment horizontal="center" vertical="center" wrapText="1"/>
    </xf>
    <xf numFmtId="0" fontId="1" fillId="2" borderId="128" xfId="83" applyFill="1" applyBorder="1" applyAlignment="1">
      <alignment horizontal="center" vertical="center"/>
    </xf>
    <xf numFmtId="0" fontId="33" fillId="0" borderId="15" xfId="83" applyFont="1" applyBorder="1" applyAlignment="1">
      <alignment horizontal="center" vertical="top" wrapText="1"/>
    </xf>
    <xf numFmtId="0" fontId="29" fillId="2" borderId="134" xfId="83" applyFont="1" applyFill="1" applyBorder="1" applyAlignment="1">
      <alignment horizontal="left" vertical="top"/>
    </xf>
    <xf numFmtId="0" fontId="29" fillId="2" borderId="133" xfId="83" applyFont="1" applyFill="1" applyBorder="1" applyAlignment="1">
      <alignment horizontal="left" vertical="top"/>
    </xf>
    <xf numFmtId="0" fontId="29" fillId="2" borderId="9" xfId="83" applyFont="1" applyFill="1" applyBorder="1" applyAlignment="1">
      <alignment horizontal="left" vertical="top"/>
    </xf>
    <xf numFmtId="0" fontId="29" fillId="2" borderId="55" xfId="83" applyFont="1" applyFill="1" applyBorder="1" applyAlignment="1">
      <alignment horizontal="left" vertical="top"/>
    </xf>
    <xf numFmtId="0" fontId="11" fillId="2" borderId="125" xfId="12" applyFill="1" applyBorder="1" applyAlignment="1" applyProtection="1">
      <alignment horizontal="left" vertical="center" wrapText="1"/>
    </xf>
    <xf numFmtId="0" fontId="27" fillId="7" borderId="99" xfId="84" applyFont="1" applyFill="1" applyBorder="1" applyAlignment="1">
      <alignment horizontal="center" vertical="center" wrapText="1"/>
    </xf>
    <xf numFmtId="0" fontId="35" fillId="0" borderId="103" xfId="84" applyFont="1" applyBorder="1"/>
    <xf numFmtId="0" fontId="24" fillId="6" borderId="100" xfId="84" applyFont="1" applyFill="1" applyBorder="1" applyAlignment="1">
      <alignment horizontal="left" vertical="center" wrapText="1"/>
    </xf>
    <xf numFmtId="0" fontId="35" fillId="0" borderId="101" xfId="84" applyFont="1" applyBorder="1"/>
    <xf numFmtId="0" fontId="35" fillId="0" borderId="102" xfId="84" applyFont="1" applyBorder="1"/>
    <xf numFmtId="0" fontId="24" fillId="4" borderId="63" xfId="84" applyFont="1" applyFill="1" applyBorder="1" applyAlignment="1">
      <alignment horizontal="left" vertical="center" wrapText="1"/>
    </xf>
    <xf numFmtId="0" fontId="35" fillId="0" borderId="64" xfId="84" applyFont="1" applyBorder="1"/>
    <xf numFmtId="0" fontId="35" fillId="0" borderId="65" xfId="84" applyFont="1" applyBorder="1"/>
    <xf numFmtId="0" fontId="50" fillId="0" borderId="28" xfId="84" applyFont="1" applyBorder="1" applyAlignment="1">
      <alignment horizontal="left" vertical="center" wrapText="1"/>
    </xf>
    <xf numFmtId="0" fontId="35" fillId="0" borderId="33" xfId="84" applyFont="1" applyBorder="1"/>
    <xf numFmtId="0" fontId="24" fillId="0" borderId="28" xfId="84" applyFont="1" applyBorder="1" applyAlignment="1">
      <alignment horizontal="justify" vertical="center" wrapText="1"/>
    </xf>
    <xf numFmtId="0" fontId="35" fillId="0" borderId="64" xfId="84" applyFont="1" applyBorder="1" applyAlignment="1">
      <alignment horizontal="justify" vertical="center"/>
    </xf>
    <xf numFmtId="0" fontId="35" fillId="0" borderId="65" xfId="84" applyFont="1" applyBorder="1" applyAlignment="1">
      <alignment horizontal="justify" vertical="center"/>
    </xf>
    <xf numFmtId="0" fontId="24" fillId="6" borderId="99" xfId="84" applyFont="1" applyFill="1" applyBorder="1" applyAlignment="1">
      <alignment horizontal="center" vertical="top"/>
    </xf>
    <xf numFmtId="0" fontId="35" fillId="0" borderId="106" xfId="84" applyFont="1" applyBorder="1"/>
    <xf numFmtId="0" fontId="24" fillId="6" borderId="106" xfId="84" applyFont="1" applyFill="1" applyBorder="1" applyAlignment="1">
      <alignment horizontal="center" vertical="top"/>
    </xf>
    <xf numFmtId="0" fontId="35" fillId="0" borderId="110" xfId="84" applyFont="1" applyBorder="1"/>
    <xf numFmtId="0" fontId="50" fillId="6" borderId="108" xfId="84" applyFont="1" applyFill="1" applyBorder="1" applyAlignment="1">
      <alignment horizontal="left" vertical="top" wrapText="1"/>
    </xf>
    <xf numFmtId="0" fontId="35" fillId="0" borderId="109" xfId="84" applyFont="1" applyBorder="1"/>
    <xf numFmtId="0" fontId="35" fillId="0" borderId="105" xfId="84" applyFont="1" applyBorder="1"/>
    <xf numFmtId="0" fontId="24" fillId="6" borderId="63" xfId="84" applyFont="1" applyFill="1" applyBorder="1" applyAlignment="1">
      <alignment horizontal="center" wrapText="1"/>
    </xf>
    <xf numFmtId="0" fontId="24" fillId="6" borderId="64" xfId="84" applyFont="1" applyFill="1" applyBorder="1" applyAlignment="1">
      <alignment horizontal="center"/>
    </xf>
    <xf numFmtId="0" fontId="24" fillId="6" borderId="111" xfId="84" applyFont="1" applyFill="1" applyBorder="1" applyAlignment="1">
      <alignment horizontal="center" vertical="top"/>
    </xf>
    <xf numFmtId="0" fontId="35" fillId="0" borderId="32" xfId="84" applyFont="1" applyBorder="1"/>
    <xf numFmtId="0" fontId="33" fillId="0" borderId="103" xfId="84" applyFont="1" applyBorder="1" applyAlignment="1">
      <alignment horizontal="center" wrapText="1"/>
    </xf>
    <xf numFmtId="0" fontId="24" fillId="0" borderId="63" xfId="84" applyFont="1" applyBorder="1" applyAlignment="1">
      <alignment horizontal="left" vertical="center" wrapText="1"/>
    </xf>
    <xf numFmtId="0" fontId="24" fillId="6" borderId="63" xfId="84" applyFont="1" applyFill="1" applyBorder="1" applyAlignment="1">
      <alignment horizontal="center" vertical="center" wrapText="1"/>
    </xf>
    <xf numFmtId="0" fontId="24" fillId="6" borderId="28" xfId="84" applyFont="1" applyFill="1" applyBorder="1" applyAlignment="1">
      <alignment horizontal="left" vertical="center"/>
    </xf>
    <xf numFmtId="0" fontId="24" fillId="6" borderId="32" xfId="84" applyFont="1" applyFill="1" applyBorder="1" applyAlignment="1">
      <alignment horizontal="center"/>
    </xf>
    <xf numFmtId="0" fontId="35" fillId="0" borderId="112" xfId="84" applyFont="1" applyBorder="1"/>
    <xf numFmtId="0" fontId="24" fillId="6" borderId="32" xfId="84" applyFont="1" applyFill="1" applyBorder="1" applyAlignment="1">
      <alignment horizontal="center" vertical="top"/>
    </xf>
    <xf numFmtId="0" fontId="24" fillId="6" borderId="64" xfId="84" applyFont="1" applyFill="1" applyBorder="1" applyAlignment="1">
      <alignment horizontal="center" vertical="top"/>
    </xf>
    <xf numFmtId="0" fontId="27" fillId="7" borderId="99" xfId="84" applyFont="1" applyFill="1" applyBorder="1" applyAlignment="1">
      <alignment horizontal="center" vertical="center"/>
    </xf>
    <xf numFmtId="0" fontId="24" fillId="6" borderId="63" xfId="84" applyFont="1" applyFill="1" applyBorder="1" applyAlignment="1">
      <alignment horizontal="left" vertical="center" wrapText="1"/>
    </xf>
    <xf numFmtId="0" fontId="50" fillId="0" borderId="108" xfId="84" applyFont="1" applyBorder="1" applyAlignment="1">
      <alignment horizontal="left" vertical="top" wrapText="1"/>
    </xf>
    <xf numFmtId="0" fontId="24" fillId="4" borderId="63" xfId="84" applyFont="1" applyFill="1" applyBorder="1" applyAlignment="1">
      <alignment horizontal="left" vertical="top" wrapText="1"/>
    </xf>
    <xf numFmtId="0" fontId="24" fillId="6" borderId="28" xfId="84" applyFont="1" applyFill="1" applyBorder="1" applyAlignment="1">
      <alignment horizontal="left" vertical="center" wrapText="1"/>
    </xf>
    <xf numFmtId="0" fontId="33" fillId="0" borderId="103" xfId="84" applyFont="1" applyBorder="1" applyAlignment="1">
      <alignment horizontal="center" vertical="top" wrapText="1"/>
    </xf>
    <xf numFmtId="0" fontId="24" fillId="4" borderId="28" xfId="84" applyFont="1" applyFill="1" applyBorder="1" applyAlignment="1">
      <alignment horizontal="center" vertical="center" wrapText="1"/>
    </xf>
    <xf numFmtId="0" fontId="24" fillId="6" borderId="117" xfId="84" applyFont="1" applyFill="1" applyBorder="1" applyAlignment="1">
      <alignment horizontal="center" vertical="top" wrapText="1"/>
    </xf>
    <xf numFmtId="0" fontId="35" fillId="0" borderId="117" xfId="84" applyFont="1" applyBorder="1"/>
    <xf numFmtId="0" fontId="24" fillId="6" borderId="118" xfId="84" applyFont="1" applyFill="1" applyBorder="1" applyAlignment="1">
      <alignment horizontal="center" vertical="center" wrapText="1"/>
    </xf>
    <xf numFmtId="0" fontId="35" fillId="0" borderId="107" xfId="84" applyFont="1" applyBorder="1"/>
    <xf numFmtId="0" fontId="35" fillId="0" borderId="30" xfId="84" applyFont="1" applyBorder="1"/>
    <xf numFmtId="0" fontId="35" fillId="0" borderId="31" xfId="84" applyFont="1" applyBorder="1"/>
    <xf numFmtId="0" fontId="24" fillId="6" borderId="118" xfId="84" applyFont="1" applyFill="1" applyBorder="1" applyAlignment="1">
      <alignment horizontal="left" vertical="top"/>
    </xf>
    <xf numFmtId="0" fontId="24" fillId="6" borderId="121" xfId="84" applyFont="1" applyFill="1" applyBorder="1" applyAlignment="1">
      <alignment horizontal="left" vertical="center" wrapText="1"/>
    </xf>
    <xf numFmtId="0" fontId="35" fillId="0" borderId="122" xfId="84" applyFont="1" applyBorder="1"/>
    <xf numFmtId="0" fontId="35" fillId="0" borderId="123" xfId="84" applyFont="1" applyBorder="1"/>
    <xf numFmtId="0" fontId="24" fillId="8" borderId="63" xfId="84" applyFont="1" applyFill="1" applyBorder="1" applyAlignment="1">
      <alignment horizontal="left" vertical="center" wrapText="1"/>
    </xf>
    <xf numFmtId="0" fontId="24" fillId="8" borderId="64" xfId="84" applyFont="1" applyFill="1" applyBorder="1" applyAlignment="1">
      <alignment horizontal="left" vertical="center" wrapText="1"/>
    </xf>
    <xf numFmtId="0" fontId="24" fillId="8" borderId="65" xfId="84" applyFont="1" applyFill="1" applyBorder="1" applyAlignment="1">
      <alignment horizontal="left" vertical="center" wrapText="1"/>
    </xf>
    <xf numFmtId="0" fontId="11" fillId="6" borderId="63" xfId="12" applyFill="1" applyBorder="1" applyAlignment="1">
      <alignment horizontal="left" vertical="center" wrapText="1"/>
    </xf>
    <xf numFmtId="0" fontId="35" fillId="0" borderId="119" xfId="84" applyFont="1" applyBorder="1"/>
    <xf numFmtId="0" fontId="24" fillId="6" borderId="118" xfId="84" applyFont="1" applyFill="1" applyBorder="1" applyAlignment="1">
      <alignment horizontal="center" vertical="top" wrapText="1"/>
    </xf>
    <xf numFmtId="0" fontId="24" fillId="6" borderId="110" xfId="84" applyFont="1" applyFill="1" applyBorder="1" applyAlignment="1">
      <alignment horizontal="center" vertical="top" wrapText="1"/>
    </xf>
    <xf numFmtId="0" fontId="24" fillId="6" borderId="30" xfId="84" applyFont="1" applyFill="1" applyBorder="1" applyAlignment="1">
      <alignment horizontal="center" vertical="top" wrapText="1"/>
    </xf>
    <xf numFmtId="0" fontId="24" fillId="6" borderId="112" xfId="84" applyFont="1" applyFill="1" applyBorder="1" applyAlignment="1">
      <alignment horizontal="center" vertical="top" wrapText="1"/>
    </xf>
    <xf numFmtId="0" fontId="24" fillId="0" borderId="64" xfId="84" applyFont="1" applyBorder="1" applyAlignment="1">
      <alignment horizontal="left" vertical="center" wrapText="1"/>
    </xf>
    <xf numFmtId="0" fontId="24" fillId="0" borderId="65" xfId="84" applyFont="1" applyBorder="1" applyAlignment="1">
      <alignment horizontal="left" vertical="center" wrapText="1"/>
    </xf>
    <xf numFmtId="0" fontId="27" fillId="3" borderId="132" xfId="77" applyFont="1" applyFill="1" applyBorder="1" applyAlignment="1">
      <alignment horizontal="center" vertical="center" wrapText="1"/>
    </xf>
    <xf numFmtId="0" fontId="27" fillId="3" borderId="15" xfId="77" applyFont="1" applyFill="1" applyBorder="1" applyAlignment="1">
      <alignment horizontal="center" vertical="center" wrapText="1"/>
    </xf>
    <xf numFmtId="0" fontId="29" fillId="2" borderId="127" xfId="10" applyFont="1" applyFill="1" applyBorder="1" applyAlignment="1">
      <alignment horizontal="center" vertical="center" wrapText="1"/>
    </xf>
    <xf numFmtId="0" fontId="29" fillId="2" borderId="3" xfId="77" applyFont="1" applyFill="1" applyBorder="1" applyAlignment="1">
      <alignment horizontal="center"/>
    </xf>
    <xf numFmtId="0" fontId="29" fillId="2" borderId="4" xfId="77" applyFont="1" applyFill="1" applyBorder="1" applyAlignment="1">
      <alignment horizontal="center"/>
    </xf>
    <xf numFmtId="0" fontId="27" fillId="3" borderId="132" xfId="77" applyFont="1" applyFill="1" applyBorder="1" applyAlignment="1">
      <alignment horizontal="center" vertical="center"/>
    </xf>
    <xf numFmtId="0" fontId="27" fillId="3" borderId="15" xfId="77" applyFont="1" applyFill="1" applyBorder="1" applyAlignment="1">
      <alignment horizontal="center" vertical="center"/>
    </xf>
    <xf numFmtId="0" fontId="29" fillId="2" borderId="134" xfId="77" applyFont="1" applyFill="1" applyBorder="1" applyAlignment="1">
      <alignment horizontal="left" vertical="top"/>
    </xf>
    <xf numFmtId="0" fontId="29" fillId="2" borderId="133" xfId="77" applyFont="1" applyFill="1" applyBorder="1" applyAlignment="1">
      <alignment horizontal="left" vertical="top"/>
    </xf>
    <xf numFmtId="0" fontId="29" fillId="2" borderId="9" xfId="77" applyFont="1" applyFill="1" applyBorder="1" applyAlignment="1">
      <alignment horizontal="left" vertical="top"/>
    </xf>
    <xf numFmtId="0" fontId="29" fillId="2" borderId="55" xfId="77" applyFont="1" applyFill="1" applyBorder="1" applyAlignment="1">
      <alignment horizontal="left" vertical="top"/>
    </xf>
    <xf numFmtId="0" fontId="29" fillId="2" borderId="127" xfId="10" applyFont="1" applyFill="1" applyBorder="1" applyAlignment="1">
      <alignment horizontal="left" vertical="center" wrapText="1"/>
    </xf>
    <xf numFmtId="0" fontId="29" fillId="11" borderId="132" xfId="0" applyFont="1" applyFill="1" applyBorder="1" applyAlignment="1">
      <alignment horizontal="center" wrapText="1"/>
    </xf>
    <xf numFmtId="0" fontId="29" fillId="11" borderId="10" xfId="0" applyFont="1" applyFill="1" applyBorder="1" applyAlignment="1">
      <alignment horizontal="center" wrapText="1"/>
    </xf>
    <xf numFmtId="0" fontId="29" fillId="11" borderId="3" xfId="0" applyFont="1" applyFill="1" applyBorder="1" applyAlignment="1">
      <alignment horizontal="center" wrapText="1"/>
    </xf>
    <xf numFmtId="0" fontId="29" fillId="11" borderId="4" xfId="0" applyFont="1" applyFill="1" applyBorder="1" applyAlignment="1">
      <alignment horizontal="center" wrapText="1"/>
    </xf>
    <xf numFmtId="0" fontId="29" fillId="11" borderId="138" xfId="10" applyFont="1" applyFill="1" applyBorder="1" applyAlignment="1">
      <alignment horizontal="center" vertical="center" wrapText="1"/>
    </xf>
    <xf numFmtId="0" fontId="29" fillId="11" borderId="128" xfId="10" applyFont="1" applyFill="1" applyBorder="1" applyAlignment="1">
      <alignment horizontal="center" vertical="center" wrapText="1"/>
    </xf>
    <xf numFmtId="0" fontId="29" fillId="11" borderId="126" xfId="10" applyFont="1" applyFill="1" applyBorder="1" applyAlignment="1">
      <alignment horizontal="center" vertical="center" wrapText="1"/>
    </xf>
    <xf numFmtId="0" fontId="29" fillId="11" borderId="140" xfId="77" applyFont="1" applyFill="1" applyBorder="1" applyAlignment="1">
      <alignment horizontal="center"/>
    </xf>
    <xf numFmtId="0" fontId="29" fillId="11" borderId="138" xfId="2" applyNumberFormat="1" applyFont="1" applyFill="1" applyBorder="1" applyAlignment="1">
      <alignment horizontal="center" vertical="center" wrapText="1"/>
    </xf>
    <xf numFmtId="0" fontId="29" fillId="11" borderId="128" xfId="2" applyNumberFormat="1" applyFont="1" applyFill="1" applyBorder="1" applyAlignment="1">
      <alignment horizontal="center" vertical="center" wrapText="1"/>
    </xf>
    <xf numFmtId="0" fontId="29" fillId="11" borderId="0" xfId="2" applyNumberFormat="1" applyFont="1" applyFill="1" applyAlignment="1">
      <alignment horizontal="center" vertical="center" wrapText="1"/>
    </xf>
    <xf numFmtId="0" fontId="29" fillId="0" borderId="143" xfId="5" applyFont="1" applyFill="1" applyBorder="1" applyAlignment="1" applyProtection="1">
      <alignment horizontal="left" vertical="center" wrapText="1"/>
    </xf>
    <xf numFmtId="0" fontId="29" fillId="2" borderId="142" xfId="10" applyFont="1" applyFill="1" applyBorder="1" applyAlignment="1">
      <alignment vertical="center" wrapText="1"/>
    </xf>
    <xf numFmtId="0" fontId="29" fillId="2" borderId="116" xfId="10" applyFont="1" applyFill="1" applyBorder="1" applyAlignment="1">
      <alignment vertical="center" wrapText="1"/>
    </xf>
    <xf numFmtId="0" fontId="29" fillId="2" borderId="126" xfId="10" applyFont="1" applyFill="1" applyBorder="1" applyAlignment="1">
      <alignment vertical="center" wrapText="1"/>
    </xf>
    <xf numFmtId="0" fontId="4" fillId="2" borderId="142" xfId="5" applyFont="1" applyFill="1" applyBorder="1" applyAlignment="1" applyProtection="1">
      <alignment vertical="center" wrapText="1"/>
    </xf>
    <xf numFmtId="0" fontId="25" fillId="2" borderId="116" xfId="10" applyFont="1" applyFill="1" applyBorder="1" applyAlignment="1">
      <alignment vertical="center" wrapText="1"/>
    </xf>
    <xf numFmtId="0" fontId="25" fillId="2" borderId="126" xfId="10" applyFont="1" applyFill="1" applyBorder="1" applyAlignment="1">
      <alignment vertical="center" wrapText="1"/>
    </xf>
    <xf numFmtId="0" fontId="29" fillId="0" borderId="142" xfId="10" applyFont="1" applyBorder="1" applyAlignment="1">
      <alignment vertical="center" wrapText="1"/>
    </xf>
    <xf numFmtId="0" fontId="29" fillId="0" borderId="116" xfId="10" applyFont="1" applyBorder="1" applyAlignment="1">
      <alignment vertical="center" wrapText="1"/>
    </xf>
    <xf numFmtId="0" fontId="29" fillId="0" borderId="126" xfId="10" applyFont="1" applyBorder="1" applyAlignment="1">
      <alignment vertical="center" wrapText="1"/>
    </xf>
    <xf numFmtId="0" fontId="29" fillId="11" borderId="142" xfId="10" applyFont="1" applyFill="1" applyBorder="1" applyAlignment="1">
      <alignment horizontal="center" vertical="center" wrapText="1"/>
    </xf>
    <xf numFmtId="0" fontId="29" fillId="11" borderId="116" xfId="10" applyFont="1" applyFill="1" applyBorder="1" applyAlignment="1">
      <alignment horizontal="center" vertical="center" wrapText="1"/>
    </xf>
    <xf numFmtId="0" fontId="29" fillId="11" borderId="142" xfId="5" applyFont="1" applyFill="1" applyBorder="1" applyAlignment="1" applyProtection="1">
      <alignment horizontal="center" vertical="center" wrapText="1"/>
    </xf>
    <xf numFmtId="0" fontId="29" fillId="11" borderId="116" xfId="5" applyFont="1" applyFill="1" applyBorder="1" applyAlignment="1" applyProtection="1">
      <alignment horizontal="center" vertical="center" wrapText="1"/>
    </xf>
    <xf numFmtId="0" fontId="29" fillId="11" borderId="126" xfId="5" applyFont="1" applyFill="1" applyBorder="1" applyAlignment="1" applyProtection="1">
      <alignment horizontal="center" vertical="center" wrapText="1"/>
    </xf>
    <xf numFmtId="0" fontId="3" fillId="0" borderId="138" xfId="0" applyFont="1" applyBorder="1" applyAlignment="1">
      <alignment horizontal="center" vertical="top" wrapText="1"/>
    </xf>
    <xf numFmtId="0" fontId="3" fillId="0" borderId="116" xfId="0" applyFont="1" applyBorder="1" applyAlignment="1">
      <alignment horizontal="center" vertical="top" wrapText="1"/>
    </xf>
    <xf numFmtId="0" fontId="3" fillId="0" borderId="128" xfId="0" applyFont="1" applyBorder="1" applyAlignment="1">
      <alignment horizontal="center" vertical="top" wrapText="1"/>
    </xf>
    <xf numFmtId="0" fontId="4" fillId="2" borderId="142" xfId="5" applyFont="1" applyFill="1" applyBorder="1" applyAlignment="1" applyProtection="1">
      <alignment horizontal="left" vertical="center" wrapText="1"/>
    </xf>
    <xf numFmtId="0" fontId="25" fillId="2" borderId="116" xfId="10" applyFont="1" applyFill="1" applyBorder="1" applyAlignment="1">
      <alignment horizontal="left" vertical="center" wrapText="1"/>
    </xf>
    <xf numFmtId="0" fontId="25" fillId="2" borderId="126" xfId="10" applyFont="1" applyFill="1" applyBorder="1" applyAlignment="1">
      <alignment horizontal="left" vertical="center" wrapText="1"/>
    </xf>
    <xf numFmtId="0" fontId="29" fillId="0" borderId="142" xfId="10" applyFont="1" applyBorder="1" applyAlignment="1">
      <alignment horizontal="left" vertical="center" wrapText="1"/>
    </xf>
    <xf numFmtId="0" fontId="29" fillId="0" borderId="138" xfId="10" applyFont="1" applyBorder="1" applyAlignment="1">
      <alignment horizontal="center" vertical="center" wrapText="1"/>
    </xf>
    <xf numFmtId="0" fontId="29" fillId="0" borderId="128" xfId="10" applyFont="1" applyBorder="1" applyAlignment="1">
      <alignment horizontal="center" vertical="center" wrapText="1"/>
    </xf>
    <xf numFmtId="0" fontId="29" fillId="0" borderId="138" xfId="2" applyNumberFormat="1" applyFont="1" applyBorder="1" applyAlignment="1">
      <alignment horizontal="center" vertical="center" wrapText="1"/>
    </xf>
    <xf numFmtId="0" fontId="29" fillId="9" borderId="135" xfId="5" applyFont="1" applyFill="1" applyBorder="1" applyAlignment="1" applyProtection="1">
      <alignment horizontal="left" vertical="center" wrapText="1"/>
    </xf>
    <xf numFmtId="0" fontId="29" fillId="9" borderId="136" xfId="48" applyFont="1" applyFill="1" applyBorder="1"/>
    <xf numFmtId="0" fontId="29" fillId="9" borderId="137" xfId="48" applyFont="1" applyFill="1" applyBorder="1"/>
    <xf numFmtId="0" fontId="6" fillId="2" borderId="125" xfId="5" applyFont="1" applyFill="1" applyBorder="1" applyAlignment="1" applyProtection="1">
      <alignment horizontal="center" vertical="center" wrapText="1"/>
    </xf>
    <xf numFmtId="0" fontId="29" fillId="0" borderId="135" xfId="5" applyFont="1" applyFill="1" applyBorder="1" applyAlignment="1" applyProtection="1">
      <alignment horizontal="left" vertical="center" wrapText="1"/>
    </xf>
    <xf numFmtId="0" fontId="29" fillId="0" borderId="136" xfId="48" applyFont="1" applyFill="1" applyBorder="1"/>
    <xf numFmtId="0" fontId="29" fillId="0" borderId="137" xfId="48" applyFont="1" applyFill="1" applyBorder="1"/>
    <xf numFmtId="0" fontId="29" fillId="0" borderId="135" xfId="5" applyFont="1" applyFill="1" applyBorder="1" applyAlignment="1" applyProtection="1">
      <alignment horizontal="center" vertical="center" wrapText="1"/>
    </xf>
    <xf numFmtId="0" fontId="29" fillId="0" borderId="136" xfId="48" applyFont="1" applyFill="1" applyBorder="1" applyAlignment="1">
      <alignment horizontal="center"/>
    </xf>
    <xf numFmtId="0" fontId="29" fillId="0" borderId="137" xfId="48" applyFont="1" applyFill="1" applyBorder="1" applyAlignment="1">
      <alignment horizontal="center"/>
    </xf>
    <xf numFmtId="0" fontId="29" fillId="2" borderId="4" xfId="46" applyFont="1" applyFill="1" applyBorder="1" applyAlignment="1">
      <alignment horizontal="center" wrapText="1"/>
    </xf>
    <xf numFmtId="0" fontId="29" fillId="2" borderId="55" xfId="46" applyFont="1" applyFill="1" applyBorder="1" applyAlignment="1">
      <alignment horizontal="center" wrapText="1"/>
    </xf>
    <xf numFmtId="9" fontId="29" fillId="2" borderId="125" xfId="5" applyNumberFormat="1" applyFont="1" applyFill="1" applyBorder="1" applyAlignment="1" applyProtection="1">
      <alignment horizontal="center" vertical="center" wrapText="1"/>
    </xf>
    <xf numFmtId="9" fontId="29" fillId="2" borderId="116" xfId="5" applyNumberFormat="1" applyFont="1" applyFill="1" applyBorder="1" applyAlignment="1" applyProtection="1">
      <alignment horizontal="center" vertical="center" wrapText="1"/>
    </xf>
    <xf numFmtId="9" fontId="29" fillId="2" borderId="126" xfId="5" applyNumberFormat="1" applyFont="1" applyFill="1" applyBorder="1" applyAlignment="1" applyProtection="1">
      <alignment horizontal="center" vertical="center" wrapText="1"/>
    </xf>
    <xf numFmtId="9" fontId="29" fillId="2" borderId="79" xfId="5" applyNumberFormat="1" applyFont="1" applyFill="1" applyBorder="1" applyAlignment="1" applyProtection="1">
      <alignment horizontal="left" vertical="center" wrapText="1"/>
    </xf>
    <xf numFmtId="9" fontId="29" fillId="2" borderId="71" xfId="5" applyNumberFormat="1" applyFont="1" applyFill="1" applyBorder="1" applyAlignment="1" applyProtection="1">
      <alignment horizontal="left" vertical="center" wrapText="1"/>
    </xf>
    <xf numFmtId="9" fontId="29" fillId="2" borderId="80" xfId="5" applyNumberFormat="1" applyFont="1" applyFill="1" applyBorder="1" applyAlignment="1" applyProtection="1">
      <alignment horizontal="left" vertical="center" wrapText="1"/>
    </xf>
    <xf numFmtId="0" fontId="29" fillId="0" borderId="25" xfId="5" applyFont="1" applyFill="1" applyBorder="1" applyAlignment="1" applyProtection="1">
      <alignment horizontal="center" vertical="center" wrapText="1"/>
    </xf>
    <xf numFmtId="0" fontId="29" fillId="0" borderId="18" xfId="5" applyFont="1" applyFill="1" applyBorder="1" applyAlignment="1" applyProtection="1">
      <alignment horizontal="center" vertical="center" wrapText="1"/>
    </xf>
    <xf numFmtId="0" fontId="29" fillId="0" borderId="48" xfId="5" applyFont="1" applyFill="1" applyBorder="1" applyAlignment="1" applyProtection="1">
      <alignment horizontal="center" vertical="center" wrapText="1"/>
    </xf>
    <xf numFmtId="9" fontId="29" fillId="2" borderId="54" xfId="10" applyNumberFormat="1" applyFont="1" applyFill="1" applyBorder="1" applyAlignment="1">
      <alignment horizontal="center" vertical="center" wrapText="1"/>
    </xf>
    <xf numFmtId="9" fontId="29" fillId="2" borderId="55" xfId="10" applyNumberFormat="1" applyFont="1" applyFill="1" applyBorder="1" applyAlignment="1">
      <alignment horizontal="center" vertical="center" wrapText="1"/>
    </xf>
    <xf numFmtId="0" fontId="29" fillId="9" borderId="142" xfId="10" applyFont="1" applyFill="1" applyBorder="1" applyAlignment="1">
      <alignment horizontal="left" vertical="center" wrapText="1"/>
    </xf>
    <xf numFmtId="0" fontId="29" fillId="9" borderId="116" xfId="10" applyFont="1" applyFill="1" applyBorder="1" applyAlignment="1">
      <alignment horizontal="left" vertical="center" wrapText="1"/>
    </xf>
    <xf numFmtId="0" fontId="29" fillId="9" borderId="126" xfId="10" applyFont="1" applyFill="1" applyBorder="1" applyAlignment="1">
      <alignment horizontal="left" vertical="center" wrapText="1"/>
    </xf>
    <xf numFmtId="0" fontId="29" fillId="2" borderId="143" xfId="9" applyFont="1" applyFill="1" applyBorder="1" applyAlignment="1" applyProtection="1">
      <alignment horizontal="left" vertical="center" wrapText="1"/>
    </xf>
    <xf numFmtId="0" fontId="29" fillId="2" borderId="142" xfId="9" applyFont="1" applyFill="1" applyBorder="1" applyAlignment="1" applyProtection="1">
      <alignment horizontal="left" vertical="center" wrapText="1"/>
    </xf>
    <xf numFmtId="0" fontId="29" fillId="2" borderId="116" xfId="9" applyFont="1" applyFill="1" applyBorder="1" applyAlignment="1" applyProtection="1">
      <alignment horizontal="left" vertical="center" wrapText="1"/>
    </xf>
    <xf numFmtId="0" fontId="29" fillId="2" borderId="126" xfId="9" applyFont="1" applyFill="1" applyBorder="1" applyAlignment="1" applyProtection="1">
      <alignment horizontal="left" vertical="center" wrapText="1"/>
    </xf>
    <xf numFmtId="0" fontId="29" fillId="2" borderId="54" xfId="10" applyFont="1" applyFill="1" applyBorder="1" applyAlignment="1">
      <alignment horizontal="center" vertical="center" wrapText="1"/>
    </xf>
    <xf numFmtId="0" fontId="29" fillId="2" borderId="55" xfId="10" applyFont="1" applyFill="1" applyBorder="1" applyAlignment="1">
      <alignment horizontal="center" vertical="center" wrapText="1"/>
    </xf>
    <xf numFmtId="0" fontId="29" fillId="2" borderId="142" xfId="9" applyFont="1" applyFill="1" applyBorder="1" applyAlignment="1" applyProtection="1">
      <alignment horizontal="center" vertical="center" wrapText="1"/>
    </xf>
    <xf numFmtId="0" fontId="29" fillId="2" borderId="116" xfId="9" applyFont="1" applyFill="1" applyBorder="1" applyAlignment="1" applyProtection="1">
      <alignment horizontal="center" vertical="center" wrapText="1"/>
    </xf>
    <xf numFmtId="0" fontId="29" fillId="2" borderId="138" xfId="9" applyFont="1" applyFill="1" applyBorder="1" applyAlignment="1" applyProtection="1">
      <alignment horizontal="justify" vertical="center" wrapText="1"/>
    </xf>
    <xf numFmtId="0" fontId="29" fillId="2" borderId="116" xfId="9" applyFont="1" applyFill="1" applyBorder="1" applyAlignment="1" applyProtection="1">
      <alignment horizontal="justify" vertical="center" wrapText="1"/>
    </xf>
    <xf numFmtId="0" fontId="29" fillId="2" borderId="126" xfId="9" applyFont="1" applyFill="1" applyBorder="1" applyAlignment="1" applyProtection="1">
      <alignment horizontal="justify" vertical="center" wrapText="1"/>
    </xf>
    <xf numFmtId="9" fontId="29" fillId="2" borderId="142" xfId="5" applyNumberFormat="1" applyFont="1" applyFill="1" applyBorder="1" applyAlignment="1" applyProtection="1">
      <alignment horizontal="left" vertical="center" wrapText="1"/>
    </xf>
    <xf numFmtId="9" fontId="29" fillId="2" borderId="116" xfId="5" applyNumberFormat="1" applyFont="1" applyFill="1" applyBorder="1" applyAlignment="1" applyProtection="1">
      <alignment horizontal="left" vertical="center" wrapText="1"/>
    </xf>
    <xf numFmtId="9" fontId="29" fillId="2" borderId="126" xfId="5" applyNumberFormat="1" applyFont="1" applyFill="1" applyBorder="1" applyAlignment="1" applyProtection="1">
      <alignment horizontal="left" vertical="center" wrapText="1"/>
    </xf>
    <xf numFmtId="0" fontId="29" fillId="0" borderId="25" xfId="5" applyFont="1" applyFill="1" applyBorder="1" applyAlignment="1" applyProtection="1">
      <alignment horizontal="left" vertical="center" wrapText="1"/>
    </xf>
    <xf numFmtId="0" fontId="29" fillId="0" borderId="18" xfId="5" applyFont="1" applyFill="1" applyBorder="1" applyAlignment="1" applyProtection="1">
      <alignment horizontal="left" vertical="center" wrapText="1"/>
    </xf>
    <xf numFmtId="0" fontId="29" fillId="0" borderId="48" xfId="5" applyFont="1" applyFill="1" applyBorder="1" applyAlignment="1" applyProtection="1">
      <alignment horizontal="left" vertical="center" wrapText="1"/>
    </xf>
    <xf numFmtId="0" fontId="29" fillId="2" borderId="140" xfId="10" applyFont="1" applyFill="1" applyBorder="1" applyAlignment="1">
      <alignment horizontal="left" vertical="center"/>
    </xf>
    <xf numFmtId="0" fontId="24" fillId="0" borderId="140" xfId="0" applyFont="1" applyBorder="1" applyAlignment="1">
      <alignment vertical="center" wrapText="1"/>
    </xf>
    <xf numFmtId="0" fontId="29" fillId="2" borderId="81" xfId="9" applyFont="1" applyFill="1" applyBorder="1" applyAlignment="1" applyProtection="1">
      <alignment horizontal="justify" vertical="center" wrapText="1"/>
    </xf>
    <xf numFmtId="0" fontId="29" fillId="2" borderId="79" xfId="9" applyFont="1" applyFill="1" applyBorder="1" applyAlignment="1" applyProtection="1">
      <alignment horizontal="justify" vertical="center" wrapText="1"/>
    </xf>
    <xf numFmtId="0" fontId="29" fillId="2" borderId="71" xfId="9" applyFont="1" applyFill="1" applyBorder="1" applyAlignment="1" applyProtection="1">
      <alignment horizontal="justify" vertical="center" wrapText="1"/>
    </xf>
    <xf numFmtId="0" fontId="29" fillId="2" borderId="134" xfId="10" applyFont="1" applyFill="1" applyBorder="1" applyAlignment="1">
      <alignment horizontal="left" vertical="center"/>
    </xf>
    <xf numFmtId="0" fontId="29" fillId="2" borderId="133" xfId="10" applyFont="1" applyFill="1" applyBorder="1" applyAlignment="1">
      <alignment horizontal="left" vertical="center"/>
    </xf>
    <xf numFmtId="0" fontId="28" fillId="0" borderId="77" xfId="10" applyFont="1" applyBorder="1" applyAlignment="1">
      <alignment horizontal="left" vertical="top" wrapText="1"/>
    </xf>
    <xf numFmtId="0" fontId="28" fillId="0" borderId="15" xfId="10" applyFont="1" applyBorder="1" applyAlignment="1">
      <alignment horizontal="left" vertical="top" wrapText="1"/>
    </xf>
    <xf numFmtId="0" fontId="28" fillId="0" borderId="3" xfId="10" applyFont="1" applyBorder="1" applyAlignment="1">
      <alignment horizontal="left" vertical="top" wrapText="1"/>
    </xf>
    <xf numFmtId="0" fontId="30" fillId="2" borderId="134" xfId="0" applyFont="1" applyFill="1" applyBorder="1" applyAlignment="1">
      <alignment horizontal="center" vertical="center" wrapText="1"/>
    </xf>
    <xf numFmtId="0" fontId="29" fillId="2" borderId="10"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0" xfId="0" applyFont="1" applyFill="1" applyBorder="1" applyAlignment="1">
      <alignment horizontal="center" vertical="center"/>
    </xf>
    <xf numFmtId="0" fontId="29" fillId="2" borderId="9" xfId="0" applyFont="1" applyFill="1" applyBorder="1" applyAlignment="1">
      <alignment horizontal="center" vertical="center"/>
    </xf>
    <xf numFmtId="0" fontId="29" fillId="2" borderId="4" xfId="0" applyFont="1" applyFill="1" applyBorder="1" applyAlignment="1">
      <alignment horizontal="center" vertical="center"/>
    </xf>
    <xf numFmtId="0" fontId="30" fillId="2" borderId="10"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9" fillId="2" borderId="8" xfId="9" applyFont="1" applyFill="1" applyBorder="1" applyAlignment="1" applyProtection="1">
      <alignment horizontal="justify" vertical="center" wrapText="1"/>
    </xf>
    <xf numFmtId="0" fontId="0" fillId="0" borderId="71" xfId="0" applyBorder="1" applyAlignment="1">
      <alignment horizontal="justify" vertical="center" wrapText="1"/>
    </xf>
    <xf numFmtId="0" fontId="0" fillId="0" borderId="72" xfId="0" applyBorder="1" applyAlignment="1">
      <alignment horizontal="justify" vertical="center" wrapText="1"/>
    </xf>
    <xf numFmtId="0" fontId="29" fillId="2" borderId="79" xfId="9" applyFont="1" applyFill="1" applyBorder="1" applyAlignment="1" applyProtection="1">
      <alignment horizontal="center" vertical="center" wrapText="1"/>
    </xf>
    <xf numFmtId="0" fontId="29" fillId="2" borderId="71" xfId="9" applyFont="1" applyFill="1" applyBorder="1" applyAlignment="1" applyProtection="1">
      <alignment horizontal="center" vertical="center" wrapText="1"/>
    </xf>
    <xf numFmtId="0" fontId="29" fillId="2" borderId="82" xfId="9" applyFont="1" applyFill="1" applyBorder="1" applyAlignment="1" applyProtection="1">
      <alignment horizontal="justify" vertical="center" wrapText="1"/>
    </xf>
    <xf numFmtId="0" fontId="29" fillId="2" borderId="80" xfId="9" applyFont="1" applyFill="1" applyBorder="1" applyAlignment="1" applyProtection="1">
      <alignment horizontal="justify" vertical="center" wrapText="1"/>
    </xf>
    <xf numFmtId="0" fontId="29" fillId="2" borderId="80" xfId="9" applyFont="1" applyFill="1" applyBorder="1" applyAlignment="1" applyProtection="1">
      <alignment horizontal="center" vertical="center" wrapText="1"/>
    </xf>
    <xf numFmtId="0" fontId="29" fillId="2" borderId="79" xfId="9" applyFont="1" applyFill="1" applyBorder="1" applyAlignment="1" applyProtection="1">
      <alignment horizontal="left" vertical="center" wrapText="1"/>
    </xf>
    <xf numFmtId="0" fontId="29" fillId="2" borderId="71" xfId="9" applyFont="1" applyFill="1" applyBorder="1" applyAlignment="1" applyProtection="1">
      <alignment horizontal="left" vertical="center" wrapText="1"/>
    </xf>
    <xf numFmtId="0" fontId="29" fillId="2" borderId="80" xfId="9" applyFont="1" applyFill="1" applyBorder="1" applyAlignment="1" applyProtection="1">
      <alignment horizontal="left" vertical="center" wrapText="1"/>
    </xf>
    <xf numFmtId="0" fontId="33" fillId="2" borderId="71" xfId="9" applyFont="1" applyFill="1" applyBorder="1" applyAlignment="1" applyProtection="1">
      <alignment horizontal="center" vertical="center" wrapText="1"/>
    </xf>
    <xf numFmtId="0" fontId="33" fillId="2" borderId="80" xfId="9" applyFont="1" applyFill="1" applyBorder="1" applyAlignment="1" applyProtection="1">
      <alignment horizontal="center" vertical="center" wrapText="1"/>
    </xf>
    <xf numFmtId="0" fontId="29" fillId="2" borderId="16" xfId="9" applyFont="1" applyFill="1" applyBorder="1" applyAlignment="1" applyProtection="1">
      <alignment horizontal="center" vertical="top" wrapText="1"/>
    </xf>
    <xf numFmtId="0" fontId="2" fillId="2" borderId="71" xfId="9" applyFill="1" applyBorder="1" applyAlignment="1" applyProtection="1">
      <alignment horizontal="left" vertical="center" wrapText="1"/>
    </xf>
    <xf numFmtId="0" fontId="25" fillId="14" borderId="99" xfId="0" applyFont="1" applyFill="1" applyBorder="1" applyAlignment="1">
      <alignment horizontal="center" vertical="center" wrapText="1"/>
    </xf>
    <xf numFmtId="0" fontId="38" fillId="0" borderId="103" xfId="0" applyFont="1" applyBorder="1"/>
    <xf numFmtId="0" fontId="38" fillId="0" borderId="119" xfId="0" applyFont="1" applyBorder="1"/>
    <xf numFmtId="0" fontId="29" fillId="4" borderId="121" xfId="0" applyFont="1" applyFill="1" applyBorder="1" applyAlignment="1">
      <alignment horizontal="left" vertical="center" wrapText="1"/>
    </xf>
    <xf numFmtId="0" fontId="38" fillId="0" borderId="122" xfId="0" applyFont="1" applyBorder="1"/>
    <xf numFmtId="0" fontId="38" fillId="0" borderId="123" xfId="0" applyFont="1" applyBorder="1"/>
    <xf numFmtId="0" fontId="29" fillId="4" borderId="118" xfId="0" applyFont="1" applyFill="1" applyBorder="1" applyAlignment="1">
      <alignment horizontal="left" vertical="top"/>
    </xf>
    <xf numFmtId="0" fontId="38" fillId="0" borderId="110" xfId="0" applyFont="1" applyBorder="1"/>
    <xf numFmtId="0" fontId="38" fillId="0" borderId="30" xfId="0" applyFont="1" applyBorder="1"/>
    <xf numFmtId="0" fontId="38" fillId="0" borderId="112" xfId="0" applyFont="1" applyBorder="1"/>
    <xf numFmtId="0" fontId="33" fillId="0" borderId="103" xfId="0" applyFont="1" applyFill="1" applyBorder="1" applyAlignment="1">
      <alignment horizontal="center"/>
    </xf>
    <xf numFmtId="0" fontId="29" fillId="15" borderId="63" xfId="0" applyFont="1" applyFill="1" applyBorder="1" applyAlignment="1">
      <alignment horizontal="left" vertical="center" wrapText="1"/>
    </xf>
    <xf numFmtId="0" fontId="38" fillId="2" borderId="64" xfId="0" applyFont="1" applyFill="1" applyBorder="1" applyAlignment="1">
      <alignment horizontal="left"/>
    </xf>
    <xf numFmtId="0" fontId="38" fillId="2" borderId="65" xfId="0" applyFont="1" applyFill="1" applyBorder="1" applyAlignment="1">
      <alignment horizontal="left"/>
    </xf>
    <xf numFmtId="0" fontId="2" fillId="15" borderId="63" xfId="102" applyFill="1" applyBorder="1" applyAlignment="1">
      <alignment horizontal="left" vertical="center" wrapText="1"/>
    </xf>
    <xf numFmtId="9" fontId="29" fillId="4" borderId="28" xfId="0" applyNumberFormat="1" applyFont="1" applyFill="1" applyBorder="1" applyAlignment="1">
      <alignment horizontal="center" vertical="center" wrapText="1"/>
    </xf>
    <xf numFmtId="0" fontId="38" fillId="0" borderId="33" xfId="0" applyFont="1" applyBorder="1"/>
    <xf numFmtId="0" fontId="29" fillId="4" borderId="28" xfId="0" applyNumberFormat="1" applyFont="1" applyFill="1" applyBorder="1" applyAlignment="1">
      <alignment horizontal="center" vertical="center" wrapText="1"/>
    </xf>
    <xf numFmtId="0" fontId="38" fillId="0" borderId="33" xfId="0" applyNumberFormat="1" applyFont="1" applyBorder="1"/>
    <xf numFmtId="9" fontId="29" fillId="4" borderId="0" xfId="0" applyNumberFormat="1" applyFont="1" applyFill="1" applyAlignment="1">
      <alignment horizontal="center" vertical="center" wrapText="1"/>
    </xf>
    <xf numFmtId="0" fontId="38" fillId="0" borderId="0" xfId="0" applyFont="1"/>
    <xf numFmtId="0" fontId="28" fillId="0" borderId="108" xfId="0" applyFont="1" applyBorder="1" applyAlignment="1">
      <alignment horizontal="left" vertical="top" wrapText="1"/>
    </xf>
    <xf numFmtId="0" fontId="38" fillId="0" borderId="109" xfId="0" applyFont="1" applyBorder="1"/>
    <xf numFmtId="0" fontId="38" fillId="0" borderId="105" xfId="0" applyFont="1" applyBorder="1"/>
    <xf numFmtId="0" fontId="29" fillId="4" borderId="117" xfId="0" applyFont="1" applyFill="1" applyBorder="1" applyAlignment="1">
      <alignment horizontal="center" vertical="top" wrapText="1"/>
    </xf>
    <xf numFmtId="0" fontId="38" fillId="0" borderId="117" xfId="0" applyFont="1" applyBorder="1"/>
    <xf numFmtId="0" fontId="29" fillId="4" borderId="118" xfId="0" applyFont="1" applyFill="1" applyBorder="1" applyAlignment="1">
      <alignment horizontal="center" vertical="center" wrapText="1"/>
    </xf>
    <xf numFmtId="0" fontId="38" fillId="0" borderId="106" xfId="0" applyFont="1" applyBorder="1"/>
    <xf numFmtId="0" fontId="38" fillId="0" borderId="107" xfId="0" applyFont="1" applyBorder="1"/>
    <xf numFmtId="0" fontId="38" fillId="0" borderId="32" xfId="0" applyFont="1" applyBorder="1"/>
    <xf numFmtId="0" fontId="38" fillId="0" borderId="31" xfId="0" applyFont="1" applyBorder="1"/>
    <xf numFmtId="2" fontId="29" fillId="4" borderId="28" xfId="0" applyNumberFormat="1" applyFont="1" applyFill="1" applyBorder="1" applyAlignment="1">
      <alignment horizontal="center" vertical="center" wrapText="1"/>
    </xf>
    <xf numFmtId="0" fontId="28" fillId="4" borderId="99" xfId="0" applyFont="1" applyFill="1" applyBorder="1" applyAlignment="1">
      <alignment horizontal="left" vertical="top" wrapText="1"/>
    </xf>
    <xf numFmtId="0" fontId="25" fillId="14" borderId="99" xfId="0" applyFont="1" applyFill="1" applyBorder="1" applyAlignment="1">
      <alignment horizontal="center" vertical="center"/>
    </xf>
    <xf numFmtId="0" fontId="29" fillId="4" borderId="63" xfId="0" applyFont="1" applyFill="1" applyBorder="1" applyAlignment="1">
      <alignment horizontal="center" vertical="top" wrapText="1"/>
    </xf>
    <xf numFmtId="0" fontId="29" fillId="4" borderId="32" xfId="0" applyFont="1" applyFill="1" applyBorder="1" applyAlignment="1">
      <alignment horizontal="center"/>
    </xf>
    <xf numFmtId="49" fontId="25" fillId="14" borderId="96" xfId="0" applyNumberFormat="1" applyFont="1" applyFill="1" applyBorder="1" applyAlignment="1">
      <alignment horizontal="left" vertical="center"/>
    </xf>
    <xf numFmtId="0" fontId="38" fillId="0" borderId="97" xfId="0" applyFont="1" applyBorder="1"/>
    <xf numFmtId="0" fontId="38" fillId="0" borderId="98" xfId="0" applyFont="1" applyBorder="1"/>
    <xf numFmtId="0" fontId="29" fillId="4" borderId="100" xfId="0" applyFont="1" applyFill="1" applyBorder="1" applyAlignment="1">
      <alignment vertical="top" wrapText="1"/>
    </xf>
    <xf numFmtId="0" fontId="38" fillId="0" borderId="101" xfId="0" applyFont="1" applyBorder="1"/>
    <xf numFmtId="0" fontId="38" fillId="0" borderId="102" xfId="0" applyFont="1" applyBorder="1"/>
    <xf numFmtId="0" fontId="29" fillId="0" borderId="63" xfId="0" applyFont="1" applyBorder="1" applyAlignment="1">
      <alignment horizontal="center"/>
    </xf>
    <xf numFmtId="0" fontId="28" fillId="4" borderId="28" xfId="0" applyFont="1" applyFill="1" applyBorder="1" applyAlignment="1">
      <alignment horizontal="left" vertical="center" wrapText="1"/>
    </xf>
    <xf numFmtId="0" fontId="29" fillId="0" borderId="28" xfId="0" applyFont="1" applyBorder="1" applyAlignment="1">
      <alignment horizontal="center"/>
    </xf>
    <xf numFmtId="0" fontId="29" fillId="0" borderId="63" xfId="0" applyFont="1" applyBorder="1" applyAlignment="1">
      <alignment horizontal="center" wrapText="1"/>
    </xf>
    <xf numFmtId="0" fontId="29" fillId="4" borderId="99" xfId="0" applyFont="1" applyFill="1" applyBorder="1" applyAlignment="1">
      <alignment horizontal="left" vertical="center"/>
    </xf>
    <xf numFmtId="0" fontId="28" fillId="4" borderId="108" xfId="0" applyFont="1" applyFill="1" applyBorder="1" applyAlignment="1">
      <alignment horizontal="left" vertical="top" wrapText="1"/>
    </xf>
    <xf numFmtId="0" fontId="7" fillId="0" borderId="28" xfId="0" applyFont="1" applyBorder="1" applyAlignment="1">
      <alignment horizontal="center" vertical="center" wrapText="1"/>
    </xf>
    <xf numFmtId="0" fontId="29" fillId="4" borderId="147" xfId="0" applyFont="1" applyFill="1" applyBorder="1" applyAlignment="1">
      <alignment horizontal="center" vertical="center"/>
    </xf>
    <xf numFmtId="0" fontId="58" fillId="14" borderId="99" xfId="0" applyFont="1" applyFill="1" applyBorder="1" applyAlignment="1">
      <alignment horizontal="center" vertical="center"/>
    </xf>
    <xf numFmtId="0" fontId="29" fillId="4" borderId="155" xfId="0" applyFont="1" applyFill="1" applyBorder="1" applyAlignment="1">
      <alignment horizontal="left" vertical="center" wrapText="1"/>
    </xf>
    <xf numFmtId="0" fontId="38" fillId="0" borderId="154" xfId="0" applyFont="1" applyBorder="1" applyAlignment="1">
      <alignment horizontal="left"/>
    </xf>
    <xf numFmtId="0" fontId="38" fillId="0" borderId="153" xfId="0" applyFont="1" applyBorder="1" applyAlignment="1">
      <alignment horizontal="left"/>
    </xf>
    <xf numFmtId="0" fontId="42" fillId="0" borderId="103" xfId="0" applyFont="1" applyBorder="1" applyAlignment="1">
      <alignment horizontal="center"/>
    </xf>
    <xf numFmtId="0" fontId="33" fillId="0" borderId="103" xfId="0" applyFont="1" applyFill="1" applyBorder="1" applyAlignment="1">
      <alignment horizontal="center" wrapText="1"/>
    </xf>
    <xf numFmtId="0" fontId="7" fillId="4" borderId="111" xfId="0" applyFont="1" applyFill="1" applyBorder="1" applyAlignment="1">
      <alignment vertical="top" wrapText="1"/>
    </xf>
    <xf numFmtId="49" fontId="56" fillId="14" borderId="96" xfId="0" applyNumberFormat="1" applyFont="1" applyFill="1" applyBorder="1" applyAlignment="1">
      <alignment horizontal="left" vertical="center"/>
    </xf>
    <xf numFmtId="0" fontId="58" fillId="14" borderId="99" xfId="0" applyFont="1" applyFill="1" applyBorder="1" applyAlignment="1">
      <alignment horizontal="center" vertical="center" wrapText="1"/>
    </xf>
    <xf numFmtId="0" fontId="29" fillId="4" borderId="28" xfId="0" applyFont="1" applyFill="1" applyBorder="1" applyAlignment="1">
      <alignment horizontal="center" wrapText="1"/>
    </xf>
    <xf numFmtId="0" fontId="34" fillId="0" borderId="28" xfId="0" applyFont="1" applyBorder="1" applyAlignment="1">
      <alignment horizontal="center" vertical="center" wrapText="1"/>
    </xf>
    <xf numFmtId="10" fontId="29" fillId="4" borderId="28" xfId="0" applyNumberFormat="1" applyFont="1" applyFill="1" applyBorder="1" applyAlignment="1">
      <alignment horizontal="center" vertical="center" wrapText="1"/>
    </xf>
    <xf numFmtId="0" fontId="29" fillId="0" borderId="64" xfId="0" applyFont="1" applyBorder="1" applyAlignment="1">
      <alignment horizontal="center" wrapText="1"/>
    </xf>
    <xf numFmtId="0" fontId="29" fillId="0" borderId="65" xfId="0" applyFont="1" applyBorder="1" applyAlignment="1">
      <alignment horizontal="center" wrapText="1"/>
    </xf>
    <xf numFmtId="0" fontId="29" fillId="0" borderId="64" xfId="0" applyFont="1" applyBorder="1" applyAlignment="1">
      <alignment horizontal="center"/>
    </xf>
    <xf numFmtId="0" fontId="29" fillId="0" borderId="65" xfId="0" applyFont="1" applyBorder="1" applyAlignment="1">
      <alignment horizontal="center"/>
    </xf>
    <xf numFmtId="0" fontId="29" fillId="4" borderId="100" xfId="0" applyFont="1" applyFill="1" applyBorder="1" applyAlignment="1">
      <alignment horizontal="center" vertical="center" wrapText="1"/>
    </xf>
    <xf numFmtId="0" fontId="7" fillId="0" borderId="111" xfId="0" applyFont="1" applyBorder="1" applyAlignment="1">
      <alignment vertical="top" wrapText="1"/>
    </xf>
    <xf numFmtId="0" fontId="29" fillId="15" borderId="63" xfId="0" applyFont="1" applyFill="1" applyBorder="1" applyAlignment="1">
      <alignment vertical="top" wrapText="1"/>
    </xf>
    <xf numFmtId="0" fontId="38" fillId="2" borderId="64" xfId="0" applyFont="1" applyFill="1" applyBorder="1"/>
    <xf numFmtId="0" fontId="38" fillId="2" borderId="65" xfId="0" applyFont="1" applyFill="1" applyBorder="1"/>
    <xf numFmtId="0" fontId="29" fillId="0" borderId="86" xfId="0" applyFont="1" applyBorder="1" applyAlignment="1">
      <alignment horizontal="left" vertical="center" wrapText="1"/>
    </xf>
    <xf numFmtId="0" fontId="29" fillId="0" borderId="4" xfId="0" applyFont="1" applyBorder="1" applyAlignment="1">
      <alignment horizontal="left" vertical="center" wrapText="1"/>
    </xf>
    <xf numFmtId="0" fontId="29" fillId="0" borderId="55" xfId="0" applyFont="1" applyBorder="1" applyAlignment="1">
      <alignment horizontal="left" vertical="center" wrapText="1"/>
    </xf>
    <xf numFmtId="0" fontId="29" fillId="2" borderId="79" xfId="5" applyFont="1" applyFill="1" applyBorder="1" applyAlignment="1" applyProtection="1">
      <alignment horizontal="center" vertical="center"/>
    </xf>
    <xf numFmtId="0" fontId="29" fillId="2" borderId="71" xfId="5" applyFont="1" applyFill="1" applyBorder="1" applyAlignment="1" applyProtection="1">
      <alignment horizontal="center" vertical="center"/>
    </xf>
    <xf numFmtId="0" fontId="29" fillId="2" borderId="80" xfId="5" applyFont="1" applyFill="1" applyBorder="1" applyAlignment="1" applyProtection="1">
      <alignment horizontal="center" vertical="center"/>
    </xf>
    <xf numFmtId="0" fontId="28" fillId="0" borderId="82" xfId="3" applyFont="1" applyBorder="1" applyAlignment="1">
      <alignment horizontal="left" vertical="center" wrapText="1"/>
    </xf>
    <xf numFmtId="0" fontId="28" fillId="0" borderId="72" xfId="3" applyFont="1" applyBorder="1" applyAlignment="1">
      <alignment horizontal="left" vertical="center" wrapText="1"/>
    </xf>
    <xf numFmtId="0" fontId="29" fillId="0" borderId="15" xfId="10" applyFont="1" applyBorder="1" applyAlignment="1">
      <alignment horizontal="center" vertical="center" wrapText="1"/>
    </xf>
    <xf numFmtId="0" fontId="29" fillId="0" borderId="0" xfId="10" applyFont="1" applyAlignment="1">
      <alignment horizontal="center" vertical="center" wrapText="1"/>
    </xf>
    <xf numFmtId="0" fontId="29" fillId="0" borderId="54" xfId="10" applyFont="1" applyBorder="1" applyAlignment="1">
      <alignment horizontal="center" vertical="center" wrapText="1"/>
    </xf>
    <xf numFmtId="0" fontId="29" fillId="0" borderId="79" xfId="10" applyFont="1" applyBorder="1" applyAlignment="1">
      <alignment horizontal="center" vertical="center" wrapText="1"/>
    </xf>
    <xf numFmtId="0" fontId="29" fillId="0" borderId="71" xfId="10" applyFont="1" applyBorder="1" applyAlignment="1">
      <alignment horizontal="center" vertical="center" wrapText="1"/>
    </xf>
    <xf numFmtId="0" fontId="29" fillId="0" borderId="80" xfId="10" applyFont="1" applyBorder="1" applyAlignment="1">
      <alignment horizontal="center" vertical="center" wrapText="1"/>
    </xf>
    <xf numFmtId="0" fontId="29" fillId="0" borderId="79" xfId="10" applyFont="1" applyBorder="1" applyAlignment="1">
      <alignment horizontal="left" vertical="center"/>
    </xf>
    <xf numFmtId="0" fontId="29" fillId="0" borderId="71" xfId="10" applyFont="1" applyBorder="1" applyAlignment="1">
      <alignment horizontal="left" vertical="center"/>
    </xf>
    <xf numFmtId="0" fontId="29" fillId="0" borderId="82" xfId="10" applyFont="1" applyBorder="1" applyAlignment="1">
      <alignment horizontal="left" vertical="center"/>
    </xf>
    <xf numFmtId="0" fontId="29" fillId="0" borderId="80" xfId="10" applyFont="1" applyBorder="1" applyAlignment="1">
      <alignment horizontal="left" vertical="center"/>
    </xf>
    <xf numFmtId="0" fontId="29" fillId="0" borderId="3" xfId="0" applyFont="1" applyBorder="1" applyAlignment="1">
      <alignment horizontal="center"/>
    </xf>
    <xf numFmtId="0" fontId="29" fillId="2" borderId="4" xfId="46" applyFont="1" applyFill="1" applyBorder="1" applyAlignment="1">
      <alignment horizontal="left"/>
    </xf>
    <xf numFmtId="1" fontId="25" fillId="2" borderId="82" xfId="10" applyNumberFormat="1" applyFont="1" applyFill="1" applyBorder="1" applyAlignment="1">
      <alignment horizontal="center" vertical="center" wrapText="1"/>
    </xf>
    <xf numFmtId="1" fontId="25" fillId="2" borderId="72" xfId="10" applyNumberFormat="1" applyFont="1" applyFill="1" applyBorder="1" applyAlignment="1">
      <alignment horizontal="center" vertical="center" wrapText="1"/>
    </xf>
    <xf numFmtId="0" fontId="29" fillId="0" borderId="82" xfId="5" applyFont="1" applyFill="1" applyBorder="1" applyAlignment="1" applyProtection="1">
      <alignment horizontal="center" vertical="center" wrapText="1"/>
    </xf>
    <xf numFmtId="1" fontId="29" fillId="2" borderId="82" xfId="2" applyNumberFormat="1" applyFont="1" applyFill="1" applyBorder="1" applyAlignment="1">
      <alignment horizontal="center" vertical="center" wrapText="1"/>
    </xf>
    <xf numFmtId="1" fontId="29" fillId="2" borderId="72" xfId="2" applyNumberFormat="1" applyFont="1" applyFill="1" applyBorder="1" applyAlignment="1">
      <alignment horizontal="center" vertical="center" wrapText="1"/>
    </xf>
    <xf numFmtId="17" fontId="29" fillId="2" borderId="79" xfId="5" applyNumberFormat="1" applyFont="1" applyFill="1" applyBorder="1" applyAlignment="1" applyProtection="1">
      <alignment horizontal="center" vertical="center" wrapText="1"/>
    </xf>
    <xf numFmtId="17" fontId="29" fillId="2" borderId="79" xfId="5" applyNumberFormat="1" applyFont="1" applyFill="1" applyBorder="1" applyAlignment="1" applyProtection="1">
      <alignment horizontal="left" vertical="center" wrapText="1"/>
    </xf>
    <xf numFmtId="1" fontId="25" fillId="2" borderId="138" xfId="10" applyNumberFormat="1" applyFont="1" applyFill="1" applyBorder="1" applyAlignment="1">
      <alignment horizontal="center" vertical="center" wrapText="1"/>
    </xf>
    <xf numFmtId="1" fontId="25" fillId="2" borderId="128" xfId="10" applyNumberFormat="1" applyFont="1" applyFill="1" applyBorder="1" applyAlignment="1">
      <alignment horizontal="center" vertical="center" wrapText="1"/>
    </xf>
    <xf numFmtId="9" fontId="29" fillId="2" borderId="0" xfId="10" applyNumberFormat="1" applyFont="1" applyFill="1" applyBorder="1" applyAlignment="1">
      <alignment horizontal="center" vertical="center" wrapText="1"/>
    </xf>
    <xf numFmtId="0" fontId="29" fillId="0" borderId="144" xfId="13" applyFont="1" applyBorder="1"/>
    <xf numFmtId="0" fontId="29" fillId="0" borderId="145" xfId="13" applyFont="1" applyBorder="1"/>
    <xf numFmtId="0" fontId="5" fillId="2" borderId="142" xfId="5" applyFill="1" applyBorder="1" applyAlignment="1" applyProtection="1">
      <alignment horizontal="center" vertical="center" wrapText="1"/>
    </xf>
    <xf numFmtId="0" fontId="28" fillId="0" borderId="131" xfId="10" applyFont="1" applyFill="1" applyBorder="1" applyAlignment="1">
      <alignment horizontal="left" vertical="top" wrapText="1"/>
    </xf>
    <xf numFmtId="0" fontId="28" fillId="0" borderId="17" xfId="10" applyFont="1" applyFill="1" applyBorder="1" applyAlignment="1">
      <alignment horizontal="left" vertical="top" wrapText="1"/>
    </xf>
    <xf numFmtId="0" fontId="28" fillId="0" borderId="51" xfId="10" applyFont="1" applyFill="1" applyBorder="1" applyAlignment="1">
      <alignment horizontal="left" vertical="top" wrapText="1"/>
    </xf>
    <xf numFmtId="0" fontId="24" fillId="0" borderId="140" xfId="0" applyFont="1" applyBorder="1" applyAlignment="1">
      <alignment horizontal="center" wrapText="1"/>
    </xf>
    <xf numFmtId="0" fontId="3" fillId="0" borderId="138" xfId="3" applyBorder="1" applyAlignment="1">
      <alignment horizontal="center" vertical="center" wrapText="1"/>
    </xf>
    <xf numFmtId="0" fontId="3" fillId="0" borderId="116" xfId="3" applyBorder="1" applyAlignment="1">
      <alignment horizontal="center" vertical="center" wrapText="1"/>
    </xf>
    <xf numFmtId="0" fontId="3" fillId="0" borderId="126" xfId="3" applyBorder="1" applyAlignment="1">
      <alignment horizontal="center" vertical="center" wrapText="1"/>
    </xf>
    <xf numFmtId="0" fontId="54" fillId="0" borderId="142" xfId="0" applyFont="1" applyBorder="1" applyAlignment="1">
      <alignment horizontal="center" vertical="center" wrapText="1"/>
    </xf>
    <xf numFmtId="0" fontId="54" fillId="0" borderId="116" xfId="0" applyFont="1" applyBorder="1" applyAlignment="1">
      <alignment horizontal="center" vertical="center" wrapText="1"/>
    </xf>
    <xf numFmtId="0" fontId="54" fillId="0" borderId="126" xfId="0" applyFont="1" applyBorder="1" applyAlignment="1">
      <alignment horizontal="center" vertical="center" wrapText="1"/>
    </xf>
    <xf numFmtId="0" fontId="3" fillId="13" borderId="3"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55" xfId="0" applyFont="1" applyFill="1" applyBorder="1" applyAlignment="1">
      <alignment horizontal="center" vertical="center" wrapText="1"/>
    </xf>
    <xf numFmtId="0" fontId="54" fillId="0" borderId="142" xfId="0" applyFont="1" applyBorder="1" applyAlignment="1">
      <alignment horizontal="center" vertical="center" readingOrder="1"/>
    </xf>
    <xf numFmtId="0" fontId="54" fillId="0" borderId="116" xfId="0" applyFont="1" applyBorder="1" applyAlignment="1">
      <alignment horizontal="center" vertical="center" readingOrder="1"/>
    </xf>
    <xf numFmtId="0" fontId="54" fillId="0" borderId="126" xfId="0" applyFont="1" applyBorder="1" applyAlignment="1">
      <alignment horizontal="center" vertical="center" readingOrder="1"/>
    </xf>
    <xf numFmtId="0" fontId="29" fillId="2" borderId="3"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61" fillId="4" borderId="63" xfId="0" applyFont="1" applyFill="1" applyBorder="1" applyAlignment="1">
      <alignment horizontal="left" vertical="center" wrapText="1"/>
    </xf>
    <xf numFmtId="0" fontId="29" fillId="15" borderId="32" xfId="0" applyFont="1" applyFill="1" applyBorder="1" applyAlignment="1">
      <alignment horizontal="center"/>
    </xf>
    <xf numFmtId="0" fontId="38" fillId="2" borderId="32" xfId="0" applyFont="1" applyFill="1" applyBorder="1"/>
    <xf numFmtId="0" fontId="38" fillId="2" borderId="112" xfId="0" applyFont="1" applyFill="1" applyBorder="1"/>
    <xf numFmtId="9" fontId="29" fillId="2" borderId="28" xfId="0" applyNumberFormat="1" applyFont="1" applyFill="1" applyBorder="1" applyAlignment="1">
      <alignment horizontal="center" vertical="center" wrapText="1"/>
    </xf>
    <xf numFmtId="0" fontId="38" fillId="2" borderId="33" xfId="0" applyFont="1" applyFill="1" applyBorder="1"/>
    <xf numFmtId="2" fontId="29" fillId="2" borderId="28" xfId="0" applyNumberFormat="1" applyFont="1" applyFill="1" applyBorder="1" applyAlignment="1">
      <alignment horizontal="center" vertical="center" wrapText="1"/>
    </xf>
    <xf numFmtId="0" fontId="38" fillId="0" borderId="64" xfId="0" applyFont="1" applyBorder="1" applyAlignment="1">
      <alignment wrapText="1"/>
    </xf>
    <xf numFmtId="0" fontId="38" fillId="0" borderId="33" xfId="0" applyFont="1" applyBorder="1" applyAlignment="1">
      <alignment wrapText="1"/>
    </xf>
    <xf numFmtId="0" fontId="29" fillId="4" borderId="63" xfId="0" applyFont="1" applyFill="1" applyBorder="1" applyAlignment="1">
      <alignment horizontal="left" vertical="top" wrapText="1"/>
    </xf>
    <xf numFmtId="0" fontId="29" fillId="0" borderId="63" xfId="0" applyFont="1" applyFill="1" applyBorder="1" applyAlignment="1">
      <alignment vertical="top" wrapText="1"/>
    </xf>
    <xf numFmtId="0" fontId="38" fillId="0" borderId="64" xfId="0" applyFont="1" applyFill="1" applyBorder="1"/>
    <xf numFmtId="0" fontId="38" fillId="0" borderId="65" xfId="0" applyFont="1" applyFill="1" applyBorder="1"/>
    <xf numFmtId="0" fontId="55" fillId="6" borderId="63" xfId="84" applyFont="1" applyFill="1" applyBorder="1" applyAlignment="1">
      <alignment horizontal="left" vertical="center" wrapText="1"/>
    </xf>
    <xf numFmtId="0" fontId="24" fillId="6" borderId="28" xfId="84" applyFont="1" applyFill="1" applyBorder="1" applyAlignment="1">
      <alignment horizontal="center" vertical="center" wrapText="1"/>
    </xf>
    <xf numFmtId="9" fontId="24" fillId="6" borderId="28" xfId="84" applyNumberFormat="1" applyFont="1" applyFill="1" applyBorder="1" applyAlignment="1">
      <alignment horizontal="center" vertical="center" wrapText="1"/>
    </xf>
    <xf numFmtId="0" fontId="24" fillId="6" borderId="63" xfId="84" applyFont="1" applyFill="1" applyBorder="1" applyAlignment="1">
      <alignment horizontal="left" vertical="top" wrapText="1"/>
    </xf>
    <xf numFmtId="0" fontId="24" fillId="0" borderId="63" xfId="84" applyFont="1" applyFill="1" applyBorder="1" applyAlignment="1">
      <alignment horizontal="left" vertical="top" wrapText="1"/>
    </xf>
    <xf numFmtId="0" fontId="35" fillId="0" borderId="64" xfId="84" applyFont="1" applyFill="1" applyBorder="1"/>
    <xf numFmtId="0" fontId="35" fillId="0" borderId="65" xfId="84" applyFont="1" applyFill="1" applyBorder="1"/>
    <xf numFmtId="49" fontId="27" fillId="7" borderId="96" xfId="84" applyNumberFormat="1" applyFont="1" applyFill="1" applyBorder="1" applyAlignment="1">
      <alignment horizontal="left" vertical="center" wrapText="1"/>
    </xf>
    <xf numFmtId="0" fontId="35" fillId="0" borderId="97" xfId="84" applyFont="1" applyBorder="1"/>
    <xf numFmtId="0" fontId="35" fillId="0" borderId="98" xfId="84" applyFont="1" applyBorder="1"/>
    <xf numFmtId="0" fontId="50" fillId="6" borderId="28" xfId="84" applyFont="1" applyFill="1" applyBorder="1" applyAlignment="1">
      <alignment horizontal="left" vertical="center" wrapText="1"/>
    </xf>
    <xf numFmtId="1" fontId="24" fillId="6" borderId="28" xfId="84" applyNumberFormat="1" applyFont="1" applyFill="1" applyBorder="1" applyAlignment="1">
      <alignment horizontal="center" vertical="center" wrapText="1"/>
    </xf>
    <xf numFmtId="1" fontId="35" fillId="0" borderId="33" xfId="84" applyNumberFormat="1" applyFont="1" applyBorder="1"/>
    <xf numFmtId="10" fontId="29" fillId="2" borderId="138" xfId="10" applyNumberFormat="1" applyFont="1" applyFill="1" applyBorder="1" applyAlignment="1">
      <alignment horizontal="center" vertical="center" wrapText="1"/>
    </xf>
    <xf numFmtId="10" fontId="29" fillId="2" borderId="128" xfId="10" applyNumberFormat="1" applyFont="1" applyFill="1" applyBorder="1" applyAlignment="1">
      <alignment horizontal="center" vertical="center" wrapText="1"/>
    </xf>
    <xf numFmtId="0" fontId="29" fillId="2" borderId="4" xfId="46" applyFont="1" applyFill="1" applyBorder="1" applyAlignment="1">
      <alignment vertical="center"/>
    </xf>
    <xf numFmtId="0" fontId="29" fillId="2" borderId="55" xfId="46" applyFont="1" applyFill="1" applyBorder="1" applyAlignment="1">
      <alignment vertical="center"/>
    </xf>
    <xf numFmtId="0" fontId="29" fillId="2" borderId="25" xfId="5" applyFont="1" applyFill="1" applyBorder="1" applyAlignment="1" applyProtection="1">
      <alignment horizontal="left" vertical="center"/>
    </xf>
    <xf numFmtId="0" fontId="29" fillId="2" borderId="18" xfId="5" applyFont="1" applyFill="1" applyBorder="1" applyAlignment="1" applyProtection="1">
      <alignment horizontal="left" vertical="center"/>
    </xf>
    <xf numFmtId="0" fontId="29" fillId="2" borderId="48" xfId="5" applyFont="1" applyFill="1" applyBorder="1" applyAlignment="1" applyProtection="1">
      <alignment horizontal="left" vertical="center"/>
    </xf>
    <xf numFmtId="9" fontId="29" fillId="2" borderId="138" xfId="2" applyFont="1" applyFill="1" applyBorder="1" applyAlignment="1">
      <alignment horizontal="left" vertical="center" wrapText="1"/>
    </xf>
    <xf numFmtId="9" fontId="29" fillId="2" borderId="128" xfId="2" applyFont="1" applyFill="1" applyBorder="1" applyAlignment="1">
      <alignment horizontal="left" vertical="center" wrapText="1"/>
    </xf>
    <xf numFmtId="0" fontId="24" fillId="0" borderId="15" xfId="0" applyFont="1" applyFill="1" applyBorder="1" applyAlignment="1">
      <alignment horizontal="center" vertical="center" wrapText="1"/>
    </xf>
    <xf numFmtId="0" fontId="45" fillId="0" borderId="4" xfId="0" applyFont="1" applyFill="1" applyBorder="1" applyAlignment="1">
      <alignment horizontal="center"/>
    </xf>
    <xf numFmtId="0" fontId="29" fillId="0" borderId="4" xfId="0" applyFont="1" applyFill="1" applyBorder="1" applyAlignment="1">
      <alignment horizontal="center"/>
    </xf>
    <xf numFmtId="0" fontId="29" fillId="0" borderId="55" xfId="0" applyFont="1" applyFill="1" applyBorder="1" applyAlignment="1">
      <alignment horizontal="center"/>
    </xf>
    <xf numFmtId="0" fontId="29" fillId="0" borderId="15" xfId="0" applyFont="1" applyFill="1" applyBorder="1" applyAlignment="1">
      <alignment horizontal="center"/>
    </xf>
    <xf numFmtId="0" fontId="29" fillId="0" borderId="0" xfId="0" applyFont="1" applyFill="1" applyAlignment="1">
      <alignment horizontal="center"/>
    </xf>
    <xf numFmtId="0" fontId="29" fillId="0" borderId="54" xfId="0" applyFont="1" applyFill="1" applyBorder="1" applyAlignment="1">
      <alignment horizontal="center"/>
    </xf>
    <xf numFmtId="0" fontId="45" fillId="0" borderId="3" xfId="0" applyFont="1" applyFill="1" applyBorder="1" applyAlignment="1">
      <alignment horizontal="center" wrapText="1"/>
    </xf>
    <xf numFmtId="0" fontId="45" fillId="0" borderId="4" xfId="0" applyFont="1" applyFill="1" applyBorder="1" applyAlignment="1">
      <alignment horizontal="center" wrapText="1"/>
    </xf>
    <xf numFmtId="0" fontId="29" fillId="0" borderId="4" xfId="0" applyFont="1" applyFill="1" applyBorder="1" applyAlignment="1">
      <alignment horizontal="center" wrapText="1"/>
    </xf>
    <xf numFmtId="0" fontId="29" fillId="0" borderId="55" xfId="0" applyFont="1" applyFill="1" applyBorder="1" applyAlignment="1">
      <alignment horizontal="center" wrapText="1"/>
    </xf>
    <xf numFmtId="0" fontId="28" fillId="0" borderId="76" xfId="10" applyFont="1" applyFill="1" applyBorder="1" applyAlignment="1">
      <alignment horizontal="left" vertical="top" wrapText="1"/>
    </xf>
    <xf numFmtId="0" fontId="29" fillId="0" borderId="79" xfId="5" applyFont="1" applyFill="1" applyBorder="1" applyAlignment="1" applyProtection="1">
      <alignment horizontal="left" vertical="center" wrapText="1"/>
    </xf>
    <xf numFmtId="0" fontId="29" fillId="0" borderId="71" xfId="5" applyFont="1" applyFill="1" applyBorder="1" applyAlignment="1" applyProtection="1">
      <alignment horizontal="left" vertical="center" wrapText="1"/>
    </xf>
    <xf numFmtId="0" fontId="29" fillId="0" borderId="80" xfId="5" applyFont="1" applyFill="1" applyBorder="1" applyAlignment="1" applyProtection="1">
      <alignment horizontal="left" vertical="center" wrapText="1"/>
    </xf>
    <xf numFmtId="0" fontId="27" fillId="3" borderId="76" xfId="46" applyFont="1" applyFill="1" applyBorder="1" applyAlignment="1">
      <alignment horizontal="center" vertical="center" wrapText="1"/>
    </xf>
    <xf numFmtId="0" fontId="28" fillId="0" borderId="82" xfId="3" applyFont="1" applyFill="1" applyBorder="1" applyAlignment="1">
      <alignment horizontal="left" vertical="center" wrapText="1"/>
    </xf>
    <xf numFmtId="0" fontId="28" fillId="0" borderId="72" xfId="3" applyFont="1" applyFill="1" applyBorder="1" applyAlignment="1">
      <alignment horizontal="left" vertical="center" wrapText="1"/>
    </xf>
    <xf numFmtId="0" fontId="29" fillId="0" borderId="79" xfId="10" applyFont="1" applyFill="1" applyBorder="1" applyAlignment="1">
      <alignment horizontal="center" vertical="center" wrapText="1"/>
    </xf>
    <xf numFmtId="0" fontId="29" fillId="0" borderId="71" xfId="10" applyFont="1" applyFill="1" applyBorder="1" applyAlignment="1">
      <alignment horizontal="center" vertical="center" wrapText="1"/>
    </xf>
    <xf numFmtId="0" fontId="29" fillId="0" borderId="79" xfId="10" applyFont="1" applyFill="1" applyBorder="1" applyAlignment="1">
      <alignment horizontal="left" vertical="center"/>
    </xf>
    <xf numFmtId="0" fontId="29" fillId="0" borderId="71" xfId="10" applyFont="1" applyFill="1" applyBorder="1" applyAlignment="1">
      <alignment horizontal="left" vertical="center"/>
    </xf>
    <xf numFmtId="0" fontId="29" fillId="0" borderId="82" xfId="10" applyFont="1" applyFill="1" applyBorder="1" applyAlignment="1">
      <alignment horizontal="left" vertical="center"/>
    </xf>
    <xf numFmtId="0" fontId="29" fillId="0" borderId="80" xfId="10" applyFont="1" applyFill="1" applyBorder="1" applyAlignment="1">
      <alignment horizontal="left" vertical="center"/>
    </xf>
    <xf numFmtId="0" fontId="28" fillId="0" borderId="76" xfId="10" applyFont="1" applyFill="1" applyBorder="1" applyAlignment="1">
      <alignment horizontal="center" vertical="top" wrapText="1"/>
    </xf>
    <xf numFmtId="0" fontId="28" fillId="0" borderId="17" xfId="10" applyFont="1" applyFill="1" applyBorder="1" applyAlignment="1">
      <alignment horizontal="center" vertical="top" wrapText="1"/>
    </xf>
    <xf numFmtId="0" fontId="28" fillId="0" borderId="51" xfId="10" applyFont="1" applyFill="1" applyBorder="1" applyAlignment="1">
      <alignment horizontal="center" vertical="top" wrapText="1"/>
    </xf>
    <xf numFmtId="9" fontId="29" fillId="0" borderId="0" xfId="10" applyNumberFormat="1" applyFont="1" applyFill="1" applyAlignment="1">
      <alignment horizontal="center" vertical="center" wrapText="1"/>
    </xf>
    <xf numFmtId="0" fontId="29" fillId="0" borderId="16" xfId="5" applyFont="1" applyFill="1" applyBorder="1" applyAlignment="1" applyProtection="1">
      <alignment horizontal="center" vertical="top" wrapText="1"/>
    </xf>
    <xf numFmtId="0" fontId="29" fillId="0" borderId="81" xfId="10" applyFont="1" applyFill="1" applyBorder="1" applyAlignment="1">
      <alignment horizontal="center" vertical="center" wrapText="1"/>
    </xf>
    <xf numFmtId="0" fontId="29" fillId="0" borderId="79" xfId="10" applyFont="1" applyFill="1" applyBorder="1" applyAlignment="1">
      <alignment horizontal="left" vertical="center" wrapText="1"/>
    </xf>
    <xf numFmtId="0" fontId="29" fillId="0" borderId="71" xfId="10" applyFont="1" applyFill="1" applyBorder="1" applyAlignment="1">
      <alignment horizontal="left" vertical="center" wrapText="1"/>
    </xf>
    <xf numFmtId="0" fontId="29" fillId="0" borderId="80" xfId="10" applyFont="1" applyFill="1" applyBorder="1" applyAlignment="1">
      <alignment horizontal="left" vertical="center" wrapText="1"/>
    </xf>
    <xf numFmtId="0" fontId="5" fillId="0" borderId="79" xfId="5" applyFill="1" applyBorder="1" applyAlignment="1" applyProtection="1">
      <alignment horizontal="left" vertical="center" wrapText="1"/>
    </xf>
    <xf numFmtId="0" fontId="29" fillId="0" borderId="84" xfId="0" applyFont="1" applyFill="1" applyBorder="1" applyAlignment="1">
      <alignment horizontal="left" vertical="top"/>
    </xf>
    <xf numFmtId="0" fontId="29" fillId="0" borderId="78" xfId="0" applyFont="1" applyFill="1" applyBorder="1" applyAlignment="1">
      <alignment horizontal="left" vertical="top"/>
    </xf>
    <xf numFmtId="0" fontId="29" fillId="0" borderId="9" xfId="0" applyFont="1" applyFill="1" applyBorder="1" applyAlignment="1">
      <alignment horizontal="left" vertical="top"/>
    </xf>
    <xf numFmtId="0" fontId="29" fillId="0" borderId="55" xfId="0" applyFont="1" applyFill="1" applyBorder="1" applyAlignment="1">
      <alignment horizontal="left" vertical="top"/>
    </xf>
    <xf numFmtId="0" fontId="29" fillId="0" borderId="79" xfId="5" applyFont="1" applyFill="1" applyBorder="1" applyAlignment="1" applyProtection="1">
      <alignment vertical="center" wrapText="1"/>
    </xf>
    <xf numFmtId="0" fontId="29" fillId="0" borderId="71" xfId="5" applyFont="1" applyFill="1" applyBorder="1" applyAlignment="1" applyProtection="1">
      <alignment vertical="center" wrapText="1"/>
    </xf>
    <xf numFmtId="0" fontId="29" fillId="0" borderId="80" xfId="5" applyFont="1" applyFill="1" applyBorder="1" applyAlignment="1" applyProtection="1">
      <alignment vertical="center" wrapText="1"/>
    </xf>
    <xf numFmtId="0" fontId="45" fillId="0" borderId="0" xfId="0" applyFont="1" applyFill="1" applyAlignment="1">
      <alignment horizontal="center"/>
    </xf>
    <xf numFmtId="0" fontId="45" fillId="0" borderId="54" xfId="0" applyFont="1" applyFill="1" applyBorder="1" applyAlignment="1">
      <alignment horizontal="center"/>
    </xf>
    <xf numFmtId="0" fontId="29" fillId="0" borderId="59" xfId="5" applyFont="1" applyFill="1" applyBorder="1" applyAlignment="1" applyProtection="1">
      <alignment horizontal="left" vertical="center" wrapText="1"/>
    </xf>
    <xf numFmtId="0" fontId="29" fillId="0" borderId="60" xfId="5" applyFont="1" applyFill="1" applyBorder="1" applyAlignment="1" applyProtection="1">
      <alignment horizontal="left" vertical="center" wrapText="1"/>
    </xf>
    <xf numFmtId="0" fontId="29" fillId="0" borderId="84" xfId="0" applyFont="1" applyFill="1" applyBorder="1" applyAlignment="1">
      <alignment horizontal="center" vertical="center"/>
    </xf>
    <xf numFmtId="0" fontId="29" fillId="0" borderId="78"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55" xfId="0" applyFont="1" applyFill="1" applyBorder="1" applyAlignment="1">
      <alignment horizontal="center" vertical="center"/>
    </xf>
    <xf numFmtId="0" fontId="47" fillId="3" borderId="12" xfId="46" applyFont="1" applyFill="1" applyBorder="1" applyAlignment="1">
      <alignment horizontal="left"/>
    </xf>
    <xf numFmtId="0" fontId="47" fillId="3" borderId="13" xfId="46" applyFont="1" applyFill="1" applyBorder="1" applyAlignment="1">
      <alignment horizontal="left"/>
    </xf>
    <xf numFmtId="0" fontId="47" fillId="3" borderId="14" xfId="46" applyFont="1" applyFill="1" applyBorder="1" applyAlignment="1">
      <alignment horizontal="left"/>
    </xf>
    <xf numFmtId="0" fontId="29" fillId="2" borderId="79" xfId="10" applyFont="1" applyFill="1" applyBorder="1" applyAlignment="1">
      <alignment horizontal="center" vertical="center"/>
    </xf>
    <xf numFmtId="0" fontId="29" fillId="2" borderId="71" xfId="10" applyFont="1" applyFill="1" applyBorder="1" applyAlignment="1">
      <alignment horizontal="center" vertical="center"/>
    </xf>
    <xf numFmtId="0" fontId="29" fillId="2" borderId="82" xfId="10" applyFont="1" applyFill="1" applyBorder="1" applyAlignment="1">
      <alignment horizontal="center" vertical="center"/>
    </xf>
    <xf numFmtId="0" fontId="29" fillId="2" borderId="80" xfId="10" applyFont="1" applyFill="1" applyBorder="1" applyAlignment="1">
      <alignment horizontal="center" vertical="center"/>
    </xf>
    <xf numFmtId="0" fontId="45" fillId="2" borderId="3" xfId="0" applyFont="1" applyFill="1" applyBorder="1" applyAlignment="1">
      <alignment horizontal="center" wrapText="1"/>
    </xf>
    <xf numFmtId="0" fontId="45" fillId="2" borderId="4" xfId="0" applyFont="1" applyFill="1" applyBorder="1" applyAlignment="1">
      <alignment horizontal="center" wrapText="1"/>
    </xf>
    <xf numFmtId="0" fontId="45" fillId="2" borderId="4" xfId="0" applyFont="1" applyFill="1" applyBorder="1" applyAlignment="1">
      <alignment horizontal="center"/>
    </xf>
    <xf numFmtId="0" fontId="29" fillId="2" borderId="55" xfId="0" applyFont="1" applyFill="1" applyBorder="1" applyAlignment="1">
      <alignment horizontal="center"/>
    </xf>
    <xf numFmtId="0" fontId="29" fillId="2" borderId="15" xfId="0" applyFont="1" applyFill="1" applyBorder="1" applyAlignment="1">
      <alignment horizontal="center"/>
    </xf>
    <xf numFmtId="0" fontId="29" fillId="2" borderId="0" xfId="0" applyFont="1" applyFill="1" applyAlignment="1">
      <alignment horizontal="center"/>
    </xf>
    <xf numFmtId="0" fontId="29" fillId="2" borderId="54" xfId="0" applyFont="1" applyFill="1" applyBorder="1" applyAlignment="1">
      <alignment horizontal="center"/>
    </xf>
    <xf numFmtId="0" fontId="29" fillId="2" borderId="55" xfId="0" applyFont="1" applyFill="1" applyBorder="1" applyAlignment="1">
      <alignment horizontal="center" wrapText="1"/>
    </xf>
    <xf numFmtId="0" fontId="45" fillId="2" borderId="0" xfId="0" applyFont="1" applyFill="1" applyAlignment="1">
      <alignment horizontal="center"/>
    </xf>
    <xf numFmtId="0" fontId="45" fillId="2" borderId="54" xfId="0" applyFont="1" applyFill="1" applyBorder="1" applyAlignment="1">
      <alignment horizontal="center"/>
    </xf>
    <xf numFmtId="0" fontId="29" fillId="0" borderId="79" xfId="5" applyFont="1" applyFill="1" applyBorder="1" applyAlignment="1" applyProtection="1">
      <alignment horizontal="left" vertical="top" wrapText="1"/>
    </xf>
    <xf numFmtId="0" fontId="29" fillId="0" borderId="71" xfId="5" applyFont="1" applyFill="1" applyBorder="1" applyAlignment="1" applyProtection="1">
      <alignment horizontal="left" vertical="top" wrapText="1"/>
    </xf>
    <xf numFmtId="0" fontId="29" fillId="0" borderId="80" xfId="5" applyFont="1" applyFill="1" applyBorder="1" applyAlignment="1" applyProtection="1">
      <alignment horizontal="left" vertical="top" wrapText="1"/>
    </xf>
    <xf numFmtId="0" fontId="29" fillId="2" borderId="79" xfId="5" applyFont="1" applyFill="1" applyBorder="1" applyAlignment="1" applyProtection="1">
      <alignment horizontal="left" vertical="top" wrapText="1"/>
    </xf>
    <xf numFmtId="0" fontId="29" fillId="2" borderId="71" xfId="5" applyFont="1" applyFill="1" applyBorder="1" applyAlignment="1" applyProtection="1">
      <alignment horizontal="left" vertical="top" wrapText="1"/>
    </xf>
    <xf numFmtId="0" fontId="29" fillId="2" borderId="80" xfId="5" applyFont="1" applyFill="1" applyBorder="1" applyAlignment="1" applyProtection="1">
      <alignment horizontal="left" vertical="top" wrapText="1"/>
    </xf>
    <xf numFmtId="0" fontId="29" fillId="2" borderId="10" xfId="0" applyFont="1" applyFill="1" applyBorder="1" applyAlignment="1">
      <alignment horizontal="center"/>
    </xf>
    <xf numFmtId="0" fontId="29" fillId="2" borderId="78" xfId="0" applyFont="1" applyFill="1" applyBorder="1" applyAlignment="1">
      <alignment horizontal="center"/>
    </xf>
    <xf numFmtId="0" fontId="2" fillId="6" borderId="63" xfId="102" applyFill="1" applyBorder="1" applyAlignment="1">
      <alignment horizontal="left" vertical="center" wrapText="1"/>
    </xf>
    <xf numFmtId="49" fontId="26" fillId="7" borderId="96" xfId="84" applyNumberFormat="1" applyFont="1" applyFill="1" applyBorder="1" applyAlignment="1">
      <alignment horizontal="left" vertical="center" wrapText="1"/>
    </xf>
    <xf numFmtId="0" fontId="52" fillId="0" borderId="97" xfId="84" applyFont="1" applyBorder="1"/>
    <xf numFmtId="0" fontId="52" fillId="0" borderId="98" xfId="84" applyFont="1" applyBorder="1"/>
    <xf numFmtId="0" fontId="29" fillId="2" borderId="156" xfId="10" applyFont="1" applyFill="1" applyBorder="1" applyAlignment="1">
      <alignment horizontal="left" vertical="center" wrapText="1"/>
    </xf>
    <xf numFmtId="0" fontId="29" fillId="2" borderId="93" xfId="10" applyFont="1" applyFill="1" applyBorder="1" applyAlignment="1">
      <alignment horizontal="left" vertical="center" wrapText="1"/>
    </xf>
    <xf numFmtId="0" fontId="29" fillId="2" borderId="157" xfId="10" applyFont="1" applyFill="1" applyBorder="1" applyAlignment="1">
      <alignment horizontal="left" vertical="center" wrapText="1"/>
    </xf>
    <xf numFmtId="0" fontId="29" fillId="2" borderId="142" xfId="10" applyFont="1" applyFill="1" applyBorder="1" applyAlignment="1">
      <alignment horizontal="justify" vertical="center" wrapText="1"/>
    </xf>
    <xf numFmtId="0" fontId="29" fillId="2" borderId="116" xfId="10" applyFont="1" applyFill="1" applyBorder="1" applyAlignment="1">
      <alignment horizontal="justify" vertical="center" wrapText="1"/>
    </xf>
    <xf numFmtId="0" fontId="29" fillId="2" borderId="126" xfId="10" applyFont="1" applyFill="1" applyBorder="1" applyAlignment="1">
      <alignment horizontal="justify" vertical="center" wrapText="1"/>
    </xf>
    <xf numFmtId="0" fontId="0" fillId="0" borderId="0" xfId="0"/>
    <xf numFmtId="0" fontId="24" fillId="0" borderId="138" xfId="0" applyFont="1" applyBorder="1" applyAlignment="1">
      <alignment horizontal="center"/>
    </xf>
    <xf numFmtId="0" fontId="24" fillId="0" borderId="116" xfId="0" applyFont="1" applyBorder="1" applyAlignment="1">
      <alignment horizontal="center"/>
    </xf>
    <xf numFmtId="0" fontId="24" fillId="0" borderId="126" xfId="0" applyFont="1" applyBorder="1" applyAlignment="1">
      <alignment horizontal="center"/>
    </xf>
    <xf numFmtId="184" fontId="29" fillId="2" borderId="138" xfId="66" applyNumberFormat="1" applyFont="1" applyFill="1" applyBorder="1" applyAlignment="1">
      <alignment horizontal="center" vertical="center" wrapText="1"/>
    </xf>
    <xf numFmtId="184" fontId="29" fillId="2" borderId="128" xfId="66" applyNumberFormat="1" applyFont="1" applyFill="1" applyBorder="1" applyAlignment="1">
      <alignment horizontal="center" vertical="center" wrapText="1"/>
    </xf>
    <xf numFmtId="9" fontId="29" fillId="2" borderId="138" xfId="66" applyNumberFormat="1" applyFont="1" applyFill="1" applyBorder="1" applyAlignment="1">
      <alignment horizontal="center" vertical="center" wrapText="1"/>
    </xf>
    <xf numFmtId="43" fontId="29" fillId="2" borderId="128" xfId="66" applyFont="1" applyFill="1" applyBorder="1" applyAlignment="1">
      <alignment horizontal="center" vertical="center" wrapText="1"/>
    </xf>
    <xf numFmtId="0" fontId="29" fillId="2" borderId="142" xfId="5" applyFont="1" applyFill="1" applyBorder="1" applyAlignment="1" applyProtection="1">
      <alignment horizontal="justify" vertical="center" wrapText="1"/>
    </xf>
    <xf numFmtId="0" fontId="29" fillId="2" borderId="116" xfId="5" applyFont="1" applyFill="1" applyBorder="1" applyAlignment="1" applyProtection="1">
      <alignment horizontal="justify" vertical="center" wrapText="1"/>
    </xf>
    <xf numFmtId="0" fontId="29" fillId="2" borderId="126" xfId="5" applyFont="1" applyFill="1" applyBorder="1" applyAlignment="1" applyProtection="1">
      <alignment horizontal="justify" vertical="center" wrapText="1"/>
    </xf>
    <xf numFmtId="0" fontId="29" fillId="2" borderId="128" xfId="5" applyFont="1" applyFill="1" applyBorder="1" applyAlignment="1" applyProtection="1">
      <alignment horizontal="justify" vertical="center" wrapText="1"/>
    </xf>
    <xf numFmtId="0" fontId="29" fillId="2" borderId="138" xfId="5" applyFont="1" applyFill="1" applyBorder="1" applyAlignment="1" applyProtection="1">
      <alignment horizontal="justify" vertical="center" wrapText="1"/>
    </xf>
    <xf numFmtId="0" fontId="29" fillId="2" borderId="142" xfId="5" applyFont="1" applyFill="1" applyBorder="1" applyAlignment="1" applyProtection="1">
      <alignment horizontal="justify" vertical="center"/>
    </xf>
    <xf numFmtId="0" fontId="29" fillId="2" borderId="116" xfId="5" applyFont="1" applyFill="1" applyBorder="1" applyAlignment="1" applyProtection="1">
      <alignment horizontal="justify" vertical="center"/>
    </xf>
    <xf numFmtId="0" fontId="29" fillId="2" borderId="126" xfId="5" applyFont="1" applyFill="1" applyBorder="1" applyAlignment="1" applyProtection="1">
      <alignment horizontal="justify" vertical="center"/>
    </xf>
  </cellXfs>
  <cellStyles count="116">
    <cellStyle name="Cabecera 1" xfId="14"/>
    <cellStyle name="Cabecera 2" xfId="15"/>
    <cellStyle name="Comma" xfId="6"/>
    <cellStyle name="Comma [0]_PIB" xfId="94"/>
    <cellStyle name="Comma 2" xfId="50"/>
    <cellStyle name="Comma 3" xfId="95"/>
    <cellStyle name="Comma 4" xfId="100"/>
    <cellStyle name="Comma_confisGOBjul2500" xfId="93"/>
    <cellStyle name="Comma0" xfId="16"/>
    <cellStyle name="Currency" xfId="17"/>
    <cellStyle name="Currency [0]_PIB" xfId="92"/>
    <cellStyle name="Currency_confisGOBjul2500" xfId="91"/>
    <cellStyle name="Currency0" xfId="18"/>
    <cellStyle name="Date" xfId="19"/>
    <cellStyle name="Euro" xfId="20"/>
    <cellStyle name="Fecha" xfId="21"/>
    <cellStyle name="Fijo" xfId="22"/>
    <cellStyle name="Fixed" xfId="23"/>
    <cellStyle name="Heading 1" xfId="24"/>
    <cellStyle name="Heading 2" xfId="25"/>
    <cellStyle name="Heading1" xfId="26"/>
    <cellStyle name="Heading2" xfId="27"/>
    <cellStyle name="Hipervínculo" xfId="102" builtinId="8"/>
    <cellStyle name="Hipervínculo 2" xfId="5"/>
    <cellStyle name="Hipervínculo 2 2" xfId="106"/>
    <cellStyle name="Hipervínculo 3" xfId="12"/>
    <cellStyle name="Hipervínculo 4" xfId="9"/>
    <cellStyle name="Hipervínculo 5" xfId="112"/>
    <cellStyle name="Millares" xfId="113" builtinId="3"/>
    <cellStyle name="Millares [0]" xfId="1" builtinId="6"/>
    <cellStyle name="Millares [0] 2" xfId="62"/>
    <cellStyle name="Millares [0] 3" xfId="67"/>
    <cellStyle name="Millares [0] 4" xfId="51"/>
    <cellStyle name="Millares 10" xfId="66"/>
    <cellStyle name="Millares 11" xfId="68"/>
    <cellStyle name="Millares 12" xfId="69"/>
    <cellStyle name="Millares 13" xfId="101"/>
    <cellStyle name="Millares 2" xfId="7"/>
    <cellStyle name="Millares 2 2" xfId="8"/>
    <cellStyle name="Millares 2 2 2" xfId="109"/>
    <cellStyle name="Millares 3" xfId="61"/>
    <cellStyle name="Millares 4" xfId="63"/>
    <cellStyle name="Millares 5" xfId="59"/>
    <cellStyle name="Millares 6" xfId="54"/>
    <cellStyle name="Millares 7" xfId="52"/>
    <cellStyle name="Millares 8" xfId="53"/>
    <cellStyle name="Millares 9" xfId="58"/>
    <cellStyle name="Moneda" xfId="114" builtinId="4"/>
    <cellStyle name="Moneda [0]" xfId="115" builtinId="7"/>
    <cellStyle name="Moneda [0] 2" xfId="60"/>
    <cellStyle name="Moneda [0] 3" xfId="65"/>
    <cellStyle name="Moneda [0] 4" xfId="49"/>
    <cellStyle name="Moneda 2" xfId="86"/>
    <cellStyle name="Moneda 3" xfId="96"/>
    <cellStyle name="Moneda 4" xfId="97"/>
    <cellStyle name="Moneda 5" xfId="98"/>
    <cellStyle name="Moneda 6" xfId="99"/>
    <cellStyle name="Monetario" xfId="28"/>
    <cellStyle name="Monetario0" xfId="29"/>
    <cellStyle name="Normal" xfId="0" builtinId="0"/>
    <cellStyle name="Normal 2" xfId="3"/>
    <cellStyle name="Normal 2 2" xfId="46"/>
    <cellStyle name="Normal 2 2 2" xfId="77"/>
    <cellStyle name="Normal 2 2 3" xfId="83"/>
    <cellStyle name="Normal 2 2 4" xfId="82"/>
    <cellStyle name="Normal 2 2 5" xfId="103"/>
    <cellStyle name="Normal 2 3" xfId="11"/>
    <cellStyle name="Normal 2 3 2" xfId="74"/>
    <cellStyle name="Normal 2 4" xfId="107"/>
    <cellStyle name="Normal 3" xfId="13"/>
    <cellStyle name="Normal 3 2" xfId="48"/>
    <cellStyle name="Normal 3 2 2" xfId="110"/>
    <cellStyle name="Normal 3 3" xfId="81"/>
    <cellStyle name="Normal 3 3 2" xfId="84"/>
    <cellStyle name="Normal 4" xfId="78"/>
    <cellStyle name="Normal 4 2 2" xfId="75"/>
    <cellStyle name="Normal 5" xfId="76"/>
    <cellStyle name="Normal 6" xfId="79"/>
    <cellStyle name="Normal 7" xfId="10"/>
    <cellStyle name="Normal 7 2" xfId="104"/>
    <cellStyle name="Normal 8" xfId="80"/>
    <cellStyle name="Normal 8 2" xfId="108"/>
    <cellStyle name="Normal 9" xfId="105"/>
    <cellStyle name="Percent" xfId="47"/>
    <cellStyle name="Percent 2" xfId="4"/>
    <cellStyle name="Percent 3" xfId="73"/>
    <cellStyle name="Porcentaje" xfId="2" builtinId="5"/>
    <cellStyle name="Porcentaje 2" xfId="30"/>
    <cellStyle name="Porcentaje 3" xfId="111"/>
    <cellStyle name="Punto" xfId="31"/>
    <cellStyle name="Punto0" xfId="32"/>
    <cellStyle name="Punto0 2" xfId="56"/>
    <cellStyle name="Punto0 3" xfId="64"/>
    <cellStyle name="Resumen" xfId="33"/>
    <cellStyle name="Resumen 2" xfId="57"/>
    <cellStyle name="Resumen 2 2" xfId="85"/>
    <cellStyle name="Resumen 3" xfId="55"/>
    <cellStyle name="Resumen 3 2" xfId="87"/>
    <cellStyle name="Resumen 4" xfId="90"/>
    <cellStyle name="Resumen 5" xfId="72"/>
    <cellStyle name="Text" xfId="34"/>
    <cellStyle name="Total 2" xfId="35"/>
    <cellStyle name="ДАТА" xfId="36"/>
    <cellStyle name="ДЕНЕЖНЫЙ_BOPENGC" xfId="37"/>
    <cellStyle name="ЗАГОЛОВОК1" xfId="38"/>
    <cellStyle name="ЗАГОЛОВОК2" xfId="39"/>
    <cellStyle name="ИТОГОВЫЙ" xfId="40"/>
    <cellStyle name="ИТОГОВЫЙ 2" xfId="71"/>
    <cellStyle name="ИТОГОВЫЙ 3" xfId="89"/>
    <cellStyle name="ИТОГОВЫЙ 4" xfId="88"/>
    <cellStyle name="ИТОГОВЫЙ 5" xfId="70"/>
    <cellStyle name="Обычный_BOPENGC" xfId="41"/>
    <cellStyle name="ПРОЦЕНТНЫЙ_BOPENGC" xfId="42"/>
    <cellStyle name="ТЕКСТ" xfId="43"/>
    <cellStyle name="ФИКСИРОВАННЫЙ" xfId="44"/>
    <cellStyle name="ФИНАНСОВЫЙ_BOPENGC" xfId="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14.xml"/><Relationship Id="rId247" Type="http://schemas.openxmlformats.org/officeDocument/2006/relationships/externalLink" Target="externalLinks/externalLink3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4.xml"/><Relationship Id="rId237" Type="http://schemas.openxmlformats.org/officeDocument/2006/relationships/externalLink" Target="externalLinks/externalLink2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15.xml"/><Relationship Id="rId248"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5.xml"/><Relationship Id="rId6" Type="http://schemas.openxmlformats.org/officeDocument/2006/relationships/worksheet" Target="worksheets/sheet6.xml"/><Relationship Id="rId238" Type="http://schemas.openxmlformats.org/officeDocument/2006/relationships/externalLink" Target="externalLinks/externalLink2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externalLink" Target="externalLinks/externalLink16.xml"/><Relationship Id="rId249"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externalLink" Target="externalLinks/externalLink6.xml"/><Relationship Id="rId239" Type="http://schemas.openxmlformats.org/officeDocument/2006/relationships/externalLink" Target="externalLinks/externalLink27.xml"/><Relationship Id="rId250"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externalLink" Target="externalLinks/externalLink17.xml"/><Relationship Id="rId240" Type="http://schemas.openxmlformats.org/officeDocument/2006/relationships/externalLink" Target="externalLinks/externalLink2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7.xml"/><Relationship Id="rId230" Type="http://schemas.openxmlformats.org/officeDocument/2006/relationships/externalLink" Target="externalLinks/externalLink18.xml"/><Relationship Id="rId251"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externalLink" Target="externalLinks/externalLink8.xml"/><Relationship Id="rId241"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3.xml"/><Relationship Id="rId236" Type="http://schemas.openxmlformats.org/officeDocument/2006/relationships/externalLink" Target="externalLinks/externalLink24.xml"/><Relationship Id="rId26" Type="http://schemas.openxmlformats.org/officeDocument/2006/relationships/worksheet" Target="worksheets/sheet26.xml"/><Relationship Id="rId231" Type="http://schemas.openxmlformats.org/officeDocument/2006/relationships/externalLink" Target="externalLinks/externalLink1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9.xml"/><Relationship Id="rId242" Type="http://schemas.openxmlformats.org/officeDocument/2006/relationships/externalLink" Target="externalLinks/externalLink30.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externalLink" Target="externalLinks/externalLink2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10.xml"/><Relationship Id="rId243" Type="http://schemas.openxmlformats.org/officeDocument/2006/relationships/externalLink" Target="externalLinks/externalLink3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externalLink" Target="externalLinks/externalLink2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11.xml"/><Relationship Id="rId244" Type="http://schemas.openxmlformats.org/officeDocument/2006/relationships/externalLink" Target="externalLinks/externalLink3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xml"/><Relationship Id="rId234"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12.xml"/><Relationship Id="rId245" Type="http://schemas.openxmlformats.org/officeDocument/2006/relationships/externalLink" Target="externalLinks/externalLink3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externalLink" Target="externalLinks/externalLink2.xml"/><Relationship Id="rId235" Type="http://schemas.openxmlformats.org/officeDocument/2006/relationships/externalLink" Target="externalLinks/externalLink2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externalLink" Target="externalLinks/externalLink13.xml"/><Relationship Id="rId246" Type="http://schemas.openxmlformats.org/officeDocument/2006/relationships/externalLink" Target="externalLinks/externalLink34.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Matriz%20de%20Plan%20de%20Accion%203%20dic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SUS\Desktop\Matriz%20de%20Plan%20de%20Accion%203%20dic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SUS\Documents\PPMYEG\2.%20Fichas%20indicadores%20de%20resultado_PPMYE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SUS\Downloads\fichas%20leid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nita\Documents\EQUIPO%20DIFERENCIAL\PPMyEG\Adultez%20Matriz%20de%20Plan%20de%20Accion%20PPMEG%20(09-06-20)%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xbastida\Desktop\FICHA%20ASEGURAMIENTO%20%20PPMyE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SUS\Downloads\Fichas%20tcnicas%20PPM%20y%20EG%20%20Sec.%20J.%20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SUS\Documents\PPMYEG\INTEGRACION%20SOCIAL\Fichas%20IDIPR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ayraromero\Desktop\Contrato%20182%20de%202020\2020\Articulacio&#769;n%20Direccio&#769;n%20de%20Derechos%20y%20Disen&#771;o%20de%20Poli&#769;tica\PPMYEG%20Actualizacio&#769;n%202020\C:\Users\mayraromero\Downloads\Matriz%20de%20Plan%20de%20Accion%20PPMYEG%20V21708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driana\Desktop\SDM\PPMEG\C:\Users\ASUS\Downloads\3.%20Ficha%20producto_IDEC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SUS\Downloads\Ficha%20indicador%20de%20producto%20PPMyEG%20-%20DIIP%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gri\Desktop\DICIEMBRE\CONSOLIDACI&#211;N%20PRODUCTOS%20PPMEG\Matriz%20PPMEG%20SDIS%20Diligencia%20Sub%20Vejez%20V2%2004-dic-20%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var\folders\hf\l3rhy63d7qn_2jh2r85fsbp00000gn\T\com.microsoft.Outlook\Outlook%20Temp\Matriz%20de%20Plan%20de%20Accion%20V8%2021.10.201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US\Documents\PPMYEG\GESTION%20PUBLICA\Productos%20Gesti&#243;n%20P&#250;blica%20PPmuj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SUS\Downloads\Fihcas%20t&#233;cnicas%20seguridad%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claoc\Documents\oficina%202020\MatrizNUEVOPlandeAccion.PolMuj.y.G&#233;n.SubSeg.Conv.Jl.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SUS\Downloads\Fichas%20PPMYEG%20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user\Downloads\17.7.20%20Ficha%20IP%20SD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rabajo%20Pao\TRABAJO%20EN%20CASA%20MARZO\POLITICAS%20PUBLICAS\Politica%20Mujer\PP%20MUJER%20Y%20EQUIDAD%20DE%20G&#201;NERO\FICHAS%20INDICADORES\Ficha%20indicadores%20producto_idarte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rabajo%20Pao\TRABAJO%20EN%20CASA%20MARZO\POLITICAS%20PUBLICAS\Politica%20Mujer\PP%20MUJER%20Y%20EQUIDAD%20DE%20G&#201;NERO\FICHAS%20INDICADORES\FICHAS%20OFB\ficha%20indicador%20producto%20Numero%20de%20mujeres%20formadora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rabajo%20Pao\TRABAJO%20EN%20CASA%20MARZO\POLITICAS%20PUBLICAS\Politica%20Mujer\PP%20MUJER%20Y%20EQUIDAD%20DE%20G&#201;NERO\FICHAS%20INDICADORES\FICHAS%20IDPC\IDPC_FICHA%20INDICADORS%20PRODUCTO_FOMENTO_18.07.2020%20FINAL%20IDCP.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Trabajo%20Pao\TRABAJO%20EN%20CASA%20MARZO\POLITICAS%20PUBLICAS\Politica%20Mujer\PP%20MUJER%20Y%20EQUIDAD%20DE%20G&#201;NERO\FICHAS%20INDICADORES\FICHAS%20IDPC\IDPC_FICHA%20INDICADORES%20PRODUCTO_MdB_18.07.20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C:\Users\yabeltran\Downloads\FICHA%2520DE%2520JUSTIFICAC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FICHAS%20SDMUJER%20Matriz%20de%20Plan%20de%20Accion%20ERU%20-%20FINAL%20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uario\Downloads\FICHAS%20SDMUJER%20Matriz%20de%20Plan%20de%20Accion%20(V7%20SDP%202019)%2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SUS\Downloads\200804_Plan%20de%20Accio&#769;n%20PPMYEG%20Ficha%20TAXI.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ASUS\Downloads\fich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SUS\Downloads\Fichas%20Producto_SIDICU%20(rev).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ingri\Desktop\DICIEMBRE\CONSOLIDACI&#211;N%20PRODUCTOS%20PPMEG\Matriz%20de%20Plan%20de%20Accion%207745nutrici&#243;n_SDM_3-12-2020%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C:\Users\yabeltran\Downloads\FICHA%20DE%20JUSTIFICA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OneDrive\Documentos\DISCAPACIDAD\SPI\SPI%20OCTUBRE%201.12.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SUS\Downloads\Gestio&#769;n%20Publica%20-Sistema%20de%20cuidado%200412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SUS\Downloads\Educaci&#243;n%20-Sistema%20de%20cuidado%203dic2020%20S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cjgovcol-my.sharepoint.com/Users/alejm/OneDrive%20-%20Secretar&#237;a%20Distrital%20de%20Seguridad,%20Convivencia%20y%20Justicia/MATRICES%20FELIPE/Agregar%20otras/Matriz%20PA%20ENTIDADES%20CORRESPONSABLES%20PPSCJ%20-%20VF%20IDR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cjgovcol-my.sharepoint.com/Users/alejm/OneDrive%20-%20Secretar&#237;a%20Distrital%20de%20Seguridad,%20Convivencia%20y%20Justicia/MATRICES%20FELIPE/Matriz%20de%20Plan%20de%20Accion%20SUBSECRETARIA%20DE%20SEGURIDAD%20Y%20CONVIVEN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Ficha técnica Redes"/>
      <sheetName val="Ficha técnica Participa"/>
      <sheetName val="Ficha técnica Apoyos"/>
      <sheetName val="Instructivo Plan de Acción"/>
      <sheetName val=" Instructivo ficha técnica"/>
      <sheetName val="Ficha técnica IR#..."/>
    </sheetNames>
    <sheetDataSet>
      <sheetData sheetId="0">
        <row r="13">
          <cell r="X13" t="str">
            <v>Implementar la Línea de acción de prevención en violencia(s) contra persona mayor y violencia de género.</v>
          </cell>
          <cell r="BV13" t="str">
            <v>Secretaría Distrital de Integración Social</v>
          </cell>
          <cell r="BW13" t="str">
            <v>Subdirección para la Vejez</v>
          </cell>
          <cell r="BX13" t="str">
            <v>Sonia Giselle Tovar Jiménez</v>
          </cell>
          <cell r="BY13" t="str">
            <v>3279797 Ext. 66000</v>
          </cell>
          <cell r="BZ13" t="str">
            <v>stovar@sdis.gov.co</v>
          </cell>
        </row>
        <row r="14">
          <cell r="X14" t="str">
            <v>Porcentaje de personas mayores que asisten a talleres relacionados con el fortalecimiento del Enfoque de Género y derechos de las mujeres</v>
          </cell>
          <cell r="Y14" t="str">
            <v>(No. de Personas Mayores participantes de los servicios que asisten a los talleres relacionados con el fortalecimiento del enfoque de género y derechos de las mujeres / No. de Personas Mayores participantes de los servicios que se inscriben a los talleres relacionados con el fortalecimiento del enfoque de género y derechos de las mujeres) * 100</v>
          </cell>
          <cell r="AA14" t="str">
            <v>5.1  Poner fin a todas las formas de discriminación contra todas las mujeres y las niñas en todo el mundo</v>
          </cell>
          <cell r="AB14" t="str">
            <v>Género, Diferencial, de Derechos, Territorial, Diversidad Sexual</v>
          </cell>
          <cell r="AF14" t="str">
            <v>N.D.</v>
          </cell>
          <cell r="AG14" t="str">
            <v>N.D.</v>
          </cell>
          <cell r="AK14">
            <v>0.8</v>
          </cell>
          <cell r="AL14">
            <v>0.8</v>
          </cell>
          <cell r="AM14">
            <v>0.8</v>
          </cell>
          <cell r="AN14">
            <v>0.8</v>
          </cell>
          <cell r="AQ14">
            <v>0.8</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Gestión Pública"/>
      <sheetName val="Ficha técnica producto X"/>
      <sheetName val="Ficha técnica producto 1.1.1"/>
      <sheetName val="Ficha técnica producto 1.2.1"/>
      <sheetName val="Ficha técnica producto 1.2.X"/>
      <sheetName val="Ficha técnica producto 1.2.Y"/>
      <sheetName val="Ficha técnica producto 2.1.1"/>
      <sheetName val="Ficha técnica producto 2.1.2"/>
      <sheetName val="Ficha técnica producto 2.1.5"/>
      <sheetName val="Ficha técnica producto 2.1.7"/>
      <sheetName val="Ficha técnica producto 2.1.X"/>
      <sheetName val="Ficha técnica producto 4.1.X"/>
      <sheetName val="Ficha técnica producto 10.1.8"/>
      <sheetName val="Hoja3"/>
      <sheetName val="Plan de acción Base"/>
      <sheetName val="Desplegables"/>
    </sheetNames>
    <sheetDataSet>
      <sheetData sheetId="0">
        <row r="13">
          <cell r="CN13" t="str">
            <v xml:space="preserve">Gestión Pública </v>
          </cell>
          <cell r="CO13" t="str">
            <v>Secretaría General</v>
          </cell>
        </row>
        <row r="18">
          <cell r="CO18" t="str">
            <v>Secretaría General</v>
          </cell>
        </row>
        <row r="22">
          <cell r="CO22" t="str">
            <v>Secretaría General</v>
          </cell>
          <cell r="CP22" t="str">
            <v>Alta Consejería para los Derechos de las Víctimas, la Paz y la Reconciliación</v>
          </cell>
          <cell r="CQ22" t="str">
            <v>Paola Rivas De la Espriella</v>
          </cell>
          <cell r="CR22" t="str">
            <v>3813000 Ext 2625</v>
          </cell>
          <cell r="CS22" t="str">
            <v>pirivas@alcaldiabogota.gov.co</v>
          </cell>
        </row>
        <row r="23">
          <cell r="CN23" t="str">
            <v xml:space="preserve">Gestión Pública </v>
          </cell>
          <cell r="CO23" t="str">
            <v>Secretaría General</v>
          </cell>
          <cell r="CP23" t="str">
            <v>Subdirección Técnica de Desarrollo Institucional</v>
          </cell>
          <cell r="CQ23" t="str">
            <v>Alexandra Arévalo Cuervo</v>
          </cell>
          <cell r="CR23" t="str">
            <v>3813000 ext. 2411</v>
          </cell>
          <cell r="CS23" t="str">
            <v>aarevalo@alcaldiabogota.gov.co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Ficha "/>
      <sheetName val="Instructivo Plan de Acción"/>
      <sheetName val="Plan de acción"/>
      <sheetName val="Instrucciones"/>
      <sheetName val="1.1.1 Justificación"/>
      <sheetName val="1.2.2 Justificación"/>
      <sheetName val="3.1.11 Justificación"/>
      <sheetName val="3.1.6-10 Justificación"/>
      <sheetName val="Hoja2"/>
      <sheetName val="1.1.1 Reclutamiento Talentos "/>
      <sheetName val="1.2.2.Segmto conflictos interes"/>
      <sheetName val="3.1.11Negociación"/>
      <sheetName val="3.1.6.Gerencias Técnicas (2)"/>
      <sheetName val="3.1.7 Contratos Prestación  (2)"/>
      <sheetName val="3.1.8CPS_Licencias Matern_E (2)"/>
      <sheetName val="3.1.9 Régimen Salarial (2)"/>
      <sheetName val="3.1.10 Régimen Salud (2)"/>
      <sheetName val="Desplegables"/>
    </sheetNames>
    <sheetDataSet>
      <sheetData sheetId="0"/>
      <sheetData sheetId="1"/>
      <sheetData sheetId="2"/>
      <sheetData sheetId="3"/>
      <sheetData sheetId="4"/>
      <sheetData sheetId="5"/>
      <sheetData sheetId="6"/>
      <sheetData sheetId="7"/>
      <sheetData sheetId="8">
        <row r="8">
          <cell r="D8" t="str">
            <v>1.Transformar culturalmente el talento humano vinculado a entidades distritales.</v>
          </cell>
        </row>
        <row r="9">
          <cell r="D9" t="str">
            <v>2. Empoderar el talento humano de las entidades públicas distritales</v>
          </cell>
        </row>
        <row r="10">
          <cell r="D10" t="str">
            <v>3. Consolidar el sistema de gestión del talento humano en el Distrito Capital.</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P45"/>
      <sheetName val="Ficha técnica IR#..."/>
      <sheetName val="Ficha técnica IP46"/>
      <sheetName val="Ficha técnica IP50"/>
      <sheetName val="Ficha técnica IP51"/>
      <sheetName val="Ficha técnica IP54"/>
      <sheetName val="Ficha técnica IP64"/>
      <sheetName val=" Instructivo ficha técnica"/>
    </sheetNames>
    <sheetDataSet>
      <sheetData sheetId="0" refreshError="1">
        <row r="13">
          <cell r="T13" t="str">
            <v>Beneficiar a 15.000 mujeres gestantes, lactantes y niños menores de 2 años con servicios nutricionales, con énfasis en los mil días de oportunidades para la vida</v>
          </cell>
          <cell r="U13" t="str">
            <v>Beneficiar a 15.000 mujeres gestantes, lactantes y niños menores de 2 años con un apoyo alimentario articulado a la  estrategia de nutrición, alimentación y salud  basada en "1000 días de oportunidades para la vida”</v>
          </cell>
          <cell r="Y13" t="str">
            <v>HambreCero</v>
          </cell>
          <cell r="AE13">
            <v>11538</v>
          </cell>
          <cell r="AF13">
            <v>2019</v>
          </cell>
          <cell r="AG13">
            <v>43983</v>
          </cell>
          <cell r="AH13">
            <v>45443</v>
          </cell>
          <cell r="AI13">
            <v>15000</v>
          </cell>
          <cell r="AJ13">
            <v>15000</v>
          </cell>
          <cell r="AK13">
            <v>15000</v>
          </cell>
          <cell r="AL13">
            <v>15000</v>
          </cell>
          <cell r="AM13">
            <v>15000</v>
          </cell>
          <cell r="AN13">
            <v>15000</v>
          </cell>
          <cell r="AO13">
            <v>15000</v>
          </cell>
          <cell r="AP13">
            <v>15000</v>
          </cell>
          <cell r="AQ13">
            <v>15000</v>
          </cell>
          <cell r="AR13">
            <v>15000</v>
          </cell>
          <cell r="CO13" t="str">
            <v>Secretaría Distrital de Integración Social</v>
          </cell>
          <cell r="CP13" t="str">
            <v>Dirección de Nutrición y Abastecimiento</v>
          </cell>
          <cell r="CR13" t="str">
            <v>3279797 ext. 70000</v>
          </cell>
          <cell r="CS13" t="str">
            <v>bflomin@sdis.gov.co
syopasa@sdis.gov.co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Ficha "/>
      <sheetName val="Instructivo Plan de Acción"/>
      <sheetName val="Plan de acción"/>
      <sheetName val="Instrucciones"/>
      <sheetName val="1.1.1 Justificación"/>
      <sheetName val="1.2.2 Justificación"/>
      <sheetName val="3.1.11 Justificación"/>
      <sheetName val="3.1.6-10 Justificación"/>
      <sheetName val="Hoja2"/>
      <sheetName val="1.1.1 Reclutamiento Talentos "/>
      <sheetName val="1.2.2.Segmto conflictos interes"/>
      <sheetName val="3.1.11Negociación"/>
      <sheetName val="3.1.6.Gerencias Técnicas (2)"/>
      <sheetName val="3.1.7 Contratos Prestación  (2)"/>
      <sheetName val="3.1.8CPS_Licencias Matern_E (2)"/>
      <sheetName val="3.1.9 Régimen Salarial (2)"/>
      <sheetName val="3.1.10 Régimen Salud (2)"/>
      <sheetName val="Desplegables"/>
    </sheetNames>
    <sheetDataSet>
      <sheetData sheetId="0"/>
      <sheetData sheetId="1"/>
      <sheetData sheetId="2"/>
      <sheetData sheetId="3"/>
      <sheetData sheetId="4"/>
      <sheetData sheetId="5"/>
      <sheetData sheetId="6"/>
      <sheetData sheetId="7"/>
      <sheetData sheetId="8">
        <row r="8">
          <cell r="D8" t="str">
            <v>1.Transformar culturalmente el talento humano vinculado a entidades distritales.</v>
          </cell>
        </row>
        <row r="9">
          <cell r="D9" t="str">
            <v>2. Empoderar el talento humano de las entidades públicas distritales</v>
          </cell>
        </row>
        <row r="10">
          <cell r="D10" t="str">
            <v>3. Consolidar el sistema de gestión del talento humano en el Distrito Capital.</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Cuadro Control"/>
      <sheetName val="Cadena de Valor"/>
      <sheetName val="Informes SEVEN"/>
      <sheetName val="Proyecto"/>
      <sheetName val="Objetivos"/>
      <sheetName val="Metas PDD"/>
      <sheetName val="Productos MGA"/>
      <sheetName val="Metas proyecto"/>
      <sheetName val="Actividades"/>
      <sheetName val="Tareas"/>
      <sheetName val="Soportes"/>
      <sheetName val="Territorialización y Población"/>
      <sheetName val="Directorio UndOpe"/>
      <sheetName val="Listas"/>
      <sheetName val="Glosario"/>
      <sheetName val="Instruc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1">
          <cell r="H51" t="str">
            <v xml:space="preserve">Movilidad social integral </v>
          </cell>
        </row>
        <row r="52">
          <cell r="H52" t="str">
            <v>Prevención de la exclusión por razones étnicas, religiosas, sociales, políticas y de orientación sexual</v>
          </cell>
        </row>
        <row r="53">
          <cell r="H53" t="str">
            <v>Sistema Distrital del Cuidado</v>
          </cell>
        </row>
        <row r="54">
          <cell r="H54" t="str">
            <v>Prevención y atención de maternidad temprana</v>
          </cell>
        </row>
        <row r="55">
          <cell r="H55" t="str">
            <v>Jóvenes con capacidades: Proyecto de vida para la ciudadanía, la innovación y el trabajo del siglo XXI</v>
          </cell>
        </row>
        <row r="56">
          <cell r="H56" t="str">
            <v>Plataforma institucional para la seguridad y justicia</v>
          </cell>
        </row>
        <row r="57">
          <cell r="H57" t="str">
            <v>Gobierno Abierto</v>
          </cell>
        </row>
        <row r="58">
          <cell r="H58" t="str">
            <v>Gestión Pública Efectiva</v>
          </cell>
        </row>
        <row r="59">
          <cell r="H59" t="str">
            <v>Gestión Pública Local</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5">
          <cell r="P5">
            <v>1477380015.7694767</v>
          </cell>
          <cell r="T5">
            <v>1512910529.3343506</v>
          </cell>
          <cell r="X5">
            <v>1558297845.214381</v>
          </cell>
          <cell r="AB5">
            <v>1605046780.5708127</v>
          </cell>
          <cell r="AF5">
            <v>1653198183.987937</v>
          </cell>
          <cell r="AJ5">
            <v>1702794129.507575</v>
          </cell>
          <cell r="AN5">
            <v>1753877953.3928022</v>
          </cell>
          <cell r="AR5">
            <v>1806494291.9945862</v>
          </cell>
          <cell r="AV5">
            <v>1860689120.7544236</v>
          </cell>
          <cell r="AZ5">
            <v>1916509794.3770566</v>
          </cell>
          <cell r="BD5">
            <v>1974005088.2083681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bido SDMujer"/>
    </sheetNames>
    <sheetDataSet>
      <sheetData sheetId="0">
        <row r="7">
          <cell r="Q7">
            <v>36778500</v>
          </cell>
          <cell r="U7">
            <v>158400000</v>
          </cell>
          <cell r="Y7">
            <v>163152000</v>
          </cell>
          <cell r="AC7">
            <v>168046560</v>
          </cell>
          <cell r="AG7">
            <v>173087956.80000001</v>
          </cell>
          <cell r="AK7">
            <v>178280595.50400001</v>
          </cell>
          <cell r="AO7">
            <v>183629013.36912</v>
          </cell>
          <cell r="AS7">
            <v>189137883.77019361</v>
          </cell>
          <cell r="AW7">
            <v>194812020.28329942</v>
          </cell>
          <cell r="BA7">
            <v>200656380.89179841</v>
          </cell>
          <cell r="BE7">
            <v>206676072.31855237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Plan de Acción"/>
      <sheetName val="Ficha técnica IP#..."/>
      <sheetName val="Ficha técnica IP#... (2)"/>
      <sheetName val="Ficha técnica IP#... (3)"/>
      <sheetName val=" Instructivo ficha técnica"/>
      <sheetName val="Despleg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Instructivo Plan de Acción"/>
      <sheetName val="Ficha técnica IR#..."/>
      <sheetName val="Ficha técnica IP#..."/>
      <sheetName val=" Instructivo ficha técnica"/>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clopez@sdmujer.gov.co" TargetMode="External"/><Relationship Id="rId18" Type="http://schemas.openxmlformats.org/officeDocument/2006/relationships/hyperlink" Target="mailto:cordonez@sdp.gov.co" TargetMode="External"/><Relationship Id="rId26" Type="http://schemas.openxmlformats.org/officeDocument/2006/relationships/hyperlink" Target="mailto:lmejia@fuga.gov.co" TargetMode="External"/><Relationship Id="rId21" Type="http://schemas.openxmlformats.org/officeDocument/2006/relationships/hyperlink" Target="mailto:lricardo@sdp.gov.co" TargetMode="External"/><Relationship Id="rId34" Type="http://schemas.openxmlformats.org/officeDocument/2006/relationships/hyperlink" Target="mailto:dparra@sdmujer.gov.co" TargetMode="External"/><Relationship Id="rId7" Type="http://schemas.openxmlformats.org/officeDocument/2006/relationships/hyperlink" Target="mailto:alejandro.londo&#241;o@scj.gov.co" TargetMode="External"/><Relationship Id="rId12" Type="http://schemas.openxmlformats.org/officeDocument/2006/relationships/hyperlink" Target="mailto:clopez@sdmujer.gov.co" TargetMode="External"/><Relationship Id="rId17" Type="http://schemas.openxmlformats.org/officeDocument/2006/relationships/hyperlink" Target="mailto:mmontilla@sdp.gov.co" TargetMode="External"/><Relationship Id="rId25" Type="http://schemas.openxmlformats.org/officeDocument/2006/relationships/hyperlink" Target="mailto:mdiaz@fuga.gov.co" TargetMode="External"/><Relationship Id="rId33" Type="http://schemas.openxmlformats.org/officeDocument/2006/relationships/hyperlink" Target="mailto:vbohorquez@sdis.gov,co" TargetMode="External"/><Relationship Id="rId2" Type="http://schemas.openxmlformats.org/officeDocument/2006/relationships/hyperlink" Target="mailto:fjpulidof@secretariajuridica.gov.co" TargetMode="External"/><Relationship Id="rId16" Type="http://schemas.openxmlformats.org/officeDocument/2006/relationships/hyperlink" Target="mailto:pmontagut@sdp.gov.co" TargetMode="External"/><Relationship Id="rId20" Type="http://schemas.openxmlformats.org/officeDocument/2006/relationships/hyperlink" Target="mailto:lricardo@sdp.gov.co" TargetMode="External"/><Relationship Id="rId29" Type="http://schemas.openxmlformats.org/officeDocument/2006/relationships/hyperlink" Target="mailto:leyla.castillo@idartes.gov.co" TargetMode="External"/><Relationship Id="rId1" Type="http://schemas.openxmlformats.org/officeDocument/2006/relationships/hyperlink" Target="mailto:ideca@catastrobogota.gov.co" TargetMode="External"/><Relationship Id="rId6" Type="http://schemas.openxmlformats.org/officeDocument/2006/relationships/hyperlink" Target="mailto:casanchez@desarrolloeconomico.gov.co" TargetMode="External"/><Relationship Id="rId11" Type="http://schemas.openxmlformats.org/officeDocument/2006/relationships/hyperlink" Target="mailto:aiza@movilidadbogota.gov.co" TargetMode="External"/><Relationship Id="rId24" Type="http://schemas.openxmlformats.org/officeDocument/2006/relationships/hyperlink" Target="mailto:dalonzo@sdp.gov.co" TargetMode="External"/><Relationship Id="rId32" Type="http://schemas.openxmlformats.org/officeDocument/2006/relationships/hyperlink" Target="mailto:vbohorquez@sdis.gov,co" TargetMode="External"/><Relationship Id="rId37" Type="http://schemas.openxmlformats.org/officeDocument/2006/relationships/printerSettings" Target="../printerSettings/printerSettings1.bin"/><Relationship Id="rId5" Type="http://schemas.openxmlformats.org/officeDocument/2006/relationships/hyperlink" Target="mailto:jbrijaldo@desarrolloeconomico.gov.co" TargetMode="External"/><Relationship Id="rId15" Type="http://schemas.openxmlformats.org/officeDocument/2006/relationships/hyperlink" Target="mailto:acontento@movilidadbogota.gov.co" TargetMode="External"/><Relationship Id="rId23" Type="http://schemas.openxmlformats.org/officeDocument/2006/relationships/hyperlink" Target="mailto:lricardo@sdp.gov.co" TargetMode="External"/><Relationship Id="rId28" Type="http://schemas.openxmlformats.org/officeDocument/2006/relationships/hyperlink" Target="mailto:henry.murrain@scrd.govco" TargetMode="External"/><Relationship Id="rId36" Type="http://schemas.openxmlformats.org/officeDocument/2006/relationships/hyperlink" Target="mailto:cmrincon@sdmujer.gov.co" TargetMode="External"/><Relationship Id="rId10" Type="http://schemas.openxmlformats.org/officeDocument/2006/relationships/hyperlink" Target="mailto:clopez@sdmujer.gov.co" TargetMode="External"/><Relationship Id="rId19" Type="http://schemas.openxmlformats.org/officeDocument/2006/relationships/hyperlink" Target="mailto:cordonez@sdp.gov.co" TargetMode="External"/><Relationship Id="rId31" Type="http://schemas.openxmlformats.org/officeDocument/2006/relationships/hyperlink" Target="mailto:jarizac@sdis.gov.co" TargetMode="External"/><Relationship Id="rId4" Type="http://schemas.openxmlformats.org/officeDocument/2006/relationships/hyperlink" Target="mailto:jbrijaldo@desarrolloeconomico.gov.co" TargetMode="External"/><Relationship Id="rId9" Type="http://schemas.openxmlformats.org/officeDocument/2006/relationships/hyperlink" Target="mailto:eguzman@movilidadbogota.gov.co" TargetMode="External"/><Relationship Id="rId14" Type="http://schemas.openxmlformats.org/officeDocument/2006/relationships/hyperlink" Target="mailto:aiza@movilidadbogota.gov.co" TargetMode="External"/><Relationship Id="rId22" Type="http://schemas.openxmlformats.org/officeDocument/2006/relationships/hyperlink" Target="mailto:lricardo@sdp.gov.co" TargetMode="External"/><Relationship Id="rId27" Type="http://schemas.openxmlformats.org/officeDocument/2006/relationships/hyperlink" Target="mailto:henry.murrain@scrd.govco" TargetMode="External"/><Relationship Id="rId30" Type="http://schemas.openxmlformats.org/officeDocument/2006/relationships/hyperlink" Target="mailto:mbarriga@sdis.gov.co" TargetMode="External"/><Relationship Id="rId35" Type="http://schemas.openxmlformats.org/officeDocument/2006/relationships/hyperlink" Target="mailto:dparra@sdmujer.gov.co" TargetMode="External"/><Relationship Id="rId8" Type="http://schemas.openxmlformats.org/officeDocument/2006/relationships/hyperlink" Target="mailto:lina.guzman@scj.gov.co" TargetMode="External"/><Relationship Id="rId3" Type="http://schemas.openxmlformats.org/officeDocument/2006/relationships/hyperlink" Target="mailto:jghernandez@desarrolloeconomico.gov.c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rchaparro@sdmujer.gov.co"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rchaparro@sdmujer.gov.co"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rchaparro@sdmujer.gov.co"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rchaparro@sdmujer.gov.co"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daniel.valencia@idt.gov.co" TargetMode="Externa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mailto:daniel.valencia@idt.gov.co"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mailto:daniel.valencia@idt.gov.co"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mailto:daniel.valencia@idt.gov.co" TargetMode="Externa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mailto:daniel.valencia@idt.gov.co"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mailto:daniel.valencia@idt.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mailto:daniel.valencia@idt.gov.co"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mailto:daniel.valencia@idt.gov.co"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daniel.valencia@idt.gov.co"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mailto:daniel.valencia@idt.gov.co"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daniel.valencia@idt.gov.co"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mailto:daniel.valencia@idt.gov.co"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daniel.valencia@idt.gov.co"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file:///C:\Downloads\mbarriga@sdis.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mailto:oguzman@shd.gov.co"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martha.duran@loteriadebogota.com" TargetMode="External"/></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jyopasa@shd.gov.co" TargetMode="Externa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mailto:afonsecam@shd.gov.co" TargetMode="Externa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mailto:nserna@desarrolloeconomico.gov.co"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nserna@desarrolloeconomico.gov.co"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nserna@desarrolloeconomico.gov.co"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mailto:jghernandez@desarrolloeconomico.gov.co" TargetMode="Externa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mailto:m1gonzalez@saludcapital.gov.co" TargetMode="Externa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mailto:Jg1diaz@saludcapital.gov.co"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mailto:La2mejia@saludcapital.gov.co" TargetMode="Externa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mailto:myruiz@saludcapital.gov.co" TargetMode="External"/></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mailto:myruiz@saludcapital.gov.co"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myruiz@saludcapital.gov.co"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mailto:Mcmayorga@saludcapital.gov.co"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mailto:Mcmayorga@saludcapital.gov.co"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mailto:sfernandezg@sdis.gov.co" TargetMode="External"/></Relationships>
</file>

<file path=xl/worksheets/_rels/sheet13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mailto:dmoraa@sdis.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mailto:nacevedo@sdmujer.gov.co"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mailto:vtorresm1@educacionbogota.gov.co"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hyperlink" Target="mailto:vtorresm1@educacionbogota.gov.co" TargetMode="External"/></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hyperlink" Target="mailto:nacevedo@sdmujer.gov.co" TargetMode="External"/></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hyperlink" Target="mailto:carolinam@idipron.gov.co" TargetMode="External"/></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hyperlink" Target="mailto:manuel.castillo@scj.gov.co" TargetMode="External"/></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hyperlink" Target="mailto:aramirez@sdmujer.gov.co" TargetMode="External"/></Relationships>
</file>

<file path=xl/worksheets/_rels/sheet147.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mailto:carolinam@idipron.gov.co" TargetMode="External"/></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mailto:eussa@educacionbogota.gov.co" TargetMode="External"/></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mailto:eussa@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mailto:alvaro.vargas@scrd.gov.co" TargetMode="External"/></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hyperlink" Target="mailto:leyla.castillo@idartes.gov.co"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mailto:astrid.angulo@idartes.gov.co"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mailto:astrid.angulo@idartes.gov.co"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hyperlink" Target="mailto:astrid.angulo@idartes.gov.co" TargetMode="External"/></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mailto:gdelaguardia@ofb.gov.co"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mailto:gdelaguardia@ofb.gov.co" TargetMode="External"/></Relationships>
</file>

<file path=xl/worksheets/_rels/sheet157.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mailto:maria.gaitan@scrd.gov.co"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mdiaz@fuga.gov.co" TargetMode="External"/></Relationships>
</file>

<file path=xl/worksheets/_rels/sheet161.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hyperlink" Target="mailto:camila.medina@idpc.gov.co" TargetMode="External"/></Relationships>
</file>

<file path=xl/worksheets/_rels/sheet162.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mailto:andres.suarez@idpc.gov.co"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hyperlink" Target="mailto:giovanni.monroy@idrd.gov.co"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hyperlink" Target="mailto:giovanni.monroy@idrd.gov.co"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hyperlink" Target="mailto:giovanni.monroy@idrd.gov.co"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mailto:tramirezb@cajaviviendapopular.gov.co" TargetMode="External"/><Relationship Id="rId2" Type="http://schemas.openxmlformats.org/officeDocument/2006/relationships/hyperlink" Target="mailto:nhincapiec@cajaviviendapopular.gov.co" TargetMode="External"/><Relationship Id="rId1" Type="http://schemas.openxmlformats.org/officeDocument/2006/relationships/hyperlink" Target="mailto:lsanguinog@cajaviviendapopular.gov.co" TargetMode="External"/><Relationship Id="rId4" Type="http://schemas.openxmlformats.org/officeDocument/2006/relationships/printerSettings" Target="../printerSettings/printerSettings142.bin"/></Relationships>
</file>

<file path=xl/worksheets/_rels/sheet167.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hyperlink" Target="mailto:juan.arbelaez@habitat.gov.co" TargetMode="External"/></Relationships>
</file>

<file path=xl/worksheets/_rels/sheet168.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hyperlink" Target="mailto:juan.arbelaez@habitat.gov.co"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mailto:mcordoba@eru.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chlopez@sdp.gov.co" TargetMode="External"/></Relationships>
</file>

<file path=xl/worksheets/_rels/sheet170.xml.rels><?xml version="1.0" encoding="UTF-8" standalone="yes"?>
<Relationships xmlns="http://schemas.openxmlformats.org/package/2006/relationships"><Relationship Id="rId1" Type="http://schemas.openxmlformats.org/officeDocument/2006/relationships/hyperlink" Target="mailto:alix.montes@ambientebogota.gov.co" TargetMode="External"/></Relationships>
</file>

<file path=xl/worksheets/_rels/sheet171.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hyperlink" Target="mailto:alix.montes@ambientebogota.gov.co" TargetMode="External"/></Relationships>
</file>

<file path=xl/worksheets/_rels/sheet172.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hyperlink" Target="mailto:culturaciudadana@animalesbog.gov.co" TargetMode="External"/></Relationships>
</file>

<file path=xl/worksheets/_rels/sheet173.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mailto:nelson.jimenez@habitatbogota.gov.co" TargetMode="External"/></Relationships>
</file>

<file path=xl/worksheets/_rels/sheet174.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hyperlink" Target="mailto:nelson.jimenez@habitatbogota.gov.co" TargetMode="External"/></Relationships>
</file>

<file path=xl/worksheets/_rels/sheet175.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7.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mgarciab@shd.gov.co" TargetMode="External"/></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hyperlink" Target="mailto:davila@movilidadbogota.gov.co" TargetMode="External"/></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mailto:ilondonog@sdis.gov.co"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hyperlink" Target="mailto:rchaparro@sdmujer.gov.co" TargetMode="External"/></Relationships>
</file>

<file path=xl/worksheets/_rels/sheet185.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mailto:amejia@bomberosbogota.gov.co"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mailto:lina.guzman@scj.gov.co" TargetMode="External"/></Relationships>
</file>

<file path=xl/worksheets/_rels/sheet187.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hyperlink" Target="mailto:lmquinones@movilidadbogota.gov.co"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mailto:dalonzo@sdp.gov.co"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onia.cardona@scj.gov.co"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1.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mailto:cmrincon@sdmujer.gov.co" TargetMode="External"/></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mailto:cmrincon@sdmujer.gov.co"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mailto:yguzman@sdmujer.gov.co"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hyperlink" Target="file:///C:\Downloads\clgomezr@sdis.gov.co"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hyperlink" Target="mailto:emoreno@sdmujer.gov.co"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hyperlink" Target="mailto:emoreno@sdmujer.gov.co"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hyperlink" Target="mailto:emoreno@sdmujer.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jarizac@sdis.gov.co" TargetMode="External"/></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hyperlink" Target="mailto:emoreno@sdmujer.gov.co" TargetMode="External"/></Relationships>
</file>

<file path=xl/worksheets/_rels/sheet201.xml.rels><?xml version="1.0" encoding="UTF-8" standalone="yes"?>
<Relationships xmlns="http://schemas.openxmlformats.org/package/2006/relationships"><Relationship Id="rId1" Type="http://schemas.openxmlformats.org/officeDocument/2006/relationships/hyperlink" Target="mailto:emoreno@sdmujer.gov.co" TargetMode="External"/></Relationships>
</file>

<file path=xl/worksheets/_rels/sheet202.xml.rels><?xml version="1.0" encoding="UTF-8" standalone="yes"?>
<Relationships xmlns="http://schemas.openxmlformats.org/package/2006/relationships"><Relationship Id="rId1" Type="http://schemas.openxmlformats.org/officeDocument/2006/relationships/hyperlink" Target="mailto:emoreno@sdmujer.gov.co" TargetMode="External"/></Relationships>
</file>

<file path=xl/worksheets/_rels/sheet203.xml.rels><?xml version="1.0" encoding="UTF-8" standalone="yes"?>
<Relationships xmlns="http://schemas.openxmlformats.org/package/2006/relationships"><Relationship Id="rId1" Type="http://schemas.openxmlformats.org/officeDocument/2006/relationships/hyperlink" Target="mailto:emoreno@sdmujer.gov.co"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hyperlink" Target="mailto:aiza@movilidadbogota.gov.co"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mailto:aiza@movilidadbogota.gov.co"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mailto:mdiaz@fuga.gov.co"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Agonzalez@saludcapital.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pinillosc@secretariajuridica.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pinillosc@secretariajuridica.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andramartinezm@idipron.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ura.roa@gobiernobogota.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aramirez@sdmujer.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aramirez@sdmujer.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aramirez@sdmujer.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clopez@sdmujer.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ramirez@sdmujer.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clopez@sdmujer.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vtorresm1@educacion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mquinones@movilidadbogota.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aiza@movilidadbogota.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jhortua@serviciocivil.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salcedo@serviciocivil.gov.co"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jhortua@serviciocivil.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andrea.zambrano@umv.gov.co"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jeisson.lucumi@transmilenio.gov.co"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sfernandezg@sdis.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amejia@bomberosbogota.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aquintero@sdmujer.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fjpulidof@secretariajuridic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fernandezg@sdis.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fernandezg@sdis.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sfernandezg@sdis.gov.co"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sfernandezg@sdis.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sfernandezg@sdis.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laura.roa@gobiernobogot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laura.roa@gobiernobogota.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cesar.nunez@scj.gov.co"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vtorresm1@educacionbogota.gov.co"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sjimenez@movilidadbogota.gov.co"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jeisson.lucumi@transmilenio.gov.co"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isabel.ramirez@scj.gov.co"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rorduz@sdis.gov.co" TargetMode="External"/><Relationship Id="rId1" Type="http://schemas.openxmlformats.org/officeDocument/2006/relationships/hyperlink" Target="mailto:masilvam@sdis.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quintero@sdmujer.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aquintero@sdmujer.gov.co"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lmquinones@movilidadbogota.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leyla.castillo@idartes.gov.co"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lcgomez@sdmujer.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lcgomez@sdmujer.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vtorresm1@educacionbogota.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aquintero@sdmujer.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clopez@sdmujer.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laura.roa@gobiernobogota.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isabel.ramirez@scj.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aquintero@sdmujer.gov.co"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aquintero@sdmujer.gov.co"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aquintero@sdmujer.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aquintero@sdmujer.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mailto:aquintero@sdmujer.gov.co"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dorar@idipron.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ilondonog@sdis.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laura.roa@gobiernobogota.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cesar.nunez@scj.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aquintero@sdmujer.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clopez@sdmujer.gov.co"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clopez@sdmujer.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cmercado@movilidadbogota.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mailto:acontento@movilidad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ilondonog@sdis.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laura.roa@gobiernobogota.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jprieto@sdp.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eussa@educacionbogota.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eussa@educacion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arobayoa@secretariajuridica.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alix.montes@ambientebogota.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alix.montes@ambientebogota.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alix.montes@ambientebogota.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dosorio@participacionbogota.gov.co"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amejia@participacionbogota.gov.co"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mailto:clopez@sdmujer.gov.co"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mailto:cordonez@sdp.gov.co"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mailto:cordonez@sdp.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mmontilla@sdp.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25"/>
  <sheetViews>
    <sheetView tabSelected="1" zoomScale="60" zoomScaleNormal="60" workbookViewId="0">
      <selection activeCell="D14" sqref="D14"/>
    </sheetView>
  </sheetViews>
  <sheetFormatPr baseColWidth="10" defaultColWidth="11.42578125" defaultRowHeight="15"/>
  <cols>
    <col min="1" max="1" width="7.140625" style="1585" customWidth="1"/>
    <col min="2" max="2" width="22.7109375" style="1585" customWidth="1"/>
    <col min="3" max="3" width="11.5703125" style="1585" bestFit="1" customWidth="1"/>
    <col min="4" max="4" width="34.7109375" style="2331" customWidth="1"/>
    <col min="5" max="5" width="11.5703125" style="1585" bestFit="1" customWidth="1"/>
    <col min="6" max="6" width="11.42578125" style="1585"/>
    <col min="7" max="7" width="24.7109375" style="1585" customWidth="1"/>
    <col min="8" max="9" width="11.42578125" style="1585"/>
    <col min="10" max="25" width="11.5703125" style="1585" bestFit="1" customWidth="1"/>
    <col min="26" max="26" width="26" style="2327" customWidth="1"/>
    <col min="27" max="27" width="11.5703125" style="1585" bestFit="1" customWidth="1"/>
    <col min="28" max="29" width="11.42578125" style="1585"/>
    <col min="30" max="30" width="11.5703125" style="1585" bestFit="1" customWidth="1"/>
    <col min="31" max="33" width="11.42578125" style="1585"/>
    <col min="34" max="37" width="11.5703125" style="1585" bestFit="1" customWidth="1"/>
    <col min="38" max="38" width="12.28515625" style="1585" bestFit="1" customWidth="1"/>
    <col min="39" max="39" width="15" style="1585" customWidth="1"/>
    <col min="40" max="50" width="11.5703125" style="1585" bestFit="1" customWidth="1"/>
    <col min="51" max="51" width="12.28515625" style="1585" bestFit="1" customWidth="1"/>
    <col min="52" max="52" width="17.5703125" style="1585" customWidth="1"/>
    <col min="53" max="53" width="18.5703125" style="1585" customWidth="1"/>
    <col min="54" max="55" width="11.5703125" style="1585" bestFit="1" customWidth="1"/>
    <col min="56" max="56" width="18.7109375" style="1585" bestFit="1" customWidth="1"/>
    <col min="57" max="57" width="18.42578125" style="1585" bestFit="1" customWidth="1"/>
    <col min="58" max="59" width="11.5703125" style="1585" bestFit="1" customWidth="1"/>
    <col min="60" max="60" width="15.7109375" style="1585" customWidth="1"/>
    <col min="61" max="61" width="18.42578125" style="1585" bestFit="1" customWidth="1"/>
    <col min="62" max="63" width="11.5703125" style="1585" bestFit="1" customWidth="1"/>
    <col min="64" max="64" width="18.7109375" style="1585" bestFit="1" customWidth="1"/>
    <col min="65" max="65" width="18.42578125" style="1585" bestFit="1" customWidth="1"/>
    <col min="66" max="67" width="11.5703125" style="1585" bestFit="1" customWidth="1"/>
    <col min="68" max="68" width="18.7109375" style="1585" bestFit="1" customWidth="1"/>
    <col min="69" max="69" width="18.140625" style="1585" bestFit="1" customWidth="1"/>
    <col min="70" max="71" width="11.5703125" style="1585" bestFit="1" customWidth="1"/>
    <col min="72" max="72" width="15.7109375" style="1585" bestFit="1" customWidth="1"/>
    <col min="73" max="73" width="14.5703125" style="1585" bestFit="1" customWidth="1"/>
    <col min="74" max="75" width="11.5703125" style="1585" bestFit="1" customWidth="1"/>
    <col min="76" max="76" width="15.7109375" style="1585" bestFit="1" customWidth="1"/>
    <col min="77" max="77" width="14.5703125" style="1585" bestFit="1" customWidth="1"/>
    <col min="78" max="79" width="11.5703125" style="1585" bestFit="1" customWidth="1"/>
    <col min="80" max="80" width="15.7109375" style="1585" bestFit="1" customWidth="1"/>
    <col min="81" max="81" width="14.5703125" style="1585" bestFit="1" customWidth="1"/>
    <col min="82" max="83" width="11.5703125" style="1585" bestFit="1" customWidth="1"/>
    <col min="84" max="84" width="16" style="1585" bestFit="1" customWidth="1"/>
    <col min="85" max="85" width="14.5703125" style="1585" bestFit="1" customWidth="1"/>
    <col min="86" max="87" width="11.5703125" style="1585" bestFit="1" customWidth="1"/>
    <col min="88" max="88" width="16" style="1585" bestFit="1" customWidth="1"/>
    <col min="89" max="89" width="16.28515625" style="1585" bestFit="1" customWidth="1"/>
    <col min="90" max="91" width="11.5703125" style="1585" bestFit="1" customWidth="1"/>
    <col min="92" max="92" width="16.5703125" style="1585" bestFit="1" customWidth="1"/>
    <col min="93" max="93" width="13.85546875" style="1585" bestFit="1" customWidth="1"/>
    <col min="94" max="95" width="11.5703125" style="1585" bestFit="1" customWidth="1"/>
    <col min="96" max="96" width="18.5703125" style="1585" bestFit="1" customWidth="1"/>
    <col min="97" max="100" width="11.42578125" style="1585"/>
    <col min="101" max="101" width="12" style="1585" bestFit="1" customWidth="1"/>
    <col min="102" max="105" width="11.42578125" style="1585"/>
    <col min="106" max="107" width="12" style="1585" bestFit="1" customWidth="1"/>
    <col min="108" max="16384" width="11.42578125" style="1585"/>
  </cols>
  <sheetData>
    <row r="1" spans="1:108" s="1595" customFormat="1" ht="25.5" customHeight="1">
      <c r="A1" s="1594"/>
      <c r="B1" s="2337" t="s">
        <v>2568</v>
      </c>
      <c r="C1" s="2338"/>
      <c r="D1" s="2338"/>
      <c r="E1" s="2339"/>
      <c r="F1" s="2338"/>
      <c r="G1" s="2338"/>
      <c r="H1" s="2338"/>
      <c r="I1" s="2338"/>
      <c r="J1" s="2338"/>
      <c r="K1" s="2338"/>
      <c r="L1" s="2338"/>
      <c r="M1" s="2338"/>
      <c r="N1" s="2338"/>
      <c r="O1" s="2338"/>
      <c r="P1" s="2338"/>
      <c r="Q1" s="2338"/>
      <c r="R1" s="2338"/>
      <c r="S1" s="2338"/>
      <c r="T1" s="2338"/>
      <c r="U1" s="2338"/>
      <c r="V1" s="2338"/>
      <c r="W1" s="2338"/>
      <c r="X1" s="2338"/>
      <c r="Y1" s="2338"/>
      <c r="Z1" s="2338"/>
      <c r="AA1" s="2338"/>
      <c r="AB1" s="2338"/>
      <c r="AC1" s="2338"/>
      <c r="AD1" s="2338"/>
      <c r="AE1" s="2338"/>
      <c r="AF1" s="2338"/>
      <c r="AG1" s="2338"/>
      <c r="AH1" s="2338"/>
      <c r="AI1" s="2338"/>
      <c r="AJ1" s="2338"/>
      <c r="AK1" s="2338"/>
      <c r="AL1" s="2338"/>
      <c r="AM1" s="2338"/>
      <c r="AN1" s="2338"/>
      <c r="AO1" s="2338"/>
      <c r="AP1" s="2338"/>
      <c r="AQ1" s="2338"/>
      <c r="AR1" s="2338"/>
      <c r="AS1" s="2338"/>
      <c r="AT1" s="2338"/>
      <c r="AU1" s="2338"/>
      <c r="AV1" s="2338"/>
      <c r="AW1" s="2338"/>
      <c r="AX1" s="2338"/>
      <c r="AY1" s="2338"/>
      <c r="AZ1" s="2338"/>
      <c r="BA1" s="2338"/>
      <c r="BB1" s="2338"/>
      <c r="BC1" s="2338"/>
      <c r="BD1" s="2338"/>
      <c r="BE1" s="2338"/>
      <c r="BF1" s="2338"/>
      <c r="BG1" s="2338"/>
      <c r="BH1" s="2338"/>
      <c r="BI1" s="2338"/>
      <c r="BJ1" s="2338"/>
      <c r="BK1" s="2338"/>
      <c r="BL1" s="2338"/>
      <c r="BM1" s="2338"/>
      <c r="BN1" s="2338"/>
      <c r="BO1" s="2338"/>
      <c r="BP1" s="2338"/>
      <c r="BQ1" s="2338"/>
      <c r="BR1" s="2338"/>
      <c r="BS1" s="2338"/>
      <c r="BT1" s="2338"/>
      <c r="BU1" s="2338"/>
      <c r="BV1" s="2338"/>
      <c r="BW1" s="2338"/>
      <c r="BX1" s="2338"/>
      <c r="BY1" s="2338"/>
      <c r="BZ1" s="2338"/>
      <c r="CA1" s="2338"/>
      <c r="CB1" s="2338"/>
      <c r="CC1" s="2338"/>
      <c r="CD1" s="2338"/>
      <c r="CE1" s="2338"/>
      <c r="CF1" s="2338"/>
      <c r="CG1" s="2338"/>
      <c r="CH1" s="2338"/>
      <c r="CI1" s="2338"/>
      <c r="CJ1" s="2338"/>
      <c r="CK1" s="2338"/>
      <c r="CL1" s="2338"/>
      <c r="CM1" s="2338"/>
      <c r="CN1" s="2338"/>
      <c r="CO1" s="2338"/>
      <c r="CP1" s="2338"/>
      <c r="CQ1" s="2338"/>
      <c r="CR1" s="2338"/>
      <c r="CS1" s="2338"/>
      <c r="CT1" s="2338"/>
      <c r="CU1" s="2338"/>
      <c r="CV1" s="2338"/>
      <c r="CW1" s="2338"/>
      <c r="CX1" s="2338"/>
      <c r="CY1" s="2338"/>
      <c r="CZ1" s="2338"/>
      <c r="DA1" s="2338"/>
      <c r="DB1" s="2338"/>
      <c r="DC1" s="2338"/>
      <c r="DD1" s="2340"/>
    </row>
    <row r="2" spans="1:108" s="1595" customFormat="1" ht="16.5">
      <c r="A2" s="1594"/>
      <c r="B2" s="2341" t="s">
        <v>2569</v>
      </c>
      <c r="C2" s="2342"/>
      <c r="D2" s="2342"/>
      <c r="E2" s="2343"/>
      <c r="F2" s="2342"/>
      <c r="G2" s="2342"/>
      <c r="H2" s="2342"/>
      <c r="I2" s="2342"/>
      <c r="J2" s="2342"/>
      <c r="K2" s="2342"/>
      <c r="L2" s="2342"/>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2"/>
      <c r="BC2" s="2342"/>
      <c r="BD2" s="2342"/>
      <c r="BE2" s="2342"/>
      <c r="BF2" s="2342"/>
      <c r="BG2" s="2342"/>
      <c r="BH2" s="2342"/>
      <c r="BI2" s="2342"/>
      <c r="BJ2" s="2342"/>
      <c r="BK2" s="2342"/>
      <c r="BL2" s="2342"/>
      <c r="BM2" s="2342"/>
      <c r="BN2" s="2342"/>
      <c r="BO2" s="2342"/>
      <c r="BP2" s="2342"/>
      <c r="BQ2" s="2342"/>
      <c r="BR2" s="2342"/>
      <c r="BS2" s="2342"/>
      <c r="BT2" s="2342"/>
      <c r="BU2" s="2342"/>
      <c r="BV2" s="2342"/>
      <c r="BW2" s="2342"/>
      <c r="BX2" s="2342"/>
      <c r="BY2" s="2342"/>
      <c r="BZ2" s="2342"/>
      <c r="CA2" s="2342"/>
      <c r="CB2" s="2342"/>
      <c r="CC2" s="2342"/>
      <c r="CD2" s="2342"/>
      <c r="CE2" s="2342"/>
      <c r="CF2" s="2342"/>
      <c r="CG2" s="2342"/>
      <c r="CH2" s="2342"/>
      <c r="CI2" s="2342"/>
      <c r="CJ2" s="2342"/>
      <c r="CK2" s="2342"/>
      <c r="CL2" s="2342"/>
      <c r="CM2" s="2342"/>
      <c r="CN2" s="2342"/>
      <c r="CO2" s="2342"/>
      <c r="CP2" s="2342"/>
      <c r="CQ2" s="2342"/>
      <c r="CR2" s="2342"/>
      <c r="CS2" s="2342"/>
      <c r="CT2" s="2342"/>
      <c r="CU2" s="2342"/>
      <c r="CV2" s="2342"/>
      <c r="CW2" s="2342"/>
      <c r="CX2" s="2342"/>
      <c r="CY2" s="2342"/>
      <c r="CZ2" s="2342"/>
      <c r="DA2" s="2342"/>
      <c r="DB2" s="2342"/>
      <c r="DC2" s="2342"/>
      <c r="DD2" s="2344"/>
    </row>
    <row r="3" spans="1:108" s="1595" customFormat="1" ht="16.5">
      <c r="A3" s="1594"/>
      <c r="B3" s="2345" t="s">
        <v>3518</v>
      </c>
      <c r="C3" s="2346"/>
      <c r="D3" s="2347"/>
      <c r="E3" s="2348"/>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349"/>
      <c r="AZ3" s="2349"/>
      <c r="BA3" s="2349"/>
      <c r="BB3" s="2349"/>
      <c r="BC3" s="2349"/>
      <c r="BD3" s="2349"/>
      <c r="BE3" s="2349"/>
      <c r="BF3" s="2349"/>
      <c r="BG3" s="2349"/>
      <c r="BH3" s="2349"/>
      <c r="BI3" s="2349"/>
      <c r="BJ3" s="2349"/>
      <c r="BK3" s="2349"/>
      <c r="BL3" s="2349"/>
      <c r="BM3" s="2349"/>
      <c r="BN3" s="2349"/>
      <c r="BO3" s="2349"/>
      <c r="BP3" s="2349"/>
      <c r="BQ3" s="2349"/>
      <c r="BR3" s="2349"/>
      <c r="BS3" s="2349"/>
      <c r="BT3" s="2349"/>
      <c r="BU3" s="2349"/>
      <c r="BV3" s="2349"/>
      <c r="BW3" s="2349"/>
      <c r="BX3" s="2349"/>
      <c r="BY3" s="2349"/>
      <c r="BZ3" s="2349"/>
      <c r="CA3" s="2349"/>
      <c r="CB3" s="2349"/>
      <c r="CC3" s="2349"/>
      <c r="CD3" s="2349"/>
      <c r="CE3" s="2349"/>
      <c r="CF3" s="2349"/>
      <c r="CG3" s="2349"/>
      <c r="CH3" s="2349"/>
      <c r="CI3" s="2349"/>
      <c r="CJ3" s="2349"/>
      <c r="CK3" s="2349"/>
      <c r="CL3" s="2349"/>
      <c r="CM3" s="2349"/>
      <c r="CN3" s="2349"/>
      <c r="CO3" s="2349"/>
      <c r="CP3" s="2349"/>
      <c r="CQ3" s="2349"/>
      <c r="CR3" s="2349"/>
      <c r="CS3" s="2349"/>
      <c r="CT3" s="2349"/>
      <c r="CU3" s="2349"/>
      <c r="CV3" s="2349"/>
      <c r="CW3" s="2349"/>
      <c r="CX3" s="2349"/>
      <c r="CY3" s="2349"/>
      <c r="CZ3" s="2349"/>
      <c r="DA3" s="2349"/>
      <c r="DB3" s="2349"/>
      <c r="DC3" s="2349"/>
      <c r="DD3" s="2350"/>
    </row>
    <row r="4" spans="1:108" s="1595" customFormat="1" ht="16.5">
      <c r="A4" s="1594"/>
      <c r="B4" s="1596" t="s">
        <v>2570</v>
      </c>
      <c r="C4" s="1597"/>
      <c r="D4" s="2333">
        <v>44193</v>
      </c>
      <c r="E4" s="2334"/>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335"/>
      <c r="BB4" s="2335"/>
      <c r="BC4" s="2335"/>
      <c r="BD4" s="2335"/>
      <c r="BE4" s="2335"/>
      <c r="BF4" s="2335"/>
      <c r="BG4" s="2335"/>
      <c r="BH4" s="2335"/>
      <c r="BI4" s="2335"/>
      <c r="BJ4" s="2335"/>
      <c r="BK4" s="2335"/>
      <c r="BL4" s="2335"/>
      <c r="BM4" s="2335"/>
      <c r="BN4" s="2335"/>
      <c r="BO4" s="2335"/>
      <c r="BP4" s="2335"/>
      <c r="BQ4" s="2335"/>
      <c r="BR4" s="2335"/>
      <c r="BS4" s="2335"/>
      <c r="BT4" s="2335"/>
      <c r="BU4" s="2335"/>
      <c r="BV4" s="2335"/>
      <c r="BW4" s="2335"/>
      <c r="BX4" s="2335"/>
      <c r="BY4" s="2335"/>
      <c r="BZ4" s="2335"/>
      <c r="CA4" s="2335"/>
      <c r="CB4" s="2335"/>
      <c r="CC4" s="2335"/>
      <c r="CD4" s="2335"/>
      <c r="CE4" s="2335"/>
      <c r="CF4" s="2335"/>
      <c r="CG4" s="2335"/>
      <c r="CH4" s="2335"/>
      <c r="CI4" s="2335"/>
      <c r="CJ4" s="2335"/>
      <c r="CK4" s="2335"/>
      <c r="CL4" s="2335"/>
      <c r="CM4" s="2335"/>
      <c r="CN4" s="2335"/>
      <c r="CO4" s="2335"/>
      <c r="CP4" s="2335"/>
      <c r="CQ4" s="2335"/>
      <c r="CR4" s="2335"/>
      <c r="CS4" s="2335"/>
      <c r="CT4" s="2335"/>
      <c r="CU4" s="2335"/>
      <c r="CV4" s="2335"/>
      <c r="CW4" s="2335"/>
      <c r="CX4" s="2335"/>
      <c r="CY4" s="2335"/>
      <c r="CZ4" s="2335"/>
      <c r="DA4" s="2335"/>
      <c r="DB4" s="2335"/>
      <c r="DC4" s="2335"/>
      <c r="DD4" s="2336"/>
    </row>
    <row r="5" spans="1:108" s="1595" customFormat="1" ht="16.5">
      <c r="A5" s="1594"/>
      <c r="B5" s="1596" t="s">
        <v>2571</v>
      </c>
      <c r="C5" s="1597"/>
      <c r="D5" s="1598"/>
      <c r="E5" s="2334"/>
      <c r="F5" s="2335"/>
      <c r="G5" s="2335"/>
      <c r="H5" s="2335"/>
      <c r="I5" s="2335"/>
      <c r="J5" s="2335"/>
      <c r="K5" s="2335"/>
      <c r="L5" s="2335"/>
      <c r="M5" s="2335"/>
      <c r="N5" s="2335"/>
      <c r="O5" s="2335"/>
      <c r="P5" s="2335"/>
      <c r="Q5" s="2335"/>
      <c r="R5" s="2335"/>
      <c r="S5" s="2335"/>
      <c r="T5" s="2335"/>
      <c r="U5" s="2335"/>
      <c r="V5" s="2335"/>
      <c r="W5" s="2335"/>
      <c r="X5" s="2335"/>
      <c r="Y5" s="2335"/>
      <c r="Z5" s="2335"/>
      <c r="AA5" s="2335"/>
      <c r="AB5" s="2335"/>
      <c r="AC5" s="2335"/>
      <c r="AD5" s="2335"/>
      <c r="AE5" s="2335"/>
      <c r="AF5" s="2335"/>
      <c r="AG5" s="2335"/>
      <c r="AH5" s="2335"/>
      <c r="AI5" s="2335"/>
      <c r="AJ5" s="2335"/>
      <c r="AK5" s="2335"/>
      <c r="AL5" s="2335"/>
      <c r="AM5" s="2335"/>
      <c r="AN5" s="2335"/>
      <c r="AO5" s="2335"/>
      <c r="AP5" s="2335"/>
      <c r="AQ5" s="2335"/>
      <c r="AR5" s="2335"/>
      <c r="AS5" s="2335"/>
      <c r="AT5" s="2335"/>
      <c r="AU5" s="2335"/>
      <c r="AV5" s="2335"/>
      <c r="AW5" s="2335"/>
      <c r="AX5" s="2335"/>
      <c r="AY5" s="2335"/>
      <c r="AZ5" s="2335"/>
      <c r="BA5" s="2335"/>
      <c r="BB5" s="2335"/>
      <c r="BC5" s="2335"/>
      <c r="BD5" s="2335"/>
      <c r="BE5" s="2335"/>
      <c r="BF5" s="2335"/>
      <c r="BG5" s="2335"/>
      <c r="BH5" s="2335"/>
      <c r="BI5" s="2335"/>
      <c r="BJ5" s="2335"/>
      <c r="BK5" s="2335"/>
      <c r="BL5" s="2335"/>
      <c r="BM5" s="2335"/>
      <c r="BN5" s="2335"/>
      <c r="BO5" s="2335"/>
      <c r="BP5" s="2335"/>
      <c r="BQ5" s="2335"/>
      <c r="BR5" s="2335"/>
      <c r="BS5" s="2335"/>
      <c r="BT5" s="2335"/>
      <c r="BU5" s="2335"/>
      <c r="BV5" s="2335"/>
      <c r="BW5" s="2335"/>
      <c r="BX5" s="2335"/>
      <c r="BY5" s="2335"/>
      <c r="BZ5" s="2335"/>
      <c r="CA5" s="2335"/>
      <c r="CB5" s="2335"/>
      <c r="CC5" s="2335"/>
      <c r="CD5" s="2335"/>
      <c r="CE5" s="2335"/>
      <c r="CF5" s="2335"/>
      <c r="CG5" s="2335"/>
      <c r="CH5" s="2335"/>
      <c r="CI5" s="2335"/>
      <c r="CJ5" s="2335"/>
      <c r="CK5" s="2335"/>
      <c r="CL5" s="2335"/>
      <c r="CM5" s="2335"/>
      <c r="CN5" s="2335"/>
      <c r="CO5" s="2335"/>
      <c r="CP5" s="2335"/>
      <c r="CQ5" s="2335"/>
      <c r="CR5" s="2335"/>
      <c r="CS5" s="2335"/>
      <c r="CT5" s="2335"/>
      <c r="CU5" s="2335"/>
      <c r="CV5" s="2335"/>
      <c r="CW5" s="2335"/>
      <c r="CX5" s="2335"/>
      <c r="CY5" s="2335"/>
      <c r="CZ5" s="2335"/>
      <c r="DA5" s="2335"/>
      <c r="DB5" s="2335"/>
      <c r="DC5" s="2335"/>
      <c r="DD5" s="2336"/>
    </row>
    <row r="6" spans="1:108" s="1595" customFormat="1" ht="16.5">
      <c r="A6" s="1594"/>
      <c r="B6" s="1596" t="s">
        <v>2572</v>
      </c>
      <c r="C6" s="1599"/>
      <c r="D6" s="1600"/>
      <c r="E6" s="2351"/>
      <c r="F6" s="2352"/>
      <c r="G6" s="2335"/>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c r="AE6" s="2335"/>
      <c r="AF6" s="2335"/>
      <c r="AG6" s="2335"/>
      <c r="AH6" s="2335"/>
      <c r="AI6" s="2335"/>
      <c r="AJ6" s="2335"/>
      <c r="AK6" s="2335"/>
      <c r="AL6" s="2335"/>
      <c r="AM6" s="2335"/>
      <c r="AN6" s="2335"/>
      <c r="AO6" s="2335"/>
      <c r="AP6" s="2335"/>
      <c r="AQ6" s="2335"/>
      <c r="AR6" s="2335"/>
      <c r="AS6" s="2335"/>
      <c r="AT6" s="2335"/>
      <c r="AU6" s="2335"/>
      <c r="AV6" s="2335"/>
      <c r="AW6" s="2335"/>
      <c r="AX6" s="2335"/>
      <c r="AY6" s="2335"/>
      <c r="AZ6" s="2335"/>
      <c r="BA6" s="2335"/>
      <c r="BB6" s="2335"/>
      <c r="BC6" s="2335"/>
      <c r="BD6" s="2335"/>
      <c r="BE6" s="2335"/>
      <c r="BF6" s="2335"/>
      <c r="BG6" s="2335"/>
      <c r="BH6" s="2335"/>
      <c r="BI6" s="2335"/>
      <c r="BJ6" s="2335"/>
      <c r="BK6" s="2335"/>
      <c r="BL6" s="2335"/>
      <c r="BM6" s="2335"/>
      <c r="BN6" s="2335"/>
      <c r="BO6" s="2335"/>
      <c r="BP6" s="2335"/>
      <c r="BQ6" s="2335"/>
      <c r="BR6" s="2335"/>
      <c r="BS6" s="2335"/>
      <c r="BT6" s="2335"/>
      <c r="BU6" s="2335"/>
      <c r="BV6" s="2335"/>
      <c r="BW6" s="2335"/>
      <c r="BX6" s="2335"/>
      <c r="BY6" s="2335"/>
      <c r="BZ6" s="2335"/>
      <c r="CA6" s="2335"/>
      <c r="CB6" s="2335"/>
      <c r="CC6" s="2335"/>
      <c r="CD6" s="2335"/>
      <c r="CE6" s="2335"/>
      <c r="CF6" s="2335"/>
      <c r="CG6" s="2335"/>
      <c r="CH6" s="2335"/>
      <c r="CI6" s="2335"/>
      <c r="CJ6" s="2335"/>
      <c r="CK6" s="2335"/>
      <c r="CL6" s="2335"/>
      <c r="CM6" s="2335"/>
      <c r="CN6" s="2335"/>
      <c r="CO6" s="2335"/>
      <c r="CP6" s="2335"/>
      <c r="CQ6" s="2335"/>
      <c r="CR6" s="2335"/>
      <c r="CS6" s="2335"/>
      <c r="CT6" s="2335"/>
      <c r="CU6" s="2335"/>
      <c r="CV6" s="2335"/>
      <c r="CW6" s="2335"/>
      <c r="CX6" s="2335"/>
      <c r="CY6" s="2335"/>
      <c r="CZ6" s="2335"/>
      <c r="DA6" s="2335"/>
      <c r="DB6" s="2335"/>
      <c r="DC6" s="2335"/>
      <c r="DD6" s="2336"/>
    </row>
    <row r="7" spans="1:108" s="1595" customFormat="1" ht="16.5">
      <c r="A7" s="1594"/>
      <c r="B7" s="1601" t="s">
        <v>2573</v>
      </c>
      <c r="C7" s="1602" t="s">
        <v>23</v>
      </c>
      <c r="D7" s="1603"/>
      <c r="E7" s="1604"/>
      <c r="F7" s="1605"/>
      <c r="G7" s="1606" t="s">
        <v>2574</v>
      </c>
      <c r="H7" s="1602" t="s">
        <v>1</v>
      </c>
      <c r="I7" s="1604"/>
      <c r="J7" s="1604"/>
      <c r="K7" s="1604"/>
      <c r="L7" s="1604"/>
      <c r="M7" s="1604"/>
      <c r="N7" s="1604"/>
      <c r="O7" s="1604"/>
      <c r="P7" s="1604"/>
      <c r="Q7" s="1604"/>
      <c r="R7" s="1604"/>
      <c r="S7" s="1604"/>
      <c r="T7" s="1604"/>
      <c r="U7" s="1604"/>
      <c r="V7" s="1604"/>
      <c r="W7" s="1604"/>
      <c r="X7" s="1604"/>
      <c r="Y7" s="1604"/>
      <c r="Z7" s="1603"/>
      <c r="AA7" s="1604"/>
      <c r="AB7" s="1604"/>
      <c r="AC7" s="1604"/>
      <c r="AD7" s="1604"/>
      <c r="AE7" s="1604"/>
      <c r="AF7" s="1604"/>
      <c r="AG7" s="1604"/>
      <c r="AH7" s="1604"/>
      <c r="AI7" s="1604"/>
      <c r="AJ7" s="1604"/>
      <c r="AK7" s="1604"/>
      <c r="AL7" s="1604"/>
      <c r="AM7" s="1604"/>
      <c r="AN7" s="1604"/>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4"/>
      <c r="BM7" s="1604"/>
      <c r="BN7" s="1604"/>
      <c r="BO7" s="1604"/>
      <c r="BP7" s="1604"/>
      <c r="BQ7" s="1604"/>
      <c r="BR7" s="1604"/>
      <c r="BS7" s="1604"/>
      <c r="BT7" s="1604"/>
      <c r="BU7" s="1604"/>
      <c r="BV7" s="1604"/>
      <c r="BW7" s="1604"/>
      <c r="BX7" s="1604"/>
      <c r="BY7" s="1604"/>
      <c r="BZ7" s="1604"/>
      <c r="CA7" s="1604"/>
      <c r="CB7" s="1604"/>
      <c r="CC7" s="1604"/>
      <c r="CD7" s="1604"/>
      <c r="CE7" s="1604"/>
      <c r="CF7" s="1604"/>
      <c r="CG7" s="1604"/>
      <c r="CH7" s="1604"/>
      <c r="CI7" s="1604"/>
      <c r="CJ7" s="1604"/>
      <c r="CK7" s="1604"/>
      <c r="CL7" s="1604"/>
      <c r="CM7" s="1604"/>
      <c r="CN7" s="1604"/>
      <c r="CO7" s="1604"/>
      <c r="CP7" s="1604"/>
      <c r="CQ7" s="1604"/>
      <c r="CR7" s="1604"/>
      <c r="CS7" s="1604"/>
      <c r="CT7" s="1604"/>
      <c r="CU7" s="1604"/>
      <c r="CV7" s="1604"/>
      <c r="CW7" s="1604"/>
      <c r="CX7" s="1604"/>
      <c r="CY7" s="1604"/>
      <c r="CZ7" s="1604"/>
      <c r="DA7" s="1604"/>
      <c r="DB7" s="1604"/>
      <c r="DC7" s="1604"/>
      <c r="DD7" s="1605"/>
    </row>
    <row r="8" spans="1:108" s="1595" customFormat="1" ht="16.5">
      <c r="A8" s="1594"/>
      <c r="B8" s="1601" t="s">
        <v>2575</v>
      </c>
      <c r="C8" s="1602"/>
      <c r="D8" s="1603"/>
      <c r="E8" s="1605"/>
      <c r="F8" s="1608" t="s">
        <v>2576</v>
      </c>
      <c r="G8" s="1602"/>
      <c r="H8" s="1604"/>
      <c r="I8" s="1604"/>
      <c r="J8" s="1604"/>
      <c r="K8" s="1604"/>
      <c r="L8" s="1604"/>
      <c r="M8" s="1604"/>
      <c r="N8" s="1604"/>
      <c r="O8" s="1605"/>
      <c r="P8" s="1609" t="s">
        <v>2577</v>
      </c>
      <c r="Q8" s="1610"/>
      <c r="R8" s="1611"/>
      <c r="S8" s="1612"/>
      <c r="T8" s="1612"/>
      <c r="U8" s="1612"/>
      <c r="V8" s="1612"/>
      <c r="W8" s="1612"/>
      <c r="X8" s="1612"/>
      <c r="Y8" s="1612"/>
      <c r="Z8" s="1613"/>
      <c r="AA8" s="1614"/>
      <c r="AB8" s="1615"/>
      <c r="AC8" s="1610" t="s">
        <v>2578</v>
      </c>
      <c r="AD8" s="1611"/>
      <c r="AE8" s="1612"/>
      <c r="AF8" s="1612"/>
      <c r="AG8" s="1612"/>
      <c r="AH8" s="1616"/>
      <c r="AI8" s="1612"/>
      <c r="AJ8" s="1612"/>
      <c r="AK8" s="1612"/>
      <c r="AL8" s="1617"/>
      <c r="AM8" s="1610" t="s">
        <v>2579</v>
      </c>
      <c r="AN8" s="1618"/>
      <c r="AO8" s="1602"/>
      <c r="AP8" s="1619"/>
      <c r="AQ8" s="1604"/>
      <c r="AR8" s="1604"/>
      <c r="AS8" s="1604"/>
      <c r="AT8" s="1604"/>
      <c r="AU8" s="1604"/>
      <c r="AV8" s="1604"/>
      <c r="AW8" s="1604"/>
      <c r="AX8" s="1604"/>
      <c r="AY8" s="1604"/>
      <c r="AZ8" s="1603"/>
      <c r="BA8" s="1603"/>
      <c r="BB8" s="1603"/>
      <c r="BC8" s="1603"/>
      <c r="BD8" s="1603"/>
      <c r="BE8" s="1603"/>
      <c r="BF8" s="1603"/>
      <c r="BG8" s="1603"/>
      <c r="BH8" s="1604"/>
      <c r="BI8" s="1604"/>
      <c r="BJ8" s="1604"/>
      <c r="BK8" s="1605"/>
      <c r="BL8" s="1602" t="s">
        <v>2580</v>
      </c>
      <c r="BM8" s="1602"/>
      <c r="BN8" s="1604"/>
      <c r="BO8" s="1604"/>
      <c r="BP8" s="1604"/>
      <c r="BQ8" s="1604"/>
      <c r="BR8" s="1604"/>
      <c r="BS8" s="1604"/>
      <c r="BT8" s="1604"/>
      <c r="BU8" s="1604"/>
      <c r="BV8" s="1604"/>
      <c r="BW8" s="1604"/>
      <c r="BX8" s="1604"/>
      <c r="BY8" s="1604"/>
      <c r="BZ8" s="1604"/>
      <c r="CA8" s="1604"/>
      <c r="CB8" s="1604"/>
      <c r="CC8" s="2353"/>
      <c r="CD8" s="2354"/>
      <c r="CE8" s="2354"/>
      <c r="CF8" s="2354"/>
      <c r="CG8" s="2354"/>
      <c r="CH8" s="2354"/>
      <c r="CI8" s="2354"/>
      <c r="CJ8" s="2354"/>
      <c r="CK8" s="2354"/>
      <c r="CL8" s="2354"/>
      <c r="CM8" s="2354"/>
      <c r="CN8" s="2354"/>
      <c r="CO8" s="2354"/>
      <c r="CP8" s="2354"/>
      <c r="CQ8" s="2354"/>
      <c r="CR8" s="2354"/>
      <c r="CS8" s="2354"/>
      <c r="CT8" s="2354"/>
      <c r="CU8" s="2354"/>
      <c r="CV8" s="2354"/>
      <c r="CW8" s="2354"/>
      <c r="CX8" s="2354"/>
      <c r="CY8" s="2354"/>
      <c r="CZ8" s="2354"/>
      <c r="DA8" s="2354"/>
      <c r="DB8" s="2354"/>
      <c r="DC8" s="2354"/>
      <c r="DD8" s="2355"/>
    </row>
    <row r="9" spans="1:108" s="1595" customFormat="1" ht="17.25" thickBot="1">
      <c r="A9" s="1594"/>
      <c r="B9" s="2356" t="s">
        <v>2581</v>
      </c>
      <c r="C9" s="2357"/>
      <c r="D9" s="2357"/>
      <c r="E9" s="2358"/>
      <c r="F9" s="2359"/>
      <c r="G9" s="2359"/>
      <c r="H9" s="2359"/>
      <c r="I9" s="2359"/>
      <c r="J9" s="2359"/>
      <c r="K9" s="2359"/>
      <c r="L9" s="2359"/>
      <c r="M9" s="2359"/>
      <c r="N9" s="2359"/>
      <c r="O9" s="2359"/>
      <c r="P9" s="2359"/>
      <c r="Q9" s="2359"/>
      <c r="R9" s="2359"/>
      <c r="S9" s="2359"/>
      <c r="T9" s="2359"/>
      <c r="U9" s="2359"/>
      <c r="V9" s="2359"/>
      <c r="W9" s="2359"/>
      <c r="X9" s="2359"/>
      <c r="Y9" s="2359"/>
      <c r="Z9" s="2359"/>
      <c r="AA9" s="2359"/>
      <c r="AB9" s="2359"/>
      <c r="AC9" s="2359"/>
      <c r="AD9" s="2359"/>
      <c r="AE9" s="2359"/>
      <c r="AF9" s="2359"/>
      <c r="AG9" s="2359"/>
      <c r="AH9" s="2359"/>
      <c r="AI9" s="2359"/>
      <c r="AJ9" s="2359"/>
      <c r="AK9" s="2359"/>
      <c r="AL9" s="2359"/>
      <c r="AM9" s="2359"/>
      <c r="AN9" s="2359"/>
      <c r="AO9" s="2357"/>
      <c r="AP9" s="2357"/>
      <c r="AQ9" s="2357"/>
      <c r="AR9" s="2357"/>
      <c r="AS9" s="2357"/>
      <c r="AT9" s="2357"/>
      <c r="AU9" s="2357"/>
      <c r="AV9" s="2357"/>
      <c r="AW9" s="2357"/>
      <c r="AX9" s="2357"/>
      <c r="AY9" s="2357"/>
      <c r="AZ9" s="2357"/>
      <c r="BA9" s="2357"/>
      <c r="BB9" s="2357"/>
      <c r="BC9" s="2357"/>
      <c r="BD9" s="2357"/>
      <c r="BE9" s="2357"/>
      <c r="BF9" s="2357"/>
      <c r="BG9" s="2357"/>
      <c r="BH9" s="2357"/>
      <c r="BI9" s="2357"/>
      <c r="BJ9" s="2357"/>
      <c r="BK9" s="2357"/>
      <c r="BL9" s="2359"/>
      <c r="BM9" s="2359"/>
      <c r="BN9" s="2359"/>
      <c r="BO9" s="2359"/>
      <c r="BP9" s="2359"/>
      <c r="BQ9" s="2359"/>
      <c r="BR9" s="2359"/>
      <c r="BS9" s="2359"/>
      <c r="BT9" s="2359"/>
      <c r="BU9" s="2359"/>
      <c r="BV9" s="2359"/>
      <c r="BW9" s="2359"/>
      <c r="BX9" s="2359"/>
      <c r="BY9" s="2359"/>
      <c r="BZ9" s="2359"/>
      <c r="CA9" s="2359"/>
      <c r="CB9" s="2359"/>
      <c r="CC9" s="2359"/>
      <c r="CD9" s="2359"/>
      <c r="CE9" s="2359"/>
      <c r="CF9" s="2359"/>
      <c r="CG9" s="2359"/>
      <c r="CH9" s="2359"/>
      <c r="CI9" s="2359"/>
      <c r="CJ9" s="2359"/>
      <c r="CK9" s="2359"/>
      <c r="CL9" s="2359"/>
      <c r="CM9" s="2359"/>
      <c r="CN9" s="2359"/>
      <c r="CO9" s="2359"/>
      <c r="CP9" s="2359"/>
      <c r="CQ9" s="2359"/>
      <c r="CR9" s="2359"/>
      <c r="CS9" s="2359"/>
      <c r="CT9" s="2359"/>
      <c r="CU9" s="2359"/>
      <c r="CV9" s="2359"/>
      <c r="CW9" s="2359"/>
      <c r="CX9" s="2359"/>
      <c r="CY9" s="2359"/>
      <c r="CZ9" s="2359"/>
      <c r="DA9" s="2359"/>
      <c r="DB9" s="2359"/>
      <c r="DC9" s="2359"/>
      <c r="DD9" s="2360"/>
    </row>
    <row r="10" spans="1:108" s="1595" customFormat="1" ht="15" customHeight="1" thickBot="1">
      <c r="A10" s="1594"/>
      <c r="B10" s="2361" t="s">
        <v>2582</v>
      </c>
      <c r="C10" s="2364" t="s">
        <v>2583</v>
      </c>
      <c r="D10" s="2367" t="s">
        <v>2584</v>
      </c>
      <c r="E10" s="2368"/>
      <c r="F10" s="2369"/>
      <c r="G10" s="2369"/>
      <c r="H10" s="2369"/>
      <c r="I10" s="2369"/>
      <c r="J10" s="2369"/>
      <c r="K10" s="2369"/>
      <c r="L10" s="2369"/>
      <c r="M10" s="2369"/>
      <c r="N10" s="2369"/>
      <c r="O10" s="2369"/>
      <c r="P10" s="2369"/>
      <c r="Q10" s="2369"/>
      <c r="R10" s="2369"/>
      <c r="S10" s="2369"/>
      <c r="T10" s="2369"/>
      <c r="U10" s="2369"/>
      <c r="V10" s="2369"/>
      <c r="W10" s="2369"/>
      <c r="X10" s="2369"/>
      <c r="Y10" s="2370"/>
      <c r="Z10" s="2371" t="s">
        <v>2585</v>
      </c>
      <c r="AA10" s="2372"/>
      <c r="AB10" s="2372"/>
      <c r="AC10" s="2372"/>
      <c r="AD10" s="2372"/>
      <c r="AE10" s="2372"/>
      <c r="AF10" s="2372"/>
      <c r="AG10" s="2372"/>
      <c r="AH10" s="2372"/>
      <c r="AI10" s="2372"/>
      <c r="AJ10" s="2372"/>
      <c r="AK10" s="2372"/>
      <c r="AL10" s="2373" t="s">
        <v>2586</v>
      </c>
      <c r="AM10" s="2373"/>
      <c r="AN10" s="2375" t="s">
        <v>2587</v>
      </c>
      <c r="AO10" s="2376"/>
      <c r="AP10" s="2376"/>
      <c r="AQ10" s="2376"/>
      <c r="AR10" s="2376"/>
      <c r="AS10" s="2376"/>
      <c r="AT10" s="2376"/>
      <c r="AU10" s="2376"/>
      <c r="AV10" s="2376"/>
      <c r="AW10" s="2376"/>
      <c r="AX10" s="2377"/>
      <c r="AY10" s="2375" t="s">
        <v>2588</v>
      </c>
      <c r="AZ10" s="2385" t="s">
        <v>2589</v>
      </c>
      <c r="BA10" s="2385"/>
      <c r="BB10" s="2385"/>
      <c r="BC10" s="2385"/>
      <c r="BD10" s="2385"/>
      <c r="BE10" s="2385"/>
      <c r="BF10" s="2385"/>
      <c r="BG10" s="2385"/>
      <c r="BH10" s="2385"/>
      <c r="BI10" s="2385"/>
      <c r="BJ10" s="2385"/>
      <c r="BK10" s="2385"/>
      <c r="BL10" s="2385"/>
      <c r="BM10" s="2385"/>
      <c r="BN10" s="2385"/>
      <c r="BO10" s="2385"/>
      <c r="BP10" s="2385"/>
      <c r="BQ10" s="2385"/>
      <c r="BR10" s="2385"/>
      <c r="BS10" s="2385"/>
      <c r="BT10" s="2385"/>
      <c r="BU10" s="2385"/>
      <c r="BV10" s="2385"/>
      <c r="BW10" s="2385"/>
      <c r="BX10" s="2385"/>
      <c r="BY10" s="2385"/>
      <c r="BZ10" s="2385"/>
      <c r="CA10" s="2385"/>
      <c r="CB10" s="2385"/>
      <c r="CC10" s="2385"/>
      <c r="CD10" s="2385"/>
      <c r="CE10" s="2385"/>
      <c r="CF10" s="2385"/>
      <c r="CG10" s="2385"/>
      <c r="CH10" s="2385"/>
      <c r="CI10" s="2385"/>
      <c r="CJ10" s="2385"/>
      <c r="CK10" s="2385"/>
      <c r="CL10" s="2385"/>
      <c r="CM10" s="2385"/>
      <c r="CN10" s="2385"/>
      <c r="CO10" s="2385"/>
      <c r="CP10" s="2385"/>
      <c r="CQ10" s="2385"/>
      <c r="CR10" s="2385"/>
      <c r="CS10" s="2372" t="s">
        <v>2590</v>
      </c>
      <c r="CT10" s="2372"/>
      <c r="CU10" s="2372"/>
      <c r="CV10" s="2372"/>
      <c r="CW10" s="2372"/>
      <c r="CX10" s="2386"/>
      <c r="CY10" s="2371" t="s">
        <v>2591</v>
      </c>
      <c r="CZ10" s="2372"/>
      <c r="DA10" s="2372"/>
      <c r="DB10" s="2372"/>
      <c r="DC10" s="2372"/>
      <c r="DD10" s="2386"/>
    </row>
    <row r="11" spans="1:108" s="1595" customFormat="1" ht="48" customHeight="1">
      <c r="A11" s="1594"/>
      <c r="B11" s="2362"/>
      <c r="C11" s="2365"/>
      <c r="D11" s="2387" t="s">
        <v>2592</v>
      </c>
      <c r="E11" s="2380" t="s">
        <v>2593</v>
      </c>
      <c r="F11" s="2380" t="s">
        <v>2594</v>
      </c>
      <c r="G11" s="2381" t="s">
        <v>2595</v>
      </c>
      <c r="H11" s="2381" t="s">
        <v>2</v>
      </c>
      <c r="I11" s="2381" t="s">
        <v>2596</v>
      </c>
      <c r="J11" s="2390" t="s">
        <v>2597</v>
      </c>
      <c r="K11" s="2391"/>
      <c r="L11" s="2392" t="s">
        <v>2586</v>
      </c>
      <c r="M11" s="2392"/>
      <c r="N11" s="2393" t="s">
        <v>2598</v>
      </c>
      <c r="O11" s="2394"/>
      <c r="P11" s="2394"/>
      <c r="Q11" s="2394"/>
      <c r="R11" s="2394"/>
      <c r="S11" s="2394"/>
      <c r="T11" s="2394"/>
      <c r="U11" s="2394"/>
      <c r="V11" s="2394"/>
      <c r="W11" s="2394"/>
      <c r="X11" s="2395"/>
      <c r="Y11" s="2396" t="s">
        <v>2599</v>
      </c>
      <c r="Z11" s="2398" t="s">
        <v>2600</v>
      </c>
      <c r="AA11" s="2381" t="s">
        <v>2601</v>
      </c>
      <c r="AB11" s="2383" t="s">
        <v>2602</v>
      </c>
      <c r="AC11" s="2383" t="s">
        <v>2603</v>
      </c>
      <c r="AD11" s="2402" t="s">
        <v>2604</v>
      </c>
      <c r="AE11" s="2402" t="s">
        <v>2605</v>
      </c>
      <c r="AF11" s="2381" t="s">
        <v>2</v>
      </c>
      <c r="AG11" s="2381" t="s">
        <v>2596</v>
      </c>
      <c r="AH11" s="2402" t="s">
        <v>3</v>
      </c>
      <c r="AI11" s="2402" t="s">
        <v>4</v>
      </c>
      <c r="AJ11" s="2390" t="s">
        <v>2597</v>
      </c>
      <c r="AK11" s="2391"/>
      <c r="AL11" s="2374"/>
      <c r="AM11" s="2374"/>
      <c r="AN11" s="2378"/>
      <c r="AO11" s="2379"/>
      <c r="AP11" s="2379"/>
      <c r="AQ11" s="2379"/>
      <c r="AR11" s="2379"/>
      <c r="AS11" s="2379"/>
      <c r="AT11" s="2379"/>
      <c r="AU11" s="2379"/>
      <c r="AV11" s="2379"/>
      <c r="AW11" s="2379"/>
      <c r="AX11" s="2380"/>
      <c r="AY11" s="2381"/>
      <c r="AZ11" s="2391">
        <v>2020</v>
      </c>
      <c r="BA11" s="2400"/>
      <c r="BB11" s="2400"/>
      <c r="BC11" s="2401"/>
      <c r="BD11" s="2391">
        <v>2021</v>
      </c>
      <c r="BE11" s="2400"/>
      <c r="BF11" s="2400"/>
      <c r="BG11" s="2401"/>
      <c r="BH11" s="2391">
        <v>2022</v>
      </c>
      <c r="BI11" s="2400"/>
      <c r="BJ11" s="2400"/>
      <c r="BK11" s="2401"/>
      <c r="BL11" s="2391">
        <v>2023</v>
      </c>
      <c r="BM11" s="2400"/>
      <c r="BN11" s="2400"/>
      <c r="BO11" s="2401"/>
      <c r="BP11" s="2391">
        <v>2024</v>
      </c>
      <c r="BQ11" s="2400"/>
      <c r="BR11" s="2400"/>
      <c r="BS11" s="2401"/>
      <c r="BT11" s="2391">
        <v>2025</v>
      </c>
      <c r="BU11" s="2400"/>
      <c r="BV11" s="2400"/>
      <c r="BW11" s="2401"/>
      <c r="BX11" s="2391">
        <v>2026</v>
      </c>
      <c r="BY11" s="2400"/>
      <c r="BZ11" s="2400"/>
      <c r="CA11" s="2401"/>
      <c r="CB11" s="2391">
        <v>2027</v>
      </c>
      <c r="CC11" s="2400"/>
      <c r="CD11" s="2400"/>
      <c r="CE11" s="2401"/>
      <c r="CF11" s="2391">
        <v>2028</v>
      </c>
      <c r="CG11" s="2400"/>
      <c r="CH11" s="2400"/>
      <c r="CI11" s="2401"/>
      <c r="CJ11" s="2391">
        <v>2029</v>
      </c>
      <c r="CK11" s="2400"/>
      <c r="CL11" s="2400"/>
      <c r="CM11" s="2401"/>
      <c r="CN11" s="2391">
        <v>2030</v>
      </c>
      <c r="CO11" s="2400"/>
      <c r="CP11" s="2400"/>
      <c r="CQ11" s="2401"/>
      <c r="CR11" s="2405" t="s">
        <v>2606</v>
      </c>
      <c r="CS11" s="2407" t="s">
        <v>2607</v>
      </c>
      <c r="CT11" s="2407" t="s">
        <v>5</v>
      </c>
      <c r="CU11" s="2404" t="s">
        <v>2608</v>
      </c>
      <c r="CV11" s="2404" t="s">
        <v>2609</v>
      </c>
      <c r="CW11" s="2404" t="s">
        <v>2610</v>
      </c>
      <c r="CX11" s="2409" t="s">
        <v>2611</v>
      </c>
      <c r="CY11" s="2407" t="s">
        <v>2607</v>
      </c>
      <c r="CZ11" s="2410" t="s">
        <v>5</v>
      </c>
      <c r="DA11" s="2404" t="s">
        <v>2608</v>
      </c>
      <c r="DB11" s="2404" t="s">
        <v>2609</v>
      </c>
      <c r="DC11" s="2404" t="s">
        <v>2610</v>
      </c>
      <c r="DD11" s="2409" t="s">
        <v>2611</v>
      </c>
    </row>
    <row r="12" spans="1:108" s="1595" customFormat="1" ht="39.75" customHeight="1" thickBot="1">
      <c r="A12" s="1594"/>
      <c r="B12" s="2363"/>
      <c r="C12" s="2366"/>
      <c r="D12" s="2388"/>
      <c r="E12" s="2389"/>
      <c r="F12" s="2389"/>
      <c r="G12" s="2382"/>
      <c r="H12" s="2382"/>
      <c r="I12" s="2382"/>
      <c r="J12" s="1620" t="s">
        <v>2612</v>
      </c>
      <c r="K12" s="1621" t="s">
        <v>2613</v>
      </c>
      <c r="L12" s="1622" t="s">
        <v>2614</v>
      </c>
      <c r="M12" s="1622" t="s">
        <v>2615</v>
      </c>
      <c r="N12" s="1622" t="s">
        <v>2616</v>
      </c>
      <c r="O12" s="1622" t="s">
        <v>2617</v>
      </c>
      <c r="P12" s="1622" t="s">
        <v>2618</v>
      </c>
      <c r="Q12" s="1622" t="s">
        <v>2619</v>
      </c>
      <c r="R12" s="1622" t="s">
        <v>2620</v>
      </c>
      <c r="S12" s="1622" t="s">
        <v>2621</v>
      </c>
      <c r="T12" s="1622" t="s">
        <v>2622</v>
      </c>
      <c r="U12" s="1622" t="s">
        <v>2623</v>
      </c>
      <c r="V12" s="1622" t="s">
        <v>2624</v>
      </c>
      <c r="W12" s="1622" t="s">
        <v>2625</v>
      </c>
      <c r="X12" s="1622" t="s">
        <v>2626</v>
      </c>
      <c r="Y12" s="2397"/>
      <c r="Z12" s="2399"/>
      <c r="AA12" s="2382"/>
      <c r="AB12" s="2384"/>
      <c r="AC12" s="2384"/>
      <c r="AD12" s="2403"/>
      <c r="AE12" s="2403"/>
      <c r="AF12" s="2382"/>
      <c r="AG12" s="2382"/>
      <c r="AH12" s="2403"/>
      <c r="AI12" s="2403"/>
      <c r="AJ12" s="1620" t="s">
        <v>2612</v>
      </c>
      <c r="AK12" s="1621" t="s">
        <v>2613</v>
      </c>
      <c r="AL12" s="1622" t="s">
        <v>2614</v>
      </c>
      <c r="AM12" s="1622" t="s">
        <v>2615</v>
      </c>
      <c r="AN12" s="1623" t="s">
        <v>2616</v>
      </c>
      <c r="AO12" s="1623" t="s">
        <v>2617</v>
      </c>
      <c r="AP12" s="1623" t="s">
        <v>2618</v>
      </c>
      <c r="AQ12" s="1622" t="s">
        <v>2619</v>
      </c>
      <c r="AR12" s="1622" t="s">
        <v>2620</v>
      </c>
      <c r="AS12" s="1622" t="s">
        <v>2621</v>
      </c>
      <c r="AT12" s="1622" t="s">
        <v>2622</v>
      </c>
      <c r="AU12" s="1622" t="s">
        <v>2623</v>
      </c>
      <c r="AV12" s="1622" t="s">
        <v>2624</v>
      </c>
      <c r="AW12" s="1622" t="s">
        <v>2625</v>
      </c>
      <c r="AX12" s="1622" t="s">
        <v>2626</v>
      </c>
      <c r="AY12" s="2382"/>
      <c r="AZ12" s="1624" t="s">
        <v>2627</v>
      </c>
      <c r="BA12" s="1624" t="s">
        <v>2628</v>
      </c>
      <c r="BB12" s="1624" t="s">
        <v>2629</v>
      </c>
      <c r="BC12" s="1625" t="s">
        <v>2630</v>
      </c>
      <c r="BD12" s="1624" t="s">
        <v>2627</v>
      </c>
      <c r="BE12" s="1624" t="s">
        <v>2628</v>
      </c>
      <c r="BF12" s="1624" t="s">
        <v>2629</v>
      </c>
      <c r="BG12" s="1625" t="s">
        <v>2630</v>
      </c>
      <c r="BH12" s="1624" t="s">
        <v>2627</v>
      </c>
      <c r="BI12" s="1624" t="s">
        <v>2628</v>
      </c>
      <c r="BJ12" s="1624" t="s">
        <v>2629</v>
      </c>
      <c r="BK12" s="1625" t="s">
        <v>2630</v>
      </c>
      <c r="BL12" s="1624" t="s">
        <v>2627</v>
      </c>
      <c r="BM12" s="1624" t="s">
        <v>2631</v>
      </c>
      <c r="BN12" s="1624" t="s">
        <v>2629</v>
      </c>
      <c r="BO12" s="1625" t="s">
        <v>2630</v>
      </c>
      <c r="BP12" s="1624" t="s">
        <v>2627</v>
      </c>
      <c r="BQ12" s="1624" t="s">
        <v>2631</v>
      </c>
      <c r="BR12" s="1624" t="s">
        <v>2629</v>
      </c>
      <c r="BS12" s="1625" t="s">
        <v>2630</v>
      </c>
      <c r="BT12" s="1624" t="s">
        <v>2627</v>
      </c>
      <c r="BU12" s="1624" t="s">
        <v>2631</v>
      </c>
      <c r="BV12" s="1624" t="s">
        <v>2629</v>
      </c>
      <c r="BW12" s="1625" t="s">
        <v>2630</v>
      </c>
      <c r="BX12" s="1624" t="s">
        <v>2627</v>
      </c>
      <c r="BY12" s="1624" t="s">
        <v>2631</v>
      </c>
      <c r="BZ12" s="1624" t="s">
        <v>2629</v>
      </c>
      <c r="CA12" s="1625" t="s">
        <v>2630</v>
      </c>
      <c r="CB12" s="1624" t="s">
        <v>2627</v>
      </c>
      <c r="CC12" s="1624" t="s">
        <v>2631</v>
      </c>
      <c r="CD12" s="1624" t="s">
        <v>2629</v>
      </c>
      <c r="CE12" s="1626" t="s">
        <v>2630</v>
      </c>
      <c r="CF12" s="1624" t="s">
        <v>2627</v>
      </c>
      <c r="CG12" s="1624" t="s">
        <v>2631</v>
      </c>
      <c r="CH12" s="1624" t="s">
        <v>2629</v>
      </c>
      <c r="CI12" s="1626" t="s">
        <v>2630</v>
      </c>
      <c r="CJ12" s="1624" t="s">
        <v>2627</v>
      </c>
      <c r="CK12" s="1624" t="s">
        <v>2631</v>
      </c>
      <c r="CL12" s="1624" t="s">
        <v>2629</v>
      </c>
      <c r="CM12" s="1626" t="s">
        <v>2630</v>
      </c>
      <c r="CN12" s="1627" t="s">
        <v>2627</v>
      </c>
      <c r="CO12" s="1627" t="s">
        <v>2631</v>
      </c>
      <c r="CP12" s="1627" t="s">
        <v>2629</v>
      </c>
      <c r="CQ12" s="1626" t="s">
        <v>2630</v>
      </c>
      <c r="CR12" s="2406"/>
      <c r="CS12" s="2408"/>
      <c r="CT12" s="2408"/>
      <c r="CU12" s="2384"/>
      <c r="CV12" s="2384"/>
      <c r="CW12" s="2384"/>
      <c r="CX12" s="2397"/>
      <c r="CY12" s="2408"/>
      <c r="CZ12" s="2411"/>
      <c r="DA12" s="2384"/>
      <c r="DB12" s="2384"/>
      <c r="DC12" s="2384"/>
      <c r="DD12" s="2397"/>
    </row>
    <row r="13" spans="1:108" s="1648" customFormat="1" ht="140.25" customHeight="1">
      <c r="A13" s="1628">
        <v>1</v>
      </c>
      <c r="B13" s="1629" t="s">
        <v>2632</v>
      </c>
      <c r="C13" s="1630">
        <v>0.155</v>
      </c>
      <c r="D13" s="1631" t="s">
        <v>6</v>
      </c>
      <c r="E13" s="1630">
        <v>0.125</v>
      </c>
      <c r="F13" s="1632" t="s">
        <v>7</v>
      </c>
      <c r="G13" s="1632" t="s">
        <v>2633</v>
      </c>
      <c r="H13" s="1632" t="s">
        <v>2634</v>
      </c>
      <c r="I13" s="1632" t="s">
        <v>2635</v>
      </c>
      <c r="J13" s="1632" t="s">
        <v>9</v>
      </c>
      <c r="K13" s="1632">
        <v>2020</v>
      </c>
      <c r="L13" s="1633">
        <v>43831</v>
      </c>
      <c r="M13" s="1633">
        <v>47848</v>
      </c>
      <c r="N13" s="1634">
        <v>0.1</v>
      </c>
      <c r="O13" s="1634">
        <v>0.1</v>
      </c>
      <c r="P13" s="1634">
        <v>0.13</v>
      </c>
      <c r="Q13" s="1634">
        <v>8.3882693950903225E-2</v>
      </c>
      <c r="R13" s="1634">
        <v>8.3882693950903225E-2</v>
      </c>
      <c r="S13" s="1634">
        <v>8.3882693950903225E-2</v>
      </c>
      <c r="T13" s="1634">
        <v>8.3882693950903225E-2</v>
      </c>
      <c r="U13" s="1634">
        <v>8.3882693950903225E-2</v>
      </c>
      <c r="V13" s="1634">
        <v>8.3882693950903225E-2</v>
      </c>
      <c r="W13" s="1634">
        <v>8.3882693950903225E-2</v>
      </c>
      <c r="X13" s="1634">
        <v>8.3882693950903225E-2</v>
      </c>
      <c r="Y13" s="1634">
        <f>SUM(N13+O13+P13+Q13+R13+S13+T13+U13+V13+W13+X13)</f>
        <v>1.0010615516072257</v>
      </c>
      <c r="Z13" s="1631" t="s">
        <v>2636</v>
      </c>
      <c r="AA13" s="1635">
        <v>2.5000000000000001E-3</v>
      </c>
      <c r="AB13" s="1636" t="s">
        <v>2080</v>
      </c>
      <c r="AC13" s="1636" t="s">
        <v>2637</v>
      </c>
      <c r="AD13" s="1636" t="s">
        <v>11</v>
      </c>
      <c r="AE13" s="1637" t="s">
        <v>12</v>
      </c>
      <c r="AF13" s="1636" t="s">
        <v>2638</v>
      </c>
      <c r="AG13" s="1636" t="s">
        <v>2639</v>
      </c>
      <c r="AH13" s="1636" t="s">
        <v>9</v>
      </c>
      <c r="AI13" s="1636" t="s">
        <v>9</v>
      </c>
      <c r="AJ13" s="1636" t="s">
        <v>9</v>
      </c>
      <c r="AK13" s="1636" t="s">
        <v>9</v>
      </c>
      <c r="AL13" s="1638">
        <v>43831</v>
      </c>
      <c r="AM13" s="1638">
        <v>44561</v>
      </c>
      <c r="AN13" s="1639">
        <v>0.5</v>
      </c>
      <c r="AO13" s="1639">
        <v>1</v>
      </c>
      <c r="AP13" s="1640" t="s">
        <v>8</v>
      </c>
      <c r="AQ13" s="1640" t="s">
        <v>8</v>
      </c>
      <c r="AR13" s="1640" t="s">
        <v>8</v>
      </c>
      <c r="AS13" s="1640" t="s">
        <v>8</v>
      </c>
      <c r="AT13" s="1640" t="s">
        <v>8</v>
      </c>
      <c r="AU13" s="1640" t="s">
        <v>8</v>
      </c>
      <c r="AV13" s="1640" t="s">
        <v>8</v>
      </c>
      <c r="AW13" s="1640" t="s">
        <v>8</v>
      </c>
      <c r="AX13" s="1640" t="s">
        <v>8</v>
      </c>
      <c r="AY13" s="1639">
        <v>1</v>
      </c>
      <c r="AZ13" s="1641">
        <v>11000000</v>
      </c>
      <c r="BA13" s="1641">
        <v>11000000</v>
      </c>
      <c r="BB13" s="1642" t="s">
        <v>2640</v>
      </c>
      <c r="BC13" s="1643">
        <v>984</v>
      </c>
      <c r="BD13" s="1641">
        <v>22000000</v>
      </c>
      <c r="BE13" s="1641">
        <v>22000000</v>
      </c>
      <c r="BF13" s="1642" t="s">
        <v>2641</v>
      </c>
      <c r="BG13" s="1636">
        <v>7631</v>
      </c>
      <c r="BH13" s="1640" t="s">
        <v>8</v>
      </c>
      <c r="BI13" s="1640" t="s">
        <v>8</v>
      </c>
      <c r="BJ13" s="1640" t="s">
        <v>8</v>
      </c>
      <c r="BK13" s="1640" t="s">
        <v>8</v>
      </c>
      <c r="BL13" s="1640" t="s">
        <v>8</v>
      </c>
      <c r="BM13" s="1640" t="s">
        <v>8</v>
      </c>
      <c r="BN13" s="1640" t="s">
        <v>8</v>
      </c>
      <c r="BO13" s="1640" t="s">
        <v>8</v>
      </c>
      <c r="BP13" s="1640" t="s">
        <v>8</v>
      </c>
      <c r="BQ13" s="1640" t="s">
        <v>8</v>
      </c>
      <c r="BR13" s="1640" t="s">
        <v>8</v>
      </c>
      <c r="BS13" s="1640" t="s">
        <v>8</v>
      </c>
      <c r="BT13" s="1640" t="s">
        <v>8</v>
      </c>
      <c r="BU13" s="1640" t="s">
        <v>8</v>
      </c>
      <c r="BV13" s="1640" t="s">
        <v>8</v>
      </c>
      <c r="BW13" s="1640" t="s">
        <v>8</v>
      </c>
      <c r="BX13" s="1640" t="s">
        <v>8</v>
      </c>
      <c r="BY13" s="1640" t="s">
        <v>8</v>
      </c>
      <c r="BZ13" s="1640" t="s">
        <v>8</v>
      </c>
      <c r="CA13" s="1640" t="s">
        <v>8</v>
      </c>
      <c r="CB13" s="1640" t="s">
        <v>8</v>
      </c>
      <c r="CC13" s="1640" t="s">
        <v>8</v>
      </c>
      <c r="CD13" s="1640" t="s">
        <v>8</v>
      </c>
      <c r="CE13" s="1640" t="s">
        <v>8</v>
      </c>
      <c r="CF13" s="1640" t="s">
        <v>8</v>
      </c>
      <c r="CG13" s="1640" t="s">
        <v>8</v>
      </c>
      <c r="CH13" s="1640" t="s">
        <v>8</v>
      </c>
      <c r="CI13" s="1640" t="s">
        <v>8</v>
      </c>
      <c r="CJ13" s="1640" t="s">
        <v>8</v>
      </c>
      <c r="CK13" s="1640" t="s">
        <v>8</v>
      </c>
      <c r="CL13" s="1640" t="s">
        <v>8</v>
      </c>
      <c r="CM13" s="1640" t="s">
        <v>8</v>
      </c>
      <c r="CN13" s="1640" t="s">
        <v>8</v>
      </c>
      <c r="CO13" s="1640" t="s">
        <v>8</v>
      </c>
      <c r="CP13" s="1640" t="s">
        <v>8</v>
      </c>
      <c r="CQ13" s="1640" t="s">
        <v>8</v>
      </c>
      <c r="CR13" s="1644">
        <f>BD13+AZ13</f>
        <v>33000000</v>
      </c>
      <c r="CS13" s="1636" t="s">
        <v>13</v>
      </c>
      <c r="CT13" s="1645" t="s">
        <v>14</v>
      </c>
      <c r="CU13" s="1636" t="s">
        <v>15</v>
      </c>
      <c r="CV13" s="1636" t="s">
        <v>16</v>
      </c>
      <c r="CW13" s="1646">
        <v>3358000</v>
      </c>
      <c r="CX13" s="1647" t="s">
        <v>17</v>
      </c>
      <c r="CY13" s="1646"/>
      <c r="CZ13" s="1646"/>
      <c r="DA13" s="1646"/>
      <c r="DB13" s="1646"/>
      <c r="DC13" s="1646"/>
      <c r="DD13" s="1646"/>
    </row>
    <row r="14" spans="1:108" s="1648" customFormat="1" ht="147" customHeight="1">
      <c r="A14" s="1628">
        <v>2</v>
      </c>
      <c r="B14" s="1629" t="s">
        <v>2632</v>
      </c>
      <c r="C14" s="1649"/>
      <c r="D14" s="1631" t="s">
        <v>6</v>
      </c>
      <c r="E14" s="1650"/>
      <c r="F14" s="1632" t="s">
        <v>7</v>
      </c>
      <c r="G14" s="1632" t="s">
        <v>2633</v>
      </c>
      <c r="H14" s="1632" t="s">
        <v>2634</v>
      </c>
      <c r="I14" s="1632" t="s">
        <v>2635</v>
      </c>
      <c r="J14" s="1632" t="s">
        <v>9</v>
      </c>
      <c r="K14" s="1632">
        <v>2020</v>
      </c>
      <c r="L14" s="1633">
        <v>43831</v>
      </c>
      <c r="M14" s="1633">
        <v>47848</v>
      </c>
      <c r="N14" s="1634">
        <v>0.1</v>
      </c>
      <c r="O14" s="1634">
        <v>0.1</v>
      </c>
      <c r="P14" s="1634">
        <v>0.13</v>
      </c>
      <c r="Q14" s="1634">
        <v>8.3882693950903225E-2</v>
      </c>
      <c r="R14" s="1634">
        <v>8.3882693950903225E-2</v>
      </c>
      <c r="S14" s="1634">
        <v>8.3882693950903225E-2</v>
      </c>
      <c r="T14" s="1634">
        <v>8.3882693950903225E-2</v>
      </c>
      <c r="U14" s="1634">
        <v>8.3882693950903225E-2</v>
      </c>
      <c r="V14" s="1634">
        <v>8.3882693950903225E-2</v>
      </c>
      <c r="W14" s="1634">
        <v>8.3882693950903225E-2</v>
      </c>
      <c r="X14" s="1634">
        <v>8.3882693950903198E-2</v>
      </c>
      <c r="Y14" s="1634">
        <v>1</v>
      </c>
      <c r="Z14" s="1651" t="s">
        <v>2642</v>
      </c>
      <c r="AA14" s="1652">
        <v>1.4999999999999999E-2</v>
      </c>
      <c r="AB14" s="1640" t="s">
        <v>18</v>
      </c>
      <c r="AC14" s="1640" t="s">
        <v>2643</v>
      </c>
      <c r="AD14" s="1653" t="s">
        <v>19</v>
      </c>
      <c r="AE14" s="1654" t="s">
        <v>20</v>
      </c>
      <c r="AF14" s="1640" t="s">
        <v>2644</v>
      </c>
      <c r="AG14" s="1640" t="s">
        <v>2645</v>
      </c>
      <c r="AH14" s="1636" t="s">
        <v>8</v>
      </c>
      <c r="AI14" s="1636" t="s">
        <v>8</v>
      </c>
      <c r="AJ14" s="1636" t="s">
        <v>9</v>
      </c>
      <c r="AK14" s="1636" t="s">
        <v>9</v>
      </c>
      <c r="AL14" s="1655">
        <v>44044</v>
      </c>
      <c r="AM14" s="1655">
        <v>47848</v>
      </c>
      <c r="AN14" s="1656">
        <v>1</v>
      </c>
      <c r="AO14" s="1656">
        <v>1</v>
      </c>
      <c r="AP14" s="1656">
        <v>1</v>
      </c>
      <c r="AQ14" s="1656">
        <v>1</v>
      </c>
      <c r="AR14" s="1656">
        <v>1</v>
      </c>
      <c r="AS14" s="1656">
        <v>1</v>
      </c>
      <c r="AT14" s="1656">
        <v>1</v>
      </c>
      <c r="AU14" s="1656">
        <v>1</v>
      </c>
      <c r="AV14" s="1656">
        <v>1</v>
      </c>
      <c r="AW14" s="1656">
        <v>1</v>
      </c>
      <c r="AX14" s="1656">
        <v>1</v>
      </c>
      <c r="AY14" s="1656">
        <v>1</v>
      </c>
      <c r="AZ14" s="1641">
        <v>120000000</v>
      </c>
      <c r="BA14" s="1641">
        <v>120000000</v>
      </c>
      <c r="BB14" s="1640" t="s">
        <v>2646</v>
      </c>
      <c r="BC14" s="1640" t="s">
        <v>2647</v>
      </c>
      <c r="BD14" s="1641">
        <v>240000000</v>
      </c>
      <c r="BE14" s="1641">
        <v>240000000</v>
      </c>
      <c r="BF14" s="1640" t="s">
        <v>2648</v>
      </c>
      <c r="BG14" s="1640" t="s">
        <v>2649</v>
      </c>
      <c r="BH14" s="1641">
        <f>+BD14*1.03</f>
        <v>247200000</v>
      </c>
      <c r="BI14" s="1641">
        <f>+BE14*1.03</f>
        <v>247200000</v>
      </c>
      <c r="BJ14" s="1640" t="s">
        <v>2648</v>
      </c>
      <c r="BK14" s="1640" t="s">
        <v>2650</v>
      </c>
      <c r="BL14" s="1641">
        <v>0</v>
      </c>
      <c r="BM14" s="1641">
        <v>0</v>
      </c>
      <c r="BN14" s="1640" t="s">
        <v>2648</v>
      </c>
      <c r="BO14" s="1640" t="s">
        <v>2650</v>
      </c>
      <c r="BP14" s="1641">
        <v>0</v>
      </c>
      <c r="BQ14" s="1641">
        <v>0</v>
      </c>
      <c r="BR14" s="1640" t="s">
        <v>2648</v>
      </c>
      <c r="BS14" s="1640" t="s">
        <v>2650</v>
      </c>
      <c r="BT14" s="1641">
        <v>0</v>
      </c>
      <c r="BU14" s="1641">
        <v>0</v>
      </c>
      <c r="BV14" s="1640" t="s">
        <v>2648</v>
      </c>
      <c r="BW14" s="1640" t="s">
        <v>2650</v>
      </c>
      <c r="BX14" s="1641">
        <v>0</v>
      </c>
      <c r="BY14" s="1641">
        <v>0</v>
      </c>
      <c r="BZ14" s="1640" t="s">
        <v>2648</v>
      </c>
      <c r="CA14" s="1640" t="s">
        <v>2650</v>
      </c>
      <c r="CB14" s="1641">
        <v>0</v>
      </c>
      <c r="CC14" s="1641">
        <v>0</v>
      </c>
      <c r="CD14" s="1640" t="s">
        <v>2648</v>
      </c>
      <c r="CE14" s="1640" t="s">
        <v>2650</v>
      </c>
      <c r="CF14" s="1641">
        <v>0</v>
      </c>
      <c r="CG14" s="1641">
        <v>0</v>
      </c>
      <c r="CH14" s="1640" t="s">
        <v>2648</v>
      </c>
      <c r="CI14" s="1640" t="s">
        <v>2650</v>
      </c>
      <c r="CJ14" s="1641">
        <v>0</v>
      </c>
      <c r="CK14" s="1641">
        <v>0</v>
      </c>
      <c r="CL14" s="1640" t="s">
        <v>2648</v>
      </c>
      <c r="CM14" s="1640" t="s">
        <v>2650</v>
      </c>
      <c r="CN14" s="1641">
        <v>0</v>
      </c>
      <c r="CO14" s="1641">
        <v>0</v>
      </c>
      <c r="CP14" s="1640" t="s">
        <v>2648</v>
      </c>
      <c r="CQ14" s="1640" t="s">
        <v>2650</v>
      </c>
      <c r="CR14" s="1644">
        <f>SUM(AZ14+BD14+BI14)</f>
        <v>607200000</v>
      </c>
      <c r="CS14" s="1646" t="s">
        <v>21</v>
      </c>
      <c r="CT14" s="1646" t="s">
        <v>22</v>
      </c>
      <c r="CU14" s="1646" t="s">
        <v>2651</v>
      </c>
      <c r="CV14" s="1646" t="s">
        <v>2652</v>
      </c>
      <c r="CW14" s="1646" t="s">
        <v>2653</v>
      </c>
      <c r="CX14" s="1657" t="s">
        <v>2654</v>
      </c>
      <c r="CY14" s="1636" t="s">
        <v>2655</v>
      </c>
      <c r="CZ14" s="1636" t="s">
        <v>2656</v>
      </c>
      <c r="DA14" s="1658"/>
      <c r="DB14" s="1658"/>
      <c r="DC14" s="1659"/>
      <c r="DD14" s="1660"/>
    </row>
    <row r="15" spans="1:108" s="1648" customFormat="1" ht="148.5" customHeight="1">
      <c r="A15" s="1628">
        <v>3</v>
      </c>
      <c r="B15" s="1629" t="s">
        <v>2632</v>
      </c>
      <c r="C15" s="1649"/>
      <c r="D15" s="1631" t="s">
        <v>6</v>
      </c>
      <c r="E15" s="1650"/>
      <c r="F15" s="1632" t="s">
        <v>7</v>
      </c>
      <c r="G15" s="1632" t="s">
        <v>2633</v>
      </c>
      <c r="H15" s="1632" t="s">
        <v>2634</v>
      </c>
      <c r="I15" s="1632" t="s">
        <v>2635</v>
      </c>
      <c r="J15" s="1632" t="s">
        <v>9</v>
      </c>
      <c r="K15" s="1632">
        <v>2020</v>
      </c>
      <c r="L15" s="1633">
        <v>43831</v>
      </c>
      <c r="M15" s="1633">
        <v>47848</v>
      </c>
      <c r="N15" s="1634">
        <v>0.1</v>
      </c>
      <c r="O15" s="1634">
        <v>0.1</v>
      </c>
      <c r="P15" s="1634">
        <v>0.13</v>
      </c>
      <c r="Q15" s="1634">
        <v>8.3882693950903225E-2</v>
      </c>
      <c r="R15" s="1634">
        <v>8.3882693950903225E-2</v>
      </c>
      <c r="S15" s="1634">
        <v>8.3882693950903225E-2</v>
      </c>
      <c r="T15" s="1634">
        <v>8.3882693950903225E-2</v>
      </c>
      <c r="U15" s="1634">
        <v>8.3882693950903225E-2</v>
      </c>
      <c r="V15" s="1634">
        <v>8.3882693950903225E-2</v>
      </c>
      <c r="W15" s="1634">
        <v>8.3882693950903225E-2</v>
      </c>
      <c r="X15" s="1634">
        <v>8.3882693950903225E-2</v>
      </c>
      <c r="Y15" s="1634">
        <v>1</v>
      </c>
      <c r="Z15" s="1651" t="s">
        <v>2657</v>
      </c>
      <c r="AA15" s="1635">
        <v>2.5000000000000001E-3</v>
      </c>
      <c r="AB15" s="1640" t="s">
        <v>25</v>
      </c>
      <c r="AC15" s="1640" t="s">
        <v>2658</v>
      </c>
      <c r="AD15" s="1640" t="s">
        <v>11</v>
      </c>
      <c r="AE15" s="1640" t="s">
        <v>26</v>
      </c>
      <c r="AF15" s="1640" t="s">
        <v>27</v>
      </c>
      <c r="AG15" s="1640" t="s">
        <v>2659</v>
      </c>
      <c r="AH15" s="1632" t="s">
        <v>28</v>
      </c>
      <c r="AI15" s="1640" t="s">
        <v>8</v>
      </c>
      <c r="AJ15" s="1661" t="s">
        <v>8</v>
      </c>
      <c r="AK15" s="1661" t="s">
        <v>8</v>
      </c>
      <c r="AL15" s="1662">
        <v>44197</v>
      </c>
      <c r="AM15" s="1663">
        <v>47848</v>
      </c>
      <c r="AN15" s="1640" t="s">
        <v>8</v>
      </c>
      <c r="AO15" s="1664">
        <v>1</v>
      </c>
      <c r="AP15" s="1664">
        <v>1</v>
      </c>
      <c r="AQ15" s="1664">
        <v>1</v>
      </c>
      <c r="AR15" s="1664">
        <v>1</v>
      </c>
      <c r="AS15" s="1664">
        <v>1</v>
      </c>
      <c r="AT15" s="1664">
        <v>1</v>
      </c>
      <c r="AU15" s="1664">
        <v>1</v>
      </c>
      <c r="AV15" s="1664">
        <v>1</v>
      </c>
      <c r="AW15" s="1664">
        <v>1</v>
      </c>
      <c r="AX15" s="1664">
        <v>1</v>
      </c>
      <c r="AY15" s="1664">
        <v>1</v>
      </c>
      <c r="AZ15" s="1640" t="s">
        <v>29</v>
      </c>
      <c r="BA15" s="1640" t="s">
        <v>29</v>
      </c>
      <c r="BB15" s="1640" t="s">
        <v>2660</v>
      </c>
      <c r="BC15" s="1640">
        <v>7640</v>
      </c>
      <c r="BD15" s="1641">
        <v>27600000</v>
      </c>
      <c r="BE15" s="1641">
        <f>+BD15</f>
        <v>27600000</v>
      </c>
      <c r="BF15" s="1640" t="s">
        <v>2661</v>
      </c>
      <c r="BG15" s="1640">
        <v>7640</v>
      </c>
      <c r="BH15" s="1641">
        <f>+BD15*1.038</f>
        <v>28648800</v>
      </c>
      <c r="BI15" s="1641">
        <f>+BH15</f>
        <v>28648800</v>
      </c>
      <c r="BJ15" s="1640" t="s">
        <v>2661</v>
      </c>
      <c r="BK15" s="1640">
        <v>7640</v>
      </c>
      <c r="BL15" s="1641">
        <f>+BH15*1.038</f>
        <v>29737454.400000002</v>
      </c>
      <c r="BM15" s="1641">
        <f>+BL15</f>
        <v>29737454.400000002</v>
      </c>
      <c r="BN15" s="1640" t="s">
        <v>2661</v>
      </c>
      <c r="BO15" s="1640">
        <v>7640</v>
      </c>
      <c r="BP15" s="1641">
        <f>+BL15*1.038</f>
        <v>30867477.667200003</v>
      </c>
      <c r="BQ15" s="1641" t="s">
        <v>29</v>
      </c>
      <c r="BR15" s="1640" t="s">
        <v>2661</v>
      </c>
      <c r="BS15" s="1640" t="s">
        <v>29</v>
      </c>
      <c r="BT15" s="1641">
        <f>+BP15*1.038</f>
        <v>32040441.818553604</v>
      </c>
      <c r="BU15" s="1640" t="s">
        <v>29</v>
      </c>
      <c r="BV15" s="1640" t="s">
        <v>2661</v>
      </c>
      <c r="BW15" s="1640" t="s">
        <v>29</v>
      </c>
      <c r="BX15" s="1641">
        <f>+BT15*1.038</f>
        <v>33257978.607658643</v>
      </c>
      <c r="BY15" s="1640" t="s">
        <v>29</v>
      </c>
      <c r="BZ15" s="1640" t="s">
        <v>2661</v>
      </c>
      <c r="CA15" s="1640" t="s">
        <v>29</v>
      </c>
      <c r="CB15" s="1641">
        <f>+BX15*1.038</f>
        <v>34521781.79474967</v>
      </c>
      <c r="CC15" s="1640" t="s">
        <v>29</v>
      </c>
      <c r="CD15" s="1640" t="s">
        <v>2661</v>
      </c>
      <c r="CE15" s="1640" t="s">
        <v>29</v>
      </c>
      <c r="CF15" s="1641">
        <f>+CB15*1.038</f>
        <v>35833609.502950162</v>
      </c>
      <c r="CG15" s="1640" t="s">
        <v>29</v>
      </c>
      <c r="CH15" s="1640" t="s">
        <v>2661</v>
      </c>
      <c r="CI15" s="1640" t="s">
        <v>29</v>
      </c>
      <c r="CJ15" s="1641">
        <f>+CF15*1.038</f>
        <v>37195286.664062269</v>
      </c>
      <c r="CK15" s="1640" t="s">
        <v>29</v>
      </c>
      <c r="CL15" s="1640" t="s">
        <v>2660</v>
      </c>
      <c r="CM15" s="1640" t="s">
        <v>29</v>
      </c>
      <c r="CN15" s="1641">
        <f>+CJ15*1.038</f>
        <v>38608707.557296634</v>
      </c>
      <c r="CO15" s="1640" t="s">
        <v>29</v>
      </c>
      <c r="CP15" s="1640" t="s">
        <v>2660</v>
      </c>
      <c r="CQ15" s="1640" t="s">
        <v>29</v>
      </c>
      <c r="CR15" s="1644">
        <f>SUM(BD15+BH15+BL15+BP15+BT15+BX15+CB15+CF15+CJ15+CN15)</f>
        <v>328311538.01247102</v>
      </c>
      <c r="CS15" s="1636" t="s">
        <v>30</v>
      </c>
      <c r="CT15" s="1636" t="s">
        <v>31</v>
      </c>
      <c r="CU15" s="1636" t="s">
        <v>32</v>
      </c>
      <c r="CV15" s="1636" t="s">
        <v>33</v>
      </c>
      <c r="CW15" s="1636"/>
      <c r="CX15" s="1636" t="s">
        <v>34</v>
      </c>
      <c r="CY15" s="1646"/>
      <c r="CZ15" s="1646"/>
      <c r="DA15" s="1646"/>
      <c r="DB15" s="1646"/>
      <c r="DC15" s="1646"/>
      <c r="DD15" s="1665"/>
    </row>
    <row r="16" spans="1:108" s="1648" customFormat="1" ht="127.5" customHeight="1">
      <c r="A16" s="1628">
        <v>4</v>
      </c>
      <c r="B16" s="1629" t="s">
        <v>2632</v>
      </c>
      <c r="C16" s="1649"/>
      <c r="D16" s="1631" t="s">
        <v>6</v>
      </c>
      <c r="E16" s="1650"/>
      <c r="F16" s="1632" t="s">
        <v>7</v>
      </c>
      <c r="G16" s="1632" t="s">
        <v>2633</v>
      </c>
      <c r="H16" s="1632" t="s">
        <v>2634</v>
      </c>
      <c r="I16" s="1632" t="s">
        <v>2635</v>
      </c>
      <c r="J16" s="1632" t="s">
        <v>9</v>
      </c>
      <c r="K16" s="1632">
        <v>2020</v>
      </c>
      <c r="L16" s="1633">
        <v>43831</v>
      </c>
      <c r="M16" s="1633">
        <v>47848</v>
      </c>
      <c r="N16" s="1634">
        <v>0.1</v>
      </c>
      <c r="O16" s="1634">
        <v>0.1</v>
      </c>
      <c r="P16" s="1634">
        <v>0.13</v>
      </c>
      <c r="Q16" s="1634">
        <v>8.3882693950903225E-2</v>
      </c>
      <c r="R16" s="1634">
        <v>8.3882693950903225E-2</v>
      </c>
      <c r="S16" s="1634">
        <v>8.3882693950903225E-2</v>
      </c>
      <c r="T16" s="1634">
        <v>8.3882693950903225E-2</v>
      </c>
      <c r="U16" s="1634">
        <v>8.3882693950903225E-2</v>
      </c>
      <c r="V16" s="1634">
        <v>8.3882693950903225E-2</v>
      </c>
      <c r="W16" s="1634">
        <v>8.3882693950903225E-2</v>
      </c>
      <c r="X16" s="1634">
        <v>8.3882693950903225E-2</v>
      </c>
      <c r="Y16" s="1634">
        <v>1</v>
      </c>
      <c r="Z16" s="1631" t="s">
        <v>2662</v>
      </c>
      <c r="AA16" s="1635">
        <v>2.5000000000000001E-3</v>
      </c>
      <c r="AB16" s="1666" t="s">
        <v>2663</v>
      </c>
      <c r="AC16" s="1666" t="s">
        <v>35</v>
      </c>
      <c r="AD16" s="1666" t="s">
        <v>11</v>
      </c>
      <c r="AE16" s="1667" t="s">
        <v>36</v>
      </c>
      <c r="AF16" s="1666" t="s">
        <v>2664</v>
      </c>
      <c r="AG16" s="1636" t="s">
        <v>2665</v>
      </c>
      <c r="AH16" s="1640" t="s">
        <v>9</v>
      </c>
      <c r="AI16" s="1640" t="s">
        <v>2666</v>
      </c>
      <c r="AJ16" s="1636" t="s">
        <v>9</v>
      </c>
      <c r="AK16" s="1636" t="s">
        <v>9</v>
      </c>
      <c r="AL16" s="1663">
        <v>44013</v>
      </c>
      <c r="AM16" s="1663">
        <v>47848</v>
      </c>
      <c r="AN16" s="1668">
        <v>0.05</v>
      </c>
      <c r="AO16" s="1668">
        <v>0.15</v>
      </c>
      <c r="AP16" s="1668">
        <v>0.25</v>
      </c>
      <c r="AQ16" s="1668">
        <v>0.35</v>
      </c>
      <c r="AR16" s="1668">
        <v>0.45</v>
      </c>
      <c r="AS16" s="1668">
        <v>0.55000000000000004</v>
      </c>
      <c r="AT16" s="1668">
        <v>0.65</v>
      </c>
      <c r="AU16" s="1668">
        <v>0.75</v>
      </c>
      <c r="AV16" s="1668">
        <v>0.85</v>
      </c>
      <c r="AW16" s="1668">
        <v>0.95</v>
      </c>
      <c r="AX16" s="1668">
        <v>1</v>
      </c>
      <c r="AY16" s="1669">
        <v>1</v>
      </c>
      <c r="AZ16" s="1641">
        <v>21310818.050000001</v>
      </c>
      <c r="BA16" s="1641">
        <v>21310818.050000001</v>
      </c>
      <c r="BB16" s="1670" t="s">
        <v>2667</v>
      </c>
      <c r="BC16" s="1670">
        <v>7771</v>
      </c>
      <c r="BD16" s="1641">
        <v>22163250.77</v>
      </c>
      <c r="BE16" s="1641">
        <v>22163250.77</v>
      </c>
      <c r="BF16" s="1670" t="s">
        <v>2667</v>
      </c>
      <c r="BG16" s="1670">
        <v>7771</v>
      </c>
      <c r="BH16" s="1641">
        <v>23049780.800000001</v>
      </c>
      <c r="BI16" s="1641">
        <v>23049780.800000001</v>
      </c>
      <c r="BJ16" s="1670" t="s">
        <v>2667</v>
      </c>
      <c r="BK16" s="1670">
        <v>7771</v>
      </c>
      <c r="BL16" s="1641">
        <v>23971772.030000001</v>
      </c>
      <c r="BM16" s="1641">
        <v>23971772.030000001</v>
      </c>
      <c r="BN16" s="1631" t="s">
        <v>2667</v>
      </c>
      <c r="BO16" s="1631">
        <v>7771</v>
      </c>
      <c r="BP16" s="1641">
        <v>24930642.91</v>
      </c>
      <c r="BQ16" s="1641">
        <v>24930642.91</v>
      </c>
      <c r="BR16" s="1631" t="s">
        <v>2667</v>
      </c>
      <c r="BS16" s="1631">
        <v>7771</v>
      </c>
      <c r="BT16" s="1641">
        <v>25927863.629999999</v>
      </c>
      <c r="BU16" s="1641" t="s">
        <v>37</v>
      </c>
      <c r="BV16" s="1631" t="s">
        <v>2667</v>
      </c>
      <c r="BW16" s="1671" t="s">
        <v>37</v>
      </c>
      <c r="BX16" s="1641">
        <v>26964883.379999999</v>
      </c>
      <c r="BY16" s="1641" t="s">
        <v>37</v>
      </c>
      <c r="BZ16" s="1631" t="s">
        <v>2667</v>
      </c>
      <c r="CA16" s="1671" t="s">
        <v>37</v>
      </c>
      <c r="CB16" s="1641">
        <v>28043582.710000001</v>
      </c>
      <c r="CC16" s="1641" t="s">
        <v>37</v>
      </c>
      <c r="CD16" s="1641" t="s">
        <v>2667</v>
      </c>
      <c r="CE16" s="1641" t="s">
        <v>37</v>
      </c>
      <c r="CF16" s="1641">
        <v>29165326.02</v>
      </c>
      <c r="CG16" s="1641" t="s">
        <v>37</v>
      </c>
      <c r="CH16" s="1641" t="s">
        <v>2667</v>
      </c>
      <c r="CI16" s="1641" t="s">
        <v>37</v>
      </c>
      <c r="CJ16" s="1641">
        <v>30331939.059999999</v>
      </c>
      <c r="CK16" s="1641" t="s">
        <v>37</v>
      </c>
      <c r="CL16" s="1631" t="s">
        <v>2667</v>
      </c>
      <c r="CM16" s="1671" t="s">
        <v>37</v>
      </c>
      <c r="CN16" s="1641">
        <v>31545216.620000001</v>
      </c>
      <c r="CO16" s="1641" t="s">
        <v>37</v>
      </c>
      <c r="CP16" s="1631" t="s">
        <v>2667</v>
      </c>
      <c r="CQ16" s="1671" t="s">
        <v>37</v>
      </c>
      <c r="CR16" s="1644">
        <f>CN16+CJ16+CF16+CB16+BX16+BT16+BP16+BL16+BH16+BD16+AZ16</f>
        <v>287405075.98000002</v>
      </c>
      <c r="CS16" s="1645" t="s">
        <v>38</v>
      </c>
      <c r="CT16" s="1645" t="s">
        <v>39</v>
      </c>
      <c r="CU16" s="1645" t="s">
        <v>2668</v>
      </c>
      <c r="CV16" s="1645" t="s">
        <v>2669</v>
      </c>
      <c r="CW16" s="1658">
        <v>3808330</v>
      </c>
      <c r="CX16" s="1672" t="s">
        <v>2670</v>
      </c>
      <c r="CY16" s="1658"/>
      <c r="CZ16" s="1646"/>
      <c r="DA16" s="1646"/>
      <c r="DB16" s="1646"/>
      <c r="DC16" s="1646"/>
      <c r="DD16" s="1646"/>
    </row>
    <row r="17" spans="1:108" s="1648" customFormat="1" ht="134.25" customHeight="1">
      <c r="A17" s="1628">
        <v>5</v>
      </c>
      <c r="B17" s="1629" t="s">
        <v>2632</v>
      </c>
      <c r="C17" s="1649"/>
      <c r="D17" s="1631" t="s">
        <v>6</v>
      </c>
      <c r="E17" s="1650"/>
      <c r="F17" s="1632" t="s">
        <v>7</v>
      </c>
      <c r="G17" s="1632" t="s">
        <v>2633</v>
      </c>
      <c r="H17" s="1632" t="s">
        <v>2634</v>
      </c>
      <c r="I17" s="1632" t="s">
        <v>2635</v>
      </c>
      <c r="J17" s="1632" t="s">
        <v>9</v>
      </c>
      <c r="K17" s="1632">
        <v>2020</v>
      </c>
      <c r="L17" s="1633">
        <v>43831</v>
      </c>
      <c r="M17" s="1633">
        <v>47848</v>
      </c>
      <c r="N17" s="1634">
        <v>0.1</v>
      </c>
      <c r="O17" s="1634">
        <v>0.1</v>
      </c>
      <c r="P17" s="1634">
        <v>0.13</v>
      </c>
      <c r="Q17" s="1634">
        <v>8.3882693950903225E-2</v>
      </c>
      <c r="R17" s="1634">
        <v>8.3882693950903225E-2</v>
      </c>
      <c r="S17" s="1634">
        <v>8.3882693950903225E-2</v>
      </c>
      <c r="T17" s="1634">
        <v>8.3882693950903225E-2</v>
      </c>
      <c r="U17" s="1634">
        <v>8.3882693950903225E-2</v>
      </c>
      <c r="V17" s="1634">
        <v>8.3882693950903225E-2</v>
      </c>
      <c r="W17" s="1634">
        <v>8.3882693950903225E-2</v>
      </c>
      <c r="X17" s="1634">
        <v>8.3882693950903225E-2</v>
      </c>
      <c r="Y17" s="1634">
        <v>1</v>
      </c>
      <c r="Z17" s="1673" t="s">
        <v>2671</v>
      </c>
      <c r="AA17" s="1635">
        <v>2.5000000000000001E-3</v>
      </c>
      <c r="AB17" s="1674" t="s">
        <v>40</v>
      </c>
      <c r="AC17" s="1632" t="s">
        <v>2672</v>
      </c>
      <c r="AD17" s="1632" t="s">
        <v>11</v>
      </c>
      <c r="AE17" s="1632" t="s">
        <v>41</v>
      </c>
      <c r="AF17" s="1632" t="s">
        <v>2673</v>
      </c>
      <c r="AG17" s="1632" t="s">
        <v>2635</v>
      </c>
      <c r="AH17" s="1632" t="s">
        <v>28</v>
      </c>
      <c r="AI17" s="1632" t="s">
        <v>8</v>
      </c>
      <c r="AJ17" s="1632" t="s">
        <v>8</v>
      </c>
      <c r="AK17" s="1632" t="s">
        <v>8</v>
      </c>
      <c r="AL17" s="1662">
        <v>44197</v>
      </c>
      <c r="AM17" s="1663">
        <v>47848</v>
      </c>
      <c r="AN17" s="1675" t="s">
        <v>29</v>
      </c>
      <c r="AO17" s="1675">
        <v>5</v>
      </c>
      <c r="AP17" s="1675">
        <v>5</v>
      </c>
      <c r="AQ17" s="1675">
        <v>5</v>
      </c>
      <c r="AR17" s="1675">
        <v>5</v>
      </c>
      <c r="AS17" s="1675">
        <v>5</v>
      </c>
      <c r="AT17" s="1675">
        <v>5</v>
      </c>
      <c r="AU17" s="1675">
        <v>5</v>
      </c>
      <c r="AV17" s="1675">
        <v>5</v>
      </c>
      <c r="AW17" s="1675">
        <v>5</v>
      </c>
      <c r="AX17" s="1675">
        <v>5</v>
      </c>
      <c r="AY17" s="1675">
        <f>SUBTOTAL(9,AN17:AX17)</f>
        <v>50</v>
      </c>
      <c r="AZ17" s="1641" t="s">
        <v>8</v>
      </c>
      <c r="BA17" s="1641" t="s">
        <v>8</v>
      </c>
      <c r="BB17" s="1641" t="s">
        <v>8</v>
      </c>
      <c r="BC17" s="1641" t="s">
        <v>8</v>
      </c>
      <c r="BD17" s="1641">
        <f>50000000+50000000</f>
        <v>100000000</v>
      </c>
      <c r="BE17" s="1641" t="s">
        <v>8</v>
      </c>
      <c r="BF17" s="1641" t="s">
        <v>8</v>
      </c>
      <c r="BG17" s="1641" t="s">
        <v>8</v>
      </c>
      <c r="BH17" s="1641">
        <f>ROUNDDOWN(+BD17*1.04,-6)</f>
        <v>104000000</v>
      </c>
      <c r="BI17" s="1641" t="s">
        <v>8</v>
      </c>
      <c r="BJ17" s="1641" t="s">
        <v>8</v>
      </c>
      <c r="BK17" s="1641" t="s">
        <v>8</v>
      </c>
      <c r="BL17" s="1641">
        <f>ROUNDDOWN(+BH17*1.04,-6)</f>
        <v>108000000</v>
      </c>
      <c r="BM17" s="1641" t="s">
        <v>8</v>
      </c>
      <c r="BN17" s="1641" t="s">
        <v>8</v>
      </c>
      <c r="BO17" s="1641" t="s">
        <v>8</v>
      </c>
      <c r="BP17" s="1641">
        <f>ROUNDDOWN(+BL17*1.04,-6)</f>
        <v>112000000</v>
      </c>
      <c r="BQ17" s="1641" t="s">
        <v>8</v>
      </c>
      <c r="BR17" s="1641" t="s">
        <v>8</v>
      </c>
      <c r="BS17" s="1641" t="s">
        <v>8</v>
      </c>
      <c r="BT17" s="1641">
        <f>ROUNDDOWN(+BP17*1.04,-6)</f>
        <v>116000000</v>
      </c>
      <c r="BU17" s="1641" t="s">
        <v>8</v>
      </c>
      <c r="BV17" s="1641" t="s">
        <v>8</v>
      </c>
      <c r="BW17" s="1641" t="s">
        <v>8</v>
      </c>
      <c r="BX17" s="1641">
        <f>ROUNDDOWN(+BT17*1.04,-6)</f>
        <v>120000000</v>
      </c>
      <c r="BY17" s="1641" t="s">
        <v>8</v>
      </c>
      <c r="BZ17" s="1641" t="s">
        <v>8</v>
      </c>
      <c r="CA17" s="1641" t="s">
        <v>8</v>
      </c>
      <c r="CB17" s="1641">
        <f>ROUNDDOWN(+BX17*1.04,-6)</f>
        <v>124000000</v>
      </c>
      <c r="CC17" s="1641" t="s">
        <v>8</v>
      </c>
      <c r="CD17" s="1641" t="s">
        <v>8</v>
      </c>
      <c r="CE17" s="1641" t="s">
        <v>8</v>
      </c>
      <c r="CF17" s="1641">
        <f>ROUNDDOWN(+CB17*1.04,-6)</f>
        <v>128000000</v>
      </c>
      <c r="CG17" s="1641" t="s">
        <v>8</v>
      </c>
      <c r="CH17" s="1641" t="s">
        <v>8</v>
      </c>
      <c r="CI17" s="1641" t="s">
        <v>8</v>
      </c>
      <c r="CJ17" s="1641">
        <f>ROUNDDOWN(+CF17*1.04,-6)</f>
        <v>133000000</v>
      </c>
      <c r="CK17" s="1641" t="s">
        <v>8</v>
      </c>
      <c r="CL17" s="1641" t="s">
        <v>8</v>
      </c>
      <c r="CM17" s="1641" t="s">
        <v>8</v>
      </c>
      <c r="CN17" s="1641">
        <f>ROUNDDOWN(+CJ17*1.04,-6)</f>
        <v>138000000</v>
      </c>
      <c r="CO17" s="1641" t="s">
        <v>8</v>
      </c>
      <c r="CP17" s="1641" t="s">
        <v>8</v>
      </c>
      <c r="CQ17" s="1641" t="s">
        <v>8</v>
      </c>
      <c r="CR17" s="1644">
        <f>CN17+CJ17+CF17+CB17+BX17+BT17+BP17+BL17+BH17+BD17</f>
        <v>1183000000</v>
      </c>
      <c r="CS17" s="1632" t="s">
        <v>42</v>
      </c>
      <c r="CT17" s="1632" t="s">
        <v>43</v>
      </c>
      <c r="CU17" s="1632" t="s">
        <v>2674</v>
      </c>
      <c r="CV17" s="1632" t="s">
        <v>44</v>
      </c>
      <c r="CW17" s="1632" t="s">
        <v>2675</v>
      </c>
      <c r="CX17" s="1632" t="s">
        <v>2676</v>
      </c>
      <c r="CY17" s="1632" t="s">
        <v>42</v>
      </c>
      <c r="CZ17" s="1632" t="s">
        <v>43</v>
      </c>
      <c r="DA17" s="1632" t="s">
        <v>8</v>
      </c>
      <c r="DB17" s="1632" t="s">
        <v>8</v>
      </c>
      <c r="DC17" s="1632" t="s">
        <v>8</v>
      </c>
      <c r="DD17" s="1632" t="s">
        <v>8</v>
      </c>
    </row>
    <row r="18" spans="1:108" s="1648" customFormat="1" ht="136.5" customHeight="1">
      <c r="A18" s="1628">
        <v>6</v>
      </c>
      <c r="B18" s="1629" t="s">
        <v>2632</v>
      </c>
      <c r="C18" s="1649"/>
      <c r="D18" s="1631" t="s">
        <v>6</v>
      </c>
      <c r="E18" s="1650"/>
      <c r="F18" s="1632" t="s">
        <v>7</v>
      </c>
      <c r="G18" s="1632" t="s">
        <v>2633</v>
      </c>
      <c r="H18" s="1632" t="s">
        <v>2634</v>
      </c>
      <c r="I18" s="1632" t="s">
        <v>2635</v>
      </c>
      <c r="J18" s="1632" t="s">
        <v>9</v>
      </c>
      <c r="K18" s="1632">
        <v>2020</v>
      </c>
      <c r="L18" s="1633">
        <v>43831</v>
      </c>
      <c r="M18" s="1633">
        <v>47848</v>
      </c>
      <c r="N18" s="1634">
        <v>0.1</v>
      </c>
      <c r="O18" s="1634">
        <v>0.1</v>
      </c>
      <c r="P18" s="1634">
        <v>0.13</v>
      </c>
      <c r="Q18" s="1634">
        <v>8.3882693950903225E-2</v>
      </c>
      <c r="R18" s="1634">
        <v>8.3882693950903225E-2</v>
      </c>
      <c r="S18" s="1634">
        <v>8.3882693950903225E-2</v>
      </c>
      <c r="T18" s="1634">
        <v>8.3882693950903225E-2</v>
      </c>
      <c r="U18" s="1634">
        <v>8.3882693950903225E-2</v>
      </c>
      <c r="V18" s="1634">
        <v>8.3882693950903225E-2</v>
      </c>
      <c r="W18" s="1634">
        <v>8.3882693950903225E-2</v>
      </c>
      <c r="X18" s="1634">
        <v>8.3882693950903225E-2</v>
      </c>
      <c r="Y18" s="1634">
        <v>1</v>
      </c>
      <c r="Z18" s="1631" t="s">
        <v>2677</v>
      </c>
      <c r="AA18" s="1635">
        <v>2.5000000000000001E-3</v>
      </c>
      <c r="AB18" s="1636" t="s">
        <v>45</v>
      </c>
      <c r="AC18" s="1636" t="s">
        <v>454</v>
      </c>
      <c r="AD18" s="1636" t="s">
        <v>46</v>
      </c>
      <c r="AE18" s="1637" t="s">
        <v>47</v>
      </c>
      <c r="AF18" s="1631" t="s">
        <v>2678</v>
      </c>
      <c r="AG18" s="1632" t="s">
        <v>2659</v>
      </c>
      <c r="AH18" s="1632" t="s">
        <v>8</v>
      </c>
      <c r="AI18" s="1632" t="s">
        <v>8</v>
      </c>
      <c r="AJ18" s="1636" t="s">
        <v>9</v>
      </c>
      <c r="AK18" s="1636" t="s">
        <v>9</v>
      </c>
      <c r="AL18" s="1633">
        <v>44013</v>
      </c>
      <c r="AM18" s="1633">
        <v>47848</v>
      </c>
      <c r="AN18" s="1676">
        <v>1</v>
      </c>
      <c r="AO18" s="1676">
        <v>1</v>
      </c>
      <c r="AP18" s="1676">
        <v>1</v>
      </c>
      <c r="AQ18" s="1676">
        <v>1</v>
      </c>
      <c r="AR18" s="1676">
        <v>1</v>
      </c>
      <c r="AS18" s="1676">
        <v>1</v>
      </c>
      <c r="AT18" s="1676">
        <v>1</v>
      </c>
      <c r="AU18" s="1676">
        <v>1</v>
      </c>
      <c r="AV18" s="1676">
        <v>1</v>
      </c>
      <c r="AW18" s="1676">
        <v>1</v>
      </c>
      <c r="AX18" s="1676">
        <v>1</v>
      </c>
      <c r="AY18" s="1676">
        <v>1</v>
      </c>
      <c r="AZ18" s="1641">
        <v>50000000</v>
      </c>
      <c r="BA18" s="1641">
        <v>29600000</v>
      </c>
      <c r="BB18" s="1677" t="s">
        <v>2647</v>
      </c>
      <c r="BC18" s="1678" t="s">
        <v>29</v>
      </c>
      <c r="BD18" s="1641">
        <v>50000000</v>
      </c>
      <c r="BE18" s="1641">
        <v>29600000</v>
      </c>
      <c r="BF18" s="1677" t="s">
        <v>2647</v>
      </c>
      <c r="BG18" s="1678" t="s">
        <v>29</v>
      </c>
      <c r="BH18" s="1641">
        <v>50000000</v>
      </c>
      <c r="BI18" s="1641">
        <v>29600000</v>
      </c>
      <c r="BJ18" s="1677" t="s">
        <v>2647</v>
      </c>
      <c r="BK18" s="1678" t="s">
        <v>29</v>
      </c>
      <c r="BL18" s="1641">
        <v>50000000</v>
      </c>
      <c r="BM18" s="1641">
        <v>29600000</v>
      </c>
      <c r="BN18" s="1677" t="s">
        <v>2647</v>
      </c>
      <c r="BO18" s="1678" t="s">
        <v>29</v>
      </c>
      <c r="BP18" s="1641">
        <v>50000000</v>
      </c>
      <c r="BQ18" s="1641">
        <v>29600000</v>
      </c>
      <c r="BR18" s="1677" t="s">
        <v>2647</v>
      </c>
      <c r="BS18" s="1678" t="s">
        <v>29</v>
      </c>
      <c r="BT18" s="1641">
        <v>50000000</v>
      </c>
      <c r="BU18" s="1641">
        <v>29600000</v>
      </c>
      <c r="BV18" s="1677" t="s">
        <v>2647</v>
      </c>
      <c r="BW18" s="1678" t="s">
        <v>29</v>
      </c>
      <c r="BX18" s="1641">
        <v>50000000</v>
      </c>
      <c r="BY18" s="1641">
        <v>29600000</v>
      </c>
      <c r="BZ18" s="1677" t="s">
        <v>2647</v>
      </c>
      <c r="CA18" s="1678" t="s">
        <v>29</v>
      </c>
      <c r="CB18" s="1641">
        <v>50000000</v>
      </c>
      <c r="CC18" s="1641">
        <v>29600000</v>
      </c>
      <c r="CD18" s="1677" t="s">
        <v>2647</v>
      </c>
      <c r="CE18" s="1678" t="s">
        <v>29</v>
      </c>
      <c r="CF18" s="1641">
        <v>50000000</v>
      </c>
      <c r="CG18" s="1641">
        <v>29600000</v>
      </c>
      <c r="CH18" s="1677" t="s">
        <v>2647</v>
      </c>
      <c r="CI18" s="1678" t="s">
        <v>29</v>
      </c>
      <c r="CJ18" s="1641">
        <v>50000000</v>
      </c>
      <c r="CK18" s="1641">
        <v>29600000</v>
      </c>
      <c r="CL18" s="1677" t="s">
        <v>2647</v>
      </c>
      <c r="CM18" s="1678" t="s">
        <v>29</v>
      </c>
      <c r="CN18" s="1641">
        <v>50000000</v>
      </c>
      <c r="CO18" s="1641">
        <v>29600000</v>
      </c>
      <c r="CP18" s="1677" t="s">
        <v>2647</v>
      </c>
      <c r="CQ18" s="1678" t="s">
        <v>29</v>
      </c>
      <c r="CR18" s="1644">
        <f>CJ18+CF18+CB18+BX18+BT18+BP18+BL18+BH18+BD18+AZ18+CN18</f>
        <v>550000000</v>
      </c>
      <c r="CS18" s="1632" t="s">
        <v>2679</v>
      </c>
      <c r="CT18" s="1632" t="s">
        <v>48</v>
      </c>
      <c r="CU18" s="1679" t="s">
        <v>49</v>
      </c>
      <c r="CV18" s="1679" t="s">
        <v>50</v>
      </c>
      <c r="CW18" s="1679" t="s">
        <v>51</v>
      </c>
      <c r="CX18" s="1680" t="s">
        <v>52</v>
      </c>
      <c r="CY18" s="1679" t="s">
        <v>23</v>
      </c>
      <c r="CZ18" s="1679" t="s">
        <v>1</v>
      </c>
      <c r="DA18" s="1636"/>
      <c r="DB18" s="1636"/>
      <c r="DC18" s="1636"/>
      <c r="DD18" s="1636"/>
    </row>
    <row r="19" spans="1:108" s="1648" customFormat="1" ht="144" customHeight="1">
      <c r="A19" s="1628">
        <v>7</v>
      </c>
      <c r="B19" s="1629" t="s">
        <v>2632</v>
      </c>
      <c r="C19" s="1649"/>
      <c r="D19" s="1631" t="s">
        <v>6</v>
      </c>
      <c r="E19" s="1650"/>
      <c r="F19" s="1632" t="s">
        <v>7</v>
      </c>
      <c r="G19" s="1632" t="s">
        <v>2633</v>
      </c>
      <c r="H19" s="1632" t="s">
        <v>2634</v>
      </c>
      <c r="I19" s="1632" t="s">
        <v>2635</v>
      </c>
      <c r="J19" s="1632" t="s">
        <v>9</v>
      </c>
      <c r="K19" s="1632">
        <v>2020</v>
      </c>
      <c r="L19" s="1633">
        <v>43831</v>
      </c>
      <c r="M19" s="1633">
        <v>47848</v>
      </c>
      <c r="N19" s="1634">
        <v>0.1</v>
      </c>
      <c r="O19" s="1634">
        <v>0.1</v>
      </c>
      <c r="P19" s="1634">
        <v>0.13</v>
      </c>
      <c r="Q19" s="1634">
        <v>8.3882693950903225E-2</v>
      </c>
      <c r="R19" s="1634">
        <v>8.3882693950903225E-2</v>
      </c>
      <c r="S19" s="1634">
        <v>8.3882693950903225E-2</v>
      </c>
      <c r="T19" s="1634">
        <v>8.3882693950903225E-2</v>
      </c>
      <c r="U19" s="1634">
        <v>8.3882693950903225E-2</v>
      </c>
      <c r="V19" s="1634">
        <v>8.3882693950903225E-2</v>
      </c>
      <c r="W19" s="1634">
        <v>8.3882693950903225E-2</v>
      </c>
      <c r="X19" s="1634">
        <v>8.3882693950903225E-2</v>
      </c>
      <c r="Y19" s="1634">
        <v>1</v>
      </c>
      <c r="Z19" s="1631" t="s">
        <v>2680</v>
      </c>
      <c r="AA19" s="1635">
        <v>2.5000000000000001E-3</v>
      </c>
      <c r="AB19" s="1681" t="s">
        <v>53</v>
      </c>
      <c r="AC19" s="1681" t="s">
        <v>455</v>
      </c>
      <c r="AD19" s="1636" t="s">
        <v>46</v>
      </c>
      <c r="AE19" s="1637" t="s">
        <v>47</v>
      </c>
      <c r="AF19" s="1631" t="s">
        <v>54</v>
      </c>
      <c r="AG19" s="1632" t="s">
        <v>2635</v>
      </c>
      <c r="AH19" s="1632" t="s">
        <v>8</v>
      </c>
      <c r="AI19" s="1632" t="s">
        <v>8</v>
      </c>
      <c r="AJ19" s="1632">
        <v>3</v>
      </c>
      <c r="AK19" s="1632">
        <v>2019</v>
      </c>
      <c r="AL19" s="1633">
        <v>44013</v>
      </c>
      <c r="AM19" s="1633">
        <v>47848</v>
      </c>
      <c r="AN19" s="1643">
        <v>1</v>
      </c>
      <c r="AO19" s="1643">
        <v>1</v>
      </c>
      <c r="AP19" s="1643">
        <v>1</v>
      </c>
      <c r="AQ19" s="1643">
        <v>1</v>
      </c>
      <c r="AR19" s="1643">
        <v>1</v>
      </c>
      <c r="AS19" s="1643">
        <v>1</v>
      </c>
      <c r="AT19" s="1643">
        <v>1</v>
      </c>
      <c r="AU19" s="1643">
        <v>1</v>
      </c>
      <c r="AV19" s="1643">
        <v>1</v>
      </c>
      <c r="AW19" s="1643">
        <v>1</v>
      </c>
      <c r="AX19" s="1643">
        <v>1</v>
      </c>
      <c r="AY19" s="1678">
        <v>11</v>
      </c>
      <c r="AZ19" s="1641">
        <v>50000000</v>
      </c>
      <c r="BA19" s="1641">
        <v>29600000</v>
      </c>
      <c r="BB19" s="1677" t="s">
        <v>2647</v>
      </c>
      <c r="BC19" s="1678" t="s">
        <v>29</v>
      </c>
      <c r="BD19" s="1641">
        <v>50000000</v>
      </c>
      <c r="BE19" s="1641">
        <v>29600000</v>
      </c>
      <c r="BF19" s="1677" t="s">
        <v>2647</v>
      </c>
      <c r="BG19" s="1678" t="s">
        <v>29</v>
      </c>
      <c r="BH19" s="1641">
        <v>50000000</v>
      </c>
      <c r="BI19" s="1641">
        <v>29600000</v>
      </c>
      <c r="BJ19" s="1677" t="s">
        <v>2647</v>
      </c>
      <c r="BK19" s="1678" t="s">
        <v>29</v>
      </c>
      <c r="BL19" s="1641">
        <v>50000000</v>
      </c>
      <c r="BM19" s="1641">
        <v>29600000</v>
      </c>
      <c r="BN19" s="1677" t="s">
        <v>2647</v>
      </c>
      <c r="BO19" s="1678" t="s">
        <v>29</v>
      </c>
      <c r="BP19" s="1641">
        <v>50000000</v>
      </c>
      <c r="BQ19" s="1641">
        <v>29600000</v>
      </c>
      <c r="BR19" s="1677" t="s">
        <v>2647</v>
      </c>
      <c r="BS19" s="1678" t="s">
        <v>29</v>
      </c>
      <c r="BT19" s="1641">
        <v>50000000</v>
      </c>
      <c r="BU19" s="1641">
        <v>29600000</v>
      </c>
      <c r="BV19" s="1677" t="s">
        <v>2647</v>
      </c>
      <c r="BW19" s="1678" t="s">
        <v>29</v>
      </c>
      <c r="BX19" s="1641">
        <v>50000000</v>
      </c>
      <c r="BY19" s="1641">
        <v>29600000</v>
      </c>
      <c r="BZ19" s="1677" t="s">
        <v>2647</v>
      </c>
      <c r="CA19" s="1678" t="s">
        <v>29</v>
      </c>
      <c r="CB19" s="1641">
        <v>50000000</v>
      </c>
      <c r="CC19" s="1641">
        <v>29600000</v>
      </c>
      <c r="CD19" s="1677" t="s">
        <v>2647</v>
      </c>
      <c r="CE19" s="1678" t="s">
        <v>29</v>
      </c>
      <c r="CF19" s="1641">
        <v>50000000</v>
      </c>
      <c r="CG19" s="1641">
        <v>29600000</v>
      </c>
      <c r="CH19" s="1677" t="s">
        <v>2647</v>
      </c>
      <c r="CI19" s="1678" t="s">
        <v>29</v>
      </c>
      <c r="CJ19" s="1641">
        <v>50000000</v>
      </c>
      <c r="CK19" s="1641">
        <v>29600000</v>
      </c>
      <c r="CL19" s="1677" t="s">
        <v>2647</v>
      </c>
      <c r="CM19" s="1678" t="s">
        <v>29</v>
      </c>
      <c r="CN19" s="1641">
        <v>50000000</v>
      </c>
      <c r="CO19" s="1641">
        <v>29600000</v>
      </c>
      <c r="CP19" s="1677" t="s">
        <v>2647</v>
      </c>
      <c r="CQ19" s="1678" t="s">
        <v>29</v>
      </c>
      <c r="CR19" s="1644">
        <f>CJ19+CF19+CB19+BX19+BT19+BP19+BL19+BH19+BD19+AZ19+CN19</f>
        <v>550000000</v>
      </c>
      <c r="CS19" s="1632" t="s">
        <v>2679</v>
      </c>
      <c r="CT19" s="1632" t="s">
        <v>48</v>
      </c>
      <c r="CU19" s="1679" t="s">
        <v>49</v>
      </c>
      <c r="CV19" s="1679" t="s">
        <v>50</v>
      </c>
      <c r="CW19" s="1679" t="s">
        <v>51</v>
      </c>
      <c r="CX19" s="1680" t="s">
        <v>52</v>
      </c>
      <c r="CY19" s="1636" t="s">
        <v>23</v>
      </c>
      <c r="CZ19" s="1636" t="s">
        <v>1</v>
      </c>
      <c r="DA19" s="1636"/>
      <c r="DB19" s="1636"/>
      <c r="DC19" s="1636"/>
      <c r="DD19" s="1636"/>
    </row>
    <row r="20" spans="1:108" s="1648" customFormat="1" ht="147" customHeight="1">
      <c r="A20" s="1628">
        <v>8</v>
      </c>
      <c r="B20" s="1629" t="s">
        <v>2632</v>
      </c>
      <c r="C20" s="1643"/>
      <c r="D20" s="1631" t="s">
        <v>6</v>
      </c>
      <c r="E20" s="1650"/>
      <c r="F20" s="1632" t="s">
        <v>7</v>
      </c>
      <c r="G20" s="1632" t="s">
        <v>2633</v>
      </c>
      <c r="H20" s="1632" t="s">
        <v>2634</v>
      </c>
      <c r="I20" s="1632" t="s">
        <v>2635</v>
      </c>
      <c r="J20" s="1632" t="s">
        <v>9</v>
      </c>
      <c r="K20" s="1632">
        <v>2020</v>
      </c>
      <c r="L20" s="1633">
        <v>43831</v>
      </c>
      <c r="M20" s="1633">
        <v>47848</v>
      </c>
      <c r="N20" s="1634">
        <v>0.1</v>
      </c>
      <c r="O20" s="1634">
        <v>0.1</v>
      </c>
      <c r="P20" s="1634">
        <v>0.13</v>
      </c>
      <c r="Q20" s="1634">
        <v>8.3882693950903225E-2</v>
      </c>
      <c r="R20" s="1634">
        <v>8.3882693950903225E-2</v>
      </c>
      <c r="S20" s="1634">
        <v>8.3882693950903225E-2</v>
      </c>
      <c r="T20" s="1634">
        <v>8.3882693950903225E-2</v>
      </c>
      <c r="U20" s="1634">
        <v>8.3882693950903225E-2</v>
      </c>
      <c r="V20" s="1634">
        <v>8.3882693950903225E-2</v>
      </c>
      <c r="W20" s="1634">
        <v>8.3882693950903225E-2</v>
      </c>
      <c r="X20" s="1634">
        <v>8.3882693950903225E-2</v>
      </c>
      <c r="Y20" s="1634">
        <v>1</v>
      </c>
      <c r="Z20" s="1631" t="s">
        <v>2681</v>
      </c>
      <c r="AA20" s="1635">
        <v>2.5000000000000001E-3</v>
      </c>
      <c r="AB20" s="1645" t="s">
        <v>73</v>
      </c>
      <c r="AC20" s="1645" t="s">
        <v>1832</v>
      </c>
      <c r="AD20" s="1682" t="s">
        <v>68</v>
      </c>
      <c r="AE20" s="1682" t="s">
        <v>69</v>
      </c>
      <c r="AF20" s="1682" t="s">
        <v>2682</v>
      </c>
      <c r="AG20" s="1636" t="s">
        <v>2665</v>
      </c>
      <c r="AH20" s="1636" t="s">
        <v>9</v>
      </c>
      <c r="AI20" s="1636" t="s">
        <v>9</v>
      </c>
      <c r="AJ20" s="1636" t="s">
        <v>9</v>
      </c>
      <c r="AK20" s="1636" t="s">
        <v>9</v>
      </c>
      <c r="AL20" s="1638">
        <v>44105</v>
      </c>
      <c r="AM20" s="1638">
        <v>44561</v>
      </c>
      <c r="AN20" s="1639">
        <v>0.1</v>
      </c>
      <c r="AO20" s="1639">
        <v>1</v>
      </c>
      <c r="AP20" s="1639" t="s">
        <v>8</v>
      </c>
      <c r="AQ20" s="1639" t="s">
        <v>8</v>
      </c>
      <c r="AR20" s="1639" t="s">
        <v>8</v>
      </c>
      <c r="AS20" s="1639" t="s">
        <v>8</v>
      </c>
      <c r="AT20" s="1639" t="s">
        <v>8</v>
      </c>
      <c r="AU20" s="1639" t="s">
        <v>8</v>
      </c>
      <c r="AV20" s="1639" t="s">
        <v>8</v>
      </c>
      <c r="AW20" s="1639" t="s">
        <v>8</v>
      </c>
      <c r="AX20" s="1639" t="s">
        <v>8</v>
      </c>
      <c r="AY20" s="1639">
        <v>1</v>
      </c>
      <c r="AZ20" s="1641">
        <f>(5000000*6)</f>
        <v>30000000</v>
      </c>
      <c r="BA20" s="1641">
        <v>30000000</v>
      </c>
      <c r="BB20" s="1643" t="s">
        <v>2683</v>
      </c>
      <c r="BC20" s="1643">
        <v>7720</v>
      </c>
      <c r="BD20" s="1641">
        <f>(5000000*1.03)*10</f>
        <v>51500000</v>
      </c>
      <c r="BE20" s="1641">
        <v>52000000</v>
      </c>
      <c r="BF20" s="1683" t="s">
        <v>2683</v>
      </c>
      <c r="BG20" s="1683" t="s">
        <v>2684</v>
      </c>
      <c r="BH20" s="1641" t="s">
        <v>29</v>
      </c>
      <c r="BI20" s="1641" t="s">
        <v>29</v>
      </c>
      <c r="BJ20" s="1641" t="s">
        <v>29</v>
      </c>
      <c r="BK20" s="1641" t="s">
        <v>29</v>
      </c>
      <c r="BL20" s="1641" t="s">
        <v>29</v>
      </c>
      <c r="BM20" s="1641" t="s">
        <v>29</v>
      </c>
      <c r="BN20" s="1641" t="s">
        <v>29</v>
      </c>
      <c r="BO20" s="1641" t="s">
        <v>29</v>
      </c>
      <c r="BP20" s="1641" t="s">
        <v>29</v>
      </c>
      <c r="BQ20" s="1641" t="s">
        <v>29</v>
      </c>
      <c r="BR20" s="1641" t="s">
        <v>29</v>
      </c>
      <c r="BS20" s="1641" t="s">
        <v>29</v>
      </c>
      <c r="BT20" s="1641" t="s">
        <v>29</v>
      </c>
      <c r="BU20" s="1641" t="s">
        <v>29</v>
      </c>
      <c r="BV20" s="1641" t="s">
        <v>29</v>
      </c>
      <c r="BW20" s="1641" t="s">
        <v>29</v>
      </c>
      <c r="BX20" s="1641" t="s">
        <v>29</v>
      </c>
      <c r="BY20" s="1641" t="s">
        <v>29</v>
      </c>
      <c r="BZ20" s="1641" t="s">
        <v>29</v>
      </c>
      <c r="CA20" s="1641" t="s">
        <v>29</v>
      </c>
      <c r="CB20" s="1641" t="s">
        <v>29</v>
      </c>
      <c r="CC20" s="1641" t="s">
        <v>29</v>
      </c>
      <c r="CD20" s="1641" t="s">
        <v>29</v>
      </c>
      <c r="CE20" s="1641" t="s">
        <v>29</v>
      </c>
      <c r="CF20" s="1641" t="s">
        <v>29</v>
      </c>
      <c r="CG20" s="1641" t="s">
        <v>29</v>
      </c>
      <c r="CH20" s="1641" t="s">
        <v>29</v>
      </c>
      <c r="CI20" s="1641" t="s">
        <v>29</v>
      </c>
      <c r="CJ20" s="1641" t="s">
        <v>29</v>
      </c>
      <c r="CK20" s="1641" t="s">
        <v>29</v>
      </c>
      <c r="CL20" s="1641" t="s">
        <v>29</v>
      </c>
      <c r="CM20" s="1641" t="s">
        <v>29</v>
      </c>
      <c r="CN20" s="1641" t="s">
        <v>29</v>
      </c>
      <c r="CO20" s="1641" t="s">
        <v>29</v>
      </c>
      <c r="CP20" s="1641" t="s">
        <v>29</v>
      </c>
      <c r="CQ20" s="1641" t="s">
        <v>29</v>
      </c>
      <c r="CR20" s="1644">
        <f>AZ20+BD20</f>
        <v>81500000</v>
      </c>
      <c r="CS20" s="1645" t="s">
        <v>38</v>
      </c>
      <c r="CT20" s="1645" t="s">
        <v>2685</v>
      </c>
      <c r="CU20" s="1645" t="s">
        <v>2686</v>
      </c>
      <c r="CV20" s="1645" t="s">
        <v>2687</v>
      </c>
      <c r="CW20" s="1645" t="s">
        <v>74</v>
      </c>
      <c r="CX20" s="1684" t="s">
        <v>75</v>
      </c>
      <c r="CY20" s="1685"/>
      <c r="CZ20" s="1685"/>
      <c r="DA20" s="1686"/>
      <c r="DB20" s="1685"/>
      <c r="DC20" s="1659"/>
      <c r="DD20" s="1659"/>
    </row>
    <row r="21" spans="1:108" s="1648" customFormat="1" ht="143.25" customHeight="1">
      <c r="A21" s="1628">
        <v>9</v>
      </c>
      <c r="B21" s="1629" t="s">
        <v>2632</v>
      </c>
      <c r="C21" s="1643"/>
      <c r="D21" s="1631" t="s">
        <v>6</v>
      </c>
      <c r="E21" s="1650"/>
      <c r="F21" s="1632" t="s">
        <v>7</v>
      </c>
      <c r="G21" s="1632" t="s">
        <v>2633</v>
      </c>
      <c r="H21" s="1632" t="s">
        <v>2634</v>
      </c>
      <c r="I21" s="1632" t="s">
        <v>2635</v>
      </c>
      <c r="J21" s="1632" t="s">
        <v>9</v>
      </c>
      <c r="K21" s="1632">
        <v>2020</v>
      </c>
      <c r="L21" s="1633">
        <v>43831</v>
      </c>
      <c r="M21" s="1633">
        <v>47848</v>
      </c>
      <c r="N21" s="1634">
        <v>0.1</v>
      </c>
      <c r="O21" s="1634">
        <v>0.1</v>
      </c>
      <c r="P21" s="1634">
        <v>0.13</v>
      </c>
      <c r="Q21" s="1634">
        <v>8.3882693950903225E-2</v>
      </c>
      <c r="R21" s="1634">
        <v>8.3882693950903225E-2</v>
      </c>
      <c r="S21" s="1634">
        <v>8.3882693950903225E-2</v>
      </c>
      <c r="T21" s="1634">
        <v>8.3882693950903225E-2</v>
      </c>
      <c r="U21" s="1634">
        <v>8.3882693950903225E-2</v>
      </c>
      <c r="V21" s="1634">
        <v>8.3882693950903225E-2</v>
      </c>
      <c r="W21" s="1634">
        <v>8.3882693950903225E-2</v>
      </c>
      <c r="X21" s="1634">
        <v>8.3882693950903225E-2</v>
      </c>
      <c r="Y21" s="1634">
        <v>1</v>
      </c>
      <c r="Z21" s="1631" t="s">
        <v>2688</v>
      </c>
      <c r="AA21" s="1635">
        <v>2.5000000000000001E-3</v>
      </c>
      <c r="AB21" s="1687" t="s">
        <v>2689</v>
      </c>
      <c r="AC21" s="1687" t="s">
        <v>76</v>
      </c>
      <c r="AD21" s="1645" t="s">
        <v>11</v>
      </c>
      <c r="AE21" s="1687" t="s">
        <v>12</v>
      </c>
      <c r="AF21" s="1645" t="s">
        <v>27</v>
      </c>
      <c r="AG21" s="1636" t="s">
        <v>2659</v>
      </c>
      <c r="AH21" s="1645" t="s">
        <v>8</v>
      </c>
      <c r="AI21" s="1645" t="s">
        <v>8</v>
      </c>
      <c r="AJ21" s="1645" t="s">
        <v>8</v>
      </c>
      <c r="AK21" s="1645" t="s">
        <v>8</v>
      </c>
      <c r="AL21" s="1663">
        <v>44013</v>
      </c>
      <c r="AM21" s="1663">
        <v>47848</v>
      </c>
      <c r="AN21" s="1688">
        <v>1</v>
      </c>
      <c r="AO21" s="1688">
        <v>1</v>
      </c>
      <c r="AP21" s="1688">
        <v>1</v>
      </c>
      <c r="AQ21" s="1688">
        <v>1</v>
      </c>
      <c r="AR21" s="1688">
        <v>1</v>
      </c>
      <c r="AS21" s="1688">
        <v>1</v>
      </c>
      <c r="AT21" s="1688">
        <v>1</v>
      </c>
      <c r="AU21" s="1688">
        <v>1</v>
      </c>
      <c r="AV21" s="1688">
        <v>1</v>
      </c>
      <c r="AW21" s="1688">
        <v>1</v>
      </c>
      <c r="AX21" s="1688">
        <v>1</v>
      </c>
      <c r="AY21" s="1688">
        <v>1</v>
      </c>
      <c r="AZ21" s="1641">
        <v>12000000</v>
      </c>
      <c r="BA21" s="1641">
        <v>12000000</v>
      </c>
      <c r="BB21" s="1689" t="s">
        <v>2640</v>
      </c>
      <c r="BC21" s="1690">
        <v>7787</v>
      </c>
      <c r="BD21" s="1641">
        <v>24000000</v>
      </c>
      <c r="BE21" s="1641">
        <v>24000000</v>
      </c>
      <c r="BF21" s="1689" t="s">
        <v>2640</v>
      </c>
      <c r="BG21" s="1690">
        <v>7787</v>
      </c>
      <c r="BH21" s="1641">
        <v>24000000</v>
      </c>
      <c r="BI21" s="1641">
        <v>24000000</v>
      </c>
      <c r="BJ21" s="1689" t="s">
        <v>2640</v>
      </c>
      <c r="BK21" s="1690">
        <v>7787</v>
      </c>
      <c r="BL21" s="1641">
        <v>24000000</v>
      </c>
      <c r="BM21" s="1641">
        <v>24000000</v>
      </c>
      <c r="BN21" s="1689" t="s">
        <v>2640</v>
      </c>
      <c r="BO21" s="1690">
        <v>7787</v>
      </c>
      <c r="BP21" s="1641">
        <v>24000000</v>
      </c>
      <c r="BQ21" s="1641">
        <v>24000000</v>
      </c>
      <c r="BR21" s="1689" t="s">
        <v>2640</v>
      </c>
      <c r="BS21" s="1690">
        <v>7787</v>
      </c>
      <c r="BT21" s="1641">
        <f>(BP21*3%)+BP21</f>
        <v>24720000</v>
      </c>
      <c r="BU21" s="1641" t="s">
        <v>8</v>
      </c>
      <c r="BV21" s="1689" t="s">
        <v>2641</v>
      </c>
      <c r="BW21" s="1689" t="s">
        <v>8</v>
      </c>
      <c r="BX21" s="1641">
        <f>(BT21*3%)+BT21</f>
        <v>25461600</v>
      </c>
      <c r="BY21" s="1641" t="s">
        <v>8</v>
      </c>
      <c r="BZ21" s="1689" t="s">
        <v>2641</v>
      </c>
      <c r="CA21" s="1689" t="s">
        <v>8</v>
      </c>
      <c r="CB21" s="1641">
        <f>(BX21*3%)+BX21</f>
        <v>26225448</v>
      </c>
      <c r="CC21" s="1641" t="s">
        <v>8</v>
      </c>
      <c r="CD21" s="1689" t="s">
        <v>2641</v>
      </c>
      <c r="CE21" s="1689" t="s">
        <v>8</v>
      </c>
      <c r="CF21" s="1641">
        <f>(CB21*3%)+CB21</f>
        <v>27012211.440000001</v>
      </c>
      <c r="CG21" s="1641" t="s">
        <v>8</v>
      </c>
      <c r="CH21" s="1689" t="s">
        <v>2641</v>
      </c>
      <c r="CI21" s="1689" t="s">
        <v>8</v>
      </c>
      <c r="CJ21" s="1641">
        <f>(CF21*3%)+CF21</f>
        <v>27822577.783200003</v>
      </c>
      <c r="CK21" s="1641" t="s">
        <v>8</v>
      </c>
      <c r="CL21" s="1689" t="s">
        <v>2641</v>
      </c>
      <c r="CM21" s="1689" t="s">
        <v>8</v>
      </c>
      <c r="CN21" s="1641">
        <v>28657255.116696004</v>
      </c>
      <c r="CO21" s="1641" t="s">
        <v>8</v>
      </c>
      <c r="CP21" s="1689" t="s">
        <v>2641</v>
      </c>
      <c r="CQ21" s="1689" t="s">
        <v>8</v>
      </c>
      <c r="CR21" s="1644">
        <f t="shared" ref="CR21:CR26" si="0">CJ21+CF21+CB21+BX21+BT21+BP21+BL21+BH21+BD21+AZ21+CN21</f>
        <v>267899092.33989602</v>
      </c>
      <c r="CS21" s="1645" t="s">
        <v>2056</v>
      </c>
      <c r="CT21" s="1645" t="s">
        <v>2690</v>
      </c>
      <c r="CU21" s="1645" t="s">
        <v>2691</v>
      </c>
      <c r="CV21" s="1645" t="s">
        <v>2692</v>
      </c>
      <c r="CW21" s="1645">
        <v>3504799976</v>
      </c>
      <c r="CX21" s="1684" t="s">
        <v>77</v>
      </c>
      <c r="CY21" s="1645"/>
      <c r="CZ21" s="1636"/>
      <c r="DA21" s="1636"/>
      <c r="DB21" s="1636"/>
      <c r="DC21" s="1636"/>
      <c r="DD21" s="1636"/>
    </row>
    <row r="22" spans="1:108" s="1648" customFormat="1" ht="143.25" customHeight="1">
      <c r="A22" s="1628">
        <v>10</v>
      </c>
      <c r="B22" s="1629" t="s">
        <v>2632</v>
      </c>
      <c r="C22" s="1643"/>
      <c r="D22" s="1631" t="s">
        <v>6</v>
      </c>
      <c r="E22" s="1650"/>
      <c r="F22" s="1632" t="s">
        <v>7</v>
      </c>
      <c r="G22" s="1632" t="s">
        <v>2633</v>
      </c>
      <c r="H22" s="1632" t="s">
        <v>2634</v>
      </c>
      <c r="I22" s="1632" t="s">
        <v>2635</v>
      </c>
      <c r="J22" s="1632" t="s">
        <v>9</v>
      </c>
      <c r="K22" s="1632">
        <v>2020</v>
      </c>
      <c r="L22" s="1633">
        <v>43831</v>
      </c>
      <c r="M22" s="1633">
        <v>47848</v>
      </c>
      <c r="N22" s="1634">
        <v>0.1</v>
      </c>
      <c r="O22" s="1634">
        <v>0.1</v>
      </c>
      <c r="P22" s="1634">
        <v>0.13</v>
      </c>
      <c r="Q22" s="1634">
        <v>8.3882693950903225E-2</v>
      </c>
      <c r="R22" s="1634">
        <v>8.3882693950903225E-2</v>
      </c>
      <c r="S22" s="1634">
        <v>8.3882693950903225E-2</v>
      </c>
      <c r="T22" s="1634">
        <v>8.3882693950903225E-2</v>
      </c>
      <c r="U22" s="1634">
        <v>8.3882693950903225E-2</v>
      </c>
      <c r="V22" s="1634">
        <v>8.3882693950903225E-2</v>
      </c>
      <c r="W22" s="1634">
        <v>8.3882693950903225E-2</v>
      </c>
      <c r="X22" s="1634">
        <v>8.3882693950903225E-2</v>
      </c>
      <c r="Y22" s="1634">
        <v>1</v>
      </c>
      <c r="Z22" s="1631" t="s">
        <v>2693</v>
      </c>
      <c r="AA22" s="1635">
        <v>5.0000000000000001E-3</v>
      </c>
      <c r="AB22" s="1637" t="s">
        <v>2694</v>
      </c>
      <c r="AC22" s="1637" t="s">
        <v>2695</v>
      </c>
      <c r="AD22" s="1691" t="s">
        <v>11</v>
      </c>
      <c r="AE22" s="1637" t="s">
        <v>87</v>
      </c>
      <c r="AF22" s="1636" t="s">
        <v>2696</v>
      </c>
      <c r="AG22" s="1691" t="s">
        <v>2659</v>
      </c>
      <c r="AH22" s="1636" t="s">
        <v>8</v>
      </c>
      <c r="AI22" s="1636" t="s">
        <v>8</v>
      </c>
      <c r="AJ22" s="1636" t="s">
        <v>8</v>
      </c>
      <c r="AK22" s="1636" t="s">
        <v>8</v>
      </c>
      <c r="AL22" s="1663">
        <v>44013</v>
      </c>
      <c r="AM22" s="1638">
        <v>47848</v>
      </c>
      <c r="AN22" s="1692">
        <v>1</v>
      </c>
      <c r="AO22" s="1692">
        <v>1</v>
      </c>
      <c r="AP22" s="1692">
        <v>1</v>
      </c>
      <c r="AQ22" s="1692">
        <v>1</v>
      </c>
      <c r="AR22" s="1692">
        <v>1</v>
      </c>
      <c r="AS22" s="1692">
        <v>1</v>
      </c>
      <c r="AT22" s="1692">
        <v>1</v>
      </c>
      <c r="AU22" s="1692">
        <v>1</v>
      </c>
      <c r="AV22" s="1692">
        <v>1</v>
      </c>
      <c r="AW22" s="1692">
        <v>1</v>
      </c>
      <c r="AX22" s="1692">
        <v>1</v>
      </c>
      <c r="AY22" s="1692">
        <v>1</v>
      </c>
      <c r="AZ22" s="1641">
        <v>184381000</v>
      </c>
      <c r="BA22" s="1641">
        <v>184000000</v>
      </c>
      <c r="BB22" s="1642" t="s">
        <v>2697</v>
      </c>
      <c r="BC22" s="1643">
        <v>7668</v>
      </c>
      <c r="BD22" s="1641">
        <v>566000000</v>
      </c>
      <c r="BE22" s="1641">
        <v>566000000</v>
      </c>
      <c r="BF22" s="1642" t="s">
        <v>2697</v>
      </c>
      <c r="BG22" s="1643">
        <v>7668</v>
      </c>
      <c r="BH22" s="1641">
        <v>550000000</v>
      </c>
      <c r="BI22" s="1641">
        <v>550000000</v>
      </c>
      <c r="BJ22" s="1642" t="s">
        <v>2697</v>
      </c>
      <c r="BK22" s="1643">
        <v>7668</v>
      </c>
      <c r="BL22" s="1641">
        <v>600000000</v>
      </c>
      <c r="BM22" s="1641">
        <v>600000000</v>
      </c>
      <c r="BN22" s="1642" t="s">
        <v>2697</v>
      </c>
      <c r="BO22" s="1643">
        <v>7668</v>
      </c>
      <c r="BP22" s="1641">
        <v>500000000</v>
      </c>
      <c r="BQ22" s="1641">
        <v>500000000</v>
      </c>
      <c r="BR22" s="1642" t="s">
        <v>2697</v>
      </c>
      <c r="BS22" s="1643">
        <v>7668</v>
      </c>
      <c r="BT22" s="1641">
        <f>(BP22*0.03)+BP22</f>
        <v>515000000</v>
      </c>
      <c r="BU22" s="1641" t="s">
        <v>8</v>
      </c>
      <c r="BV22" s="1642" t="s">
        <v>2697</v>
      </c>
      <c r="BW22" s="1642" t="s">
        <v>2698</v>
      </c>
      <c r="BX22" s="1641">
        <f>(BT22*0.03)+BT22</f>
        <v>530450000</v>
      </c>
      <c r="BY22" s="1641" t="s">
        <v>8</v>
      </c>
      <c r="BZ22" s="1642" t="s">
        <v>2697</v>
      </c>
      <c r="CA22" s="1642" t="s">
        <v>2698</v>
      </c>
      <c r="CB22" s="1641">
        <f>(BX22*0.03)+BX22</f>
        <v>546363500</v>
      </c>
      <c r="CC22" s="1641" t="s">
        <v>8</v>
      </c>
      <c r="CD22" s="1642" t="s">
        <v>2697</v>
      </c>
      <c r="CE22" s="1642" t="s">
        <v>2698</v>
      </c>
      <c r="CF22" s="1641">
        <f>(CB22*0.03)+CB22</f>
        <v>562754405</v>
      </c>
      <c r="CG22" s="1641" t="s">
        <v>8</v>
      </c>
      <c r="CH22" s="1642" t="s">
        <v>2697</v>
      </c>
      <c r="CI22" s="1642" t="s">
        <v>2698</v>
      </c>
      <c r="CJ22" s="1641">
        <f>(CF22*0.03)+CF22</f>
        <v>579637037.14999998</v>
      </c>
      <c r="CK22" s="1641" t="s">
        <v>8</v>
      </c>
      <c r="CL22" s="1642" t="s">
        <v>2697</v>
      </c>
      <c r="CM22" s="1642" t="s">
        <v>2698</v>
      </c>
      <c r="CN22" s="1641">
        <f>(CJ22*0.03)+CJ22</f>
        <v>597026148.26450002</v>
      </c>
      <c r="CO22" s="1641" t="s">
        <v>8</v>
      </c>
      <c r="CP22" s="1642" t="s">
        <v>2697</v>
      </c>
      <c r="CQ22" s="1642" t="s">
        <v>2698</v>
      </c>
      <c r="CR22" s="1644">
        <f t="shared" si="0"/>
        <v>5731612090.4144993</v>
      </c>
      <c r="CS22" s="1646" t="s">
        <v>0</v>
      </c>
      <c r="CT22" s="1636" t="s">
        <v>1</v>
      </c>
      <c r="CU22" s="1632" t="s">
        <v>2699</v>
      </c>
      <c r="CV22" s="1646" t="s">
        <v>2700</v>
      </c>
      <c r="CW22" s="1636" t="s">
        <v>88</v>
      </c>
      <c r="CX22" s="1680" t="s">
        <v>89</v>
      </c>
      <c r="CY22" s="1636"/>
      <c r="CZ22" s="1679"/>
      <c r="DA22" s="1646"/>
      <c r="DB22" s="1646"/>
      <c r="DC22" s="1665"/>
      <c r="DD22" s="1636"/>
    </row>
    <row r="23" spans="1:108" s="1648" customFormat="1" ht="147.75" customHeight="1">
      <c r="A23" s="1628">
        <v>11</v>
      </c>
      <c r="B23" s="1629" t="s">
        <v>2632</v>
      </c>
      <c r="C23" s="1643"/>
      <c r="D23" s="1631" t="s">
        <v>6</v>
      </c>
      <c r="E23" s="1650"/>
      <c r="F23" s="1632" t="s">
        <v>7</v>
      </c>
      <c r="G23" s="1632" t="s">
        <v>2633</v>
      </c>
      <c r="H23" s="1632" t="s">
        <v>2634</v>
      </c>
      <c r="I23" s="1632" t="s">
        <v>2635</v>
      </c>
      <c r="J23" s="1632" t="s">
        <v>9</v>
      </c>
      <c r="K23" s="1632">
        <v>2020</v>
      </c>
      <c r="L23" s="1633">
        <v>43831</v>
      </c>
      <c r="M23" s="1633">
        <v>47848</v>
      </c>
      <c r="N23" s="1634">
        <v>0.1</v>
      </c>
      <c r="O23" s="1634">
        <v>0.1</v>
      </c>
      <c r="P23" s="1634">
        <v>0.13</v>
      </c>
      <c r="Q23" s="1634">
        <v>8.3882693950903225E-2</v>
      </c>
      <c r="R23" s="1634">
        <v>8.3882693950903225E-2</v>
      </c>
      <c r="S23" s="1634">
        <v>8.3882693950903225E-2</v>
      </c>
      <c r="T23" s="1634">
        <v>8.3882693950903225E-2</v>
      </c>
      <c r="U23" s="1634">
        <v>8.3882693950903225E-2</v>
      </c>
      <c r="V23" s="1634">
        <v>8.3882693950903225E-2</v>
      </c>
      <c r="W23" s="1634">
        <v>8.3882693950903225E-2</v>
      </c>
      <c r="X23" s="1634">
        <v>8.3882693950903225E-2</v>
      </c>
      <c r="Y23" s="1634">
        <v>1</v>
      </c>
      <c r="Z23" s="1631" t="s">
        <v>2701</v>
      </c>
      <c r="AA23" s="1652">
        <v>0.02</v>
      </c>
      <c r="AB23" s="1637" t="s">
        <v>90</v>
      </c>
      <c r="AC23" s="1687" t="s">
        <v>2702</v>
      </c>
      <c r="AD23" s="1691" t="s">
        <v>11</v>
      </c>
      <c r="AE23" s="1637" t="s">
        <v>87</v>
      </c>
      <c r="AF23" s="1645" t="s">
        <v>2696</v>
      </c>
      <c r="AG23" s="1646" t="s">
        <v>2639</v>
      </c>
      <c r="AH23" s="1636" t="s">
        <v>8</v>
      </c>
      <c r="AI23" s="1636" t="s">
        <v>8</v>
      </c>
      <c r="AJ23" s="1636" t="s">
        <v>8</v>
      </c>
      <c r="AK23" s="1636" t="s">
        <v>8</v>
      </c>
      <c r="AL23" s="1663">
        <v>44013</v>
      </c>
      <c r="AM23" s="1663">
        <v>47848</v>
      </c>
      <c r="AN23" s="1693">
        <v>0.1</v>
      </c>
      <c r="AO23" s="1693">
        <v>0.15</v>
      </c>
      <c r="AP23" s="1693">
        <v>0.25</v>
      </c>
      <c r="AQ23" s="1693">
        <v>0.35</v>
      </c>
      <c r="AR23" s="1693">
        <v>0.45</v>
      </c>
      <c r="AS23" s="1693">
        <v>0.5</v>
      </c>
      <c r="AT23" s="1693">
        <v>0.65</v>
      </c>
      <c r="AU23" s="1693">
        <v>0.75</v>
      </c>
      <c r="AV23" s="1693">
        <v>0.8</v>
      </c>
      <c r="AW23" s="1693">
        <v>0.9</v>
      </c>
      <c r="AX23" s="1693">
        <v>1</v>
      </c>
      <c r="AY23" s="1693">
        <v>1</v>
      </c>
      <c r="AZ23" s="1641">
        <v>332701500</v>
      </c>
      <c r="BA23" s="1641">
        <v>333000000</v>
      </c>
      <c r="BB23" s="1642" t="s">
        <v>2697</v>
      </c>
      <c r="BC23" s="1643">
        <v>7668</v>
      </c>
      <c r="BD23" s="1641">
        <v>2541000000</v>
      </c>
      <c r="BE23" s="1641">
        <v>2541000000</v>
      </c>
      <c r="BF23" s="1642" t="s">
        <v>2697</v>
      </c>
      <c r="BG23" s="1643">
        <v>7668</v>
      </c>
      <c r="BH23" s="1641">
        <v>2302500000</v>
      </c>
      <c r="BI23" s="1641">
        <v>2302500000</v>
      </c>
      <c r="BJ23" s="1642" t="s">
        <v>2697</v>
      </c>
      <c r="BK23" s="1643">
        <v>7668</v>
      </c>
      <c r="BL23" s="1641">
        <v>2415125000</v>
      </c>
      <c r="BM23" s="1641">
        <v>2415125000</v>
      </c>
      <c r="BN23" s="1642" t="s">
        <v>2697</v>
      </c>
      <c r="BO23" s="1643">
        <v>7668</v>
      </c>
      <c r="BP23" s="1641">
        <v>2074810917</v>
      </c>
      <c r="BQ23" s="1641">
        <v>2074810917</v>
      </c>
      <c r="BR23" s="1642" t="s">
        <v>2697</v>
      </c>
      <c r="BS23" s="1643">
        <v>7668</v>
      </c>
      <c r="BT23" s="1641">
        <f>(BP23*0.03)+BP23</f>
        <v>2137055244.51</v>
      </c>
      <c r="BU23" s="1641" t="s">
        <v>8</v>
      </c>
      <c r="BV23" s="1642" t="s">
        <v>2697</v>
      </c>
      <c r="BW23" s="1642" t="s">
        <v>2698</v>
      </c>
      <c r="BX23" s="1641">
        <f>(BT23*0.03)+BT23</f>
        <v>2201166901.8453002</v>
      </c>
      <c r="BY23" s="1641" t="s">
        <v>8</v>
      </c>
      <c r="BZ23" s="1642" t="s">
        <v>2697</v>
      </c>
      <c r="CA23" s="1642" t="s">
        <v>2698</v>
      </c>
      <c r="CB23" s="1641">
        <f>(BX23*0.03)+BX23</f>
        <v>2267201908.9006591</v>
      </c>
      <c r="CC23" s="1641" t="s">
        <v>8</v>
      </c>
      <c r="CD23" s="1642" t="s">
        <v>2697</v>
      </c>
      <c r="CE23" s="1642" t="s">
        <v>2698</v>
      </c>
      <c r="CF23" s="1641">
        <f>(CB23*0.03)+CB23</f>
        <v>2335217966.1676788</v>
      </c>
      <c r="CG23" s="1641" t="s">
        <v>8</v>
      </c>
      <c r="CH23" s="1642" t="s">
        <v>2697</v>
      </c>
      <c r="CI23" s="1642" t="s">
        <v>2698</v>
      </c>
      <c r="CJ23" s="1641">
        <f>(CF23*0.03)+CF23</f>
        <v>2405274505.152709</v>
      </c>
      <c r="CK23" s="1641" t="s">
        <v>8</v>
      </c>
      <c r="CL23" s="1642" t="s">
        <v>2697</v>
      </c>
      <c r="CM23" s="1642" t="s">
        <v>2698</v>
      </c>
      <c r="CN23" s="1641">
        <f>(CJ23*0.03)+CJ23</f>
        <v>2477432740.3072901</v>
      </c>
      <c r="CO23" s="1641" t="s">
        <v>8</v>
      </c>
      <c r="CP23" s="1642" t="s">
        <v>2697</v>
      </c>
      <c r="CQ23" s="1642" t="s">
        <v>2698</v>
      </c>
      <c r="CR23" s="1644">
        <f t="shared" si="0"/>
        <v>23489486683.883636</v>
      </c>
      <c r="CS23" s="1646" t="s">
        <v>0</v>
      </c>
      <c r="CT23" s="1636" t="s">
        <v>1</v>
      </c>
      <c r="CU23" s="1632" t="s">
        <v>2699</v>
      </c>
      <c r="CV23" s="1646" t="s">
        <v>2700</v>
      </c>
      <c r="CW23" s="1636" t="s">
        <v>2703</v>
      </c>
      <c r="CX23" s="1680" t="s">
        <v>89</v>
      </c>
      <c r="CY23" s="1636"/>
      <c r="CZ23" s="1679"/>
      <c r="DA23" s="1646"/>
      <c r="DB23" s="1646"/>
      <c r="DC23" s="1665"/>
      <c r="DD23" s="1636"/>
    </row>
    <row r="24" spans="1:108" s="1648" customFormat="1" ht="100.5" customHeight="1">
      <c r="A24" s="1628">
        <v>12</v>
      </c>
      <c r="B24" s="1629" t="s">
        <v>2632</v>
      </c>
      <c r="C24" s="1643"/>
      <c r="D24" s="1631" t="s">
        <v>6</v>
      </c>
      <c r="E24" s="1650"/>
      <c r="F24" s="1632" t="s">
        <v>7</v>
      </c>
      <c r="G24" s="1632" t="s">
        <v>2633</v>
      </c>
      <c r="H24" s="1632" t="s">
        <v>2634</v>
      </c>
      <c r="I24" s="1632" t="s">
        <v>2635</v>
      </c>
      <c r="J24" s="1632" t="s">
        <v>9</v>
      </c>
      <c r="K24" s="1632">
        <v>2020</v>
      </c>
      <c r="L24" s="1633">
        <v>43831</v>
      </c>
      <c r="M24" s="1633">
        <v>47848</v>
      </c>
      <c r="N24" s="1634">
        <v>0.1</v>
      </c>
      <c r="O24" s="1634">
        <v>0.1</v>
      </c>
      <c r="P24" s="1634">
        <v>0.13</v>
      </c>
      <c r="Q24" s="1634">
        <v>8.3882693950903225E-2</v>
      </c>
      <c r="R24" s="1634">
        <v>8.3882693950903225E-2</v>
      </c>
      <c r="S24" s="1634">
        <v>8.3882693950903225E-2</v>
      </c>
      <c r="T24" s="1634">
        <v>8.3882693950903225E-2</v>
      </c>
      <c r="U24" s="1634">
        <v>8.3882693950903225E-2</v>
      </c>
      <c r="V24" s="1634">
        <v>8.3882693950903225E-2</v>
      </c>
      <c r="W24" s="1634">
        <v>8.3882693950903225E-2</v>
      </c>
      <c r="X24" s="1634">
        <v>8.3882693950903225E-2</v>
      </c>
      <c r="Y24" s="1634">
        <v>1</v>
      </c>
      <c r="Z24" s="1631" t="s">
        <v>2704</v>
      </c>
      <c r="AA24" s="1635">
        <v>5.0000000000000001E-3</v>
      </c>
      <c r="AB24" s="1637" t="s">
        <v>2705</v>
      </c>
      <c r="AC24" s="1637" t="s">
        <v>2706</v>
      </c>
      <c r="AD24" s="1691" t="s">
        <v>11</v>
      </c>
      <c r="AE24" s="1637" t="s">
        <v>87</v>
      </c>
      <c r="AF24" s="1645" t="s">
        <v>2696</v>
      </c>
      <c r="AG24" s="1646" t="s">
        <v>2707</v>
      </c>
      <c r="AH24" s="1636" t="s">
        <v>8</v>
      </c>
      <c r="AI24" s="1636" t="s">
        <v>8</v>
      </c>
      <c r="AJ24" s="1636" t="s">
        <v>8</v>
      </c>
      <c r="AK24" s="1636" t="s">
        <v>8</v>
      </c>
      <c r="AL24" s="1663">
        <v>44013</v>
      </c>
      <c r="AM24" s="1663">
        <v>47848</v>
      </c>
      <c r="AN24" s="1692">
        <v>1</v>
      </c>
      <c r="AO24" s="1692">
        <v>1</v>
      </c>
      <c r="AP24" s="1692">
        <v>1</v>
      </c>
      <c r="AQ24" s="1692">
        <v>1</v>
      </c>
      <c r="AR24" s="1692">
        <v>1</v>
      </c>
      <c r="AS24" s="1692">
        <v>1</v>
      </c>
      <c r="AT24" s="1692">
        <v>1</v>
      </c>
      <c r="AU24" s="1692">
        <v>1</v>
      </c>
      <c r="AV24" s="1692">
        <v>1</v>
      </c>
      <c r="AW24" s="1692">
        <v>1</v>
      </c>
      <c r="AX24" s="1692">
        <v>1</v>
      </c>
      <c r="AY24" s="1692">
        <v>1</v>
      </c>
      <c r="AZ24" s="1641">
        <v>36000000</v>
      </c>
      <c r="BA24" s="1641">
        <v>36000000</v>
      </c>
      <c r="BB24" s="1642" t="s">
        <v>2697</v>
      </c>
      <c r="BC24" s="1643">
        <v>7668</v>
      </c>
      <c r="BD24" s="1641">
        <v>68000000</v>
      </c>
      <c r="BE24" s="1641">
        <v>68000000</v>
      </c>
      <c r="BF24" s="1642" t="s">
        <v>2697</v>
      </c>
      <c r="BG24" s="1643">
        <v>7668</v>
      </c>
      <c r="BH24" s="1641">
        <f>(BD24*0.03)+BD24</f>
        <v>70040000</v>
      </c>
      <c r="BI24" s="1641">
        <f>(BE24*0.03)+BE24</f>
        <v>70040000</v>
      </c>
      <c r="BJ24" s="1642" t="s">
        <v>2697</v>
      </c>
      <c r="BK24" s="1643">
        <v>7668</v>
      </c>
      <c r="BL24" s="1641">
        <f>(BH24*0.03)+BH24</f>
        <v>72141200</v>
      </c>
      <c r="BM24" s="1641">
        <f>(BI24*0.03)+BI24</f>
        <v>72141200</v>
      </c>
      <c r="BN24" s="1642" t="s">
        <v>2697</v>
      </c>
      <c r="BO24" s="1643">
        <v>7668</v>
      </c>
      <c r="BP24" s="1641">
        <f>(BL24*0.03)+BL24</f>
        <v>74305436</v>
      </c>
      <c r="BQ24" s="1641">
        <f>(BM24*0.03)+BM24</f>
        <v>74305436</v>
      </c>
      <c r="BR24" s="1642" t="s">
        <v>2697</v>
      </c>
      <c r="BS24" s="1643">
        <v>7668</v>
      </c>
      <c r="BT24" s="1641">
        <f>(BP24*0.03)+BP24</f>
        <v>76534599.079999998</v>
      </c>
      <c r="BU24" s="1641" t="s">
        <v>8</v>
      </c>
      <c r="BV24" s="1642" t="s">
        <v>2697</v>
      </c>
      <c r="BW24" s="1642" t="s">
        <v>2698</v>
      </c>
      <c r="BX24" s="1641">
        <f>(BT24*0.03)+BT24</f>
        <v>78830637.052399993</v>
      </c>
      <c r="BY24" s="1641" t="s">
        <v>8</v>
      </c>
      <c r="BZ24" s="1642" t="s">
        <v>2697</v>
      </c>
      <c r="CA24" s="1642" t="s">
        <v>2698</v>
      </c>
      <c r="CB24" s="1641">
        <f>(BX24*0.03)+BX24</f>
        <v>81195556.16397199</v>
      </c>
      <c r="CC24" s="1641" t="s">
        <v>8</v>
      </c>
      <c r="CD24" s="1642" t="s">
        <v>2697</v>
      </c>
      <c r="CE24" s="1642" t="s">
        <v>2698</v>
      </c>
      <c r="CF24" s="1641">
        <f>(CB24*0.03)+CB24</f>
        <v>83631422.848891154</v>
      </c>
      <c r="CG24" s="1641" t="s">
        <v>8</v>
      </c>
      <c r="CH24" s="1642" t="s">
        <v>2697</v>
      </c>
      <c r="CI24" s="1642" t="s">
        <v>2698</v>
      </c>
      <c r="CJ24" s="1641">
        <f>(CF24*0.03)+CF24</f>
        <v>86140365.53435789</v>
      </c>
      <c r="CK24" s="1641" t="s">
        <v>8</v>
      </c>
      <c r="CL24" s="1642" t="s">
        <v>2697</v>
      </c>
      <c r="CM24" s="1642" t="s">
        <v>2698</v>
      </c>
      <c r="CN24" s="1641">
        <f>(CJ24*0.03)+CJ24</f>
        <v>88724576.500388622</v>
      </c>
      <c r="CO24" s="1641" t="s">
        <v>8</v>
      </c>
      <c r="CP24" s="1642" t="s">
        <v>2697</v>
      </c>
      <c r="CQ24" s="1642" t="s">
        <v>2698</v>
      </c>
      <c r="CR24" s="1644">
        <f t="shared" si="0"/>
        <v>815543793.1800096</v>
      </c>
      <c r="CS24" s="1646" t="s">
        <v>0</v>
      </c>
      <c r="CT24" s="1636" t="s">
        <v>1</v>
      </c>
      <c r="CU24" s="1632" t="s">
        <v>2699</v>
      </c>
      <c r="CV24" s="1646" t="s">
        <v>2700</v>
      </c>
      <c r="CW24" s="1636" t="s">
        <v>2708</v>
      </c>
      <c r="CX24" s="1680" t="s">
        <v>89</v>
      </c>
      <c r="CY24" s="1636" t="s">
        <v>2709</v>
      </c>
      <c r="CZ24" s="1679" t="s">
        <v>2710</v>
      </c>
      <c r="DA24" s="1646" t="s">
        <v>91</v>
      </c>
      <c r="DB24" s="1679" t="s">
        <v>2711</v>
      </c>
      <c r="DC24" s="1636">
        <v>2347600</v>
      </c>
      <c r="DD24" s="1680" t="s">
        <v>2712</v>
      </c>
    </row>
    <row r="25" spans="1:108" s="1648" customFormat="1" ht="142.5" customHeight="1">
      <c r="A25" s="1628">
        <v>13</v>
      </c>
      <c r="B25" s="1694" t="s">
        <v>2632</v>
      </c>
      <c r="C25" s="1690"/>
      <c r="D25" s="1670" t="s">
        <v>6</v>
      </c>
      <c r="E25" s="1650"/>
      <c r="F25" s="1695" t="s">
        <v>7</v>
      </c>
      <c r="G25" s="1632" t="s">
        <v>2633</v>
      </c>
      <c r="H25" s="1695" t="s">
        <v>2634</v>
      </c>
      <c r="I25" s="1632" t="s">
        <v>2635</v>
      </c>
      <c r="J25" s="1695" t="s">
        <v>9</v>
      </c>
      <c r="K25" s="1695">
        <v>2020</v>
      </c>
      <c r="L25" s="1696">
        <v>43831</v>
      </c>
      <c r="M25" s="1696">
        <v>47848</v>
      </c>
      <c r="N25" s="1697">
        <v>0.1</v>
      </c>
      <c r="O25" s="1697">
        <v>0.1</v>
      </c>
      <c r="P25" s="1697">
        <v>0.13</v>
      </c>
      <c r="Q25" s="1697">
        <v>8.3882693950903225E-2</v>
      </c>
      <c r="R25" s="1697">
        <v>8.3882693950903225E-2</v>
      </c>
      <c r="S25" s="1697">
        <v>8.3882693950903225E-2</v>
      </c>
      <c r="T25" s="1697">
        <v>8.3882693950903225E-2</v>
      </c>
      <c r="U25" s="1697">
        <v>8.3882693950903225E-2</v>
      </c>
      <c r="V25" s="1697">
        <v>8.3882693950903225E-2</v>
      </c>
      <c r="W25" s="1697">
        <v>8.3882693950903225E-2</v>
      </c>
      <c r="X25" s="1697">
        <v>8.3882693950903225E-2</v>
      </c>
      <c r="Y25" s="1697">
        <v>1</v>
      </c>
      <c r="Z25" s="1670" t="s">
        <v>2713</v>
      </c>
      <c r="AA25" s="1652">
        <v>2.5000000000000001E-2</v>
      </c>
      <c r="AB25" s="1687" t="s">
        <v>94</v>
      </c>
      <c r="AC25" s="1687" t="s">
        <v>95</v>
      </c>
      <c r="AD25" s="1698" t="s">
        <v>11</v>
      </c>
      <c r="AE25" s="1687" t="s">
        <v>87</v>
      </c>
      <c r="AF25" s="1645" t="s">
        <v>2714</v>
      </c>
      <c r="AG25" s="1646" t="s">
        <v>2659</v>
      </c>
      <c r="AH25" s="1645" t="s">
        <v>8</v>
      </c>
      <c r="AI25" s="1645" t="s">
        <v>8</v>
      </c>
      <c r="AJ25" s="1695">
        <v>15</v>
      </c>
      <c r="AK25" s="1695">
        <v>2019</v>
      </c>
      <c r="AL25" s="1663">
        <v>43831</v>
      </c>
      <c r="AM25" s="1663">
        <v>47848</v>
      </c>
      <c r="AN25" s="1698">
        <v>15</v>
      </c>
      <c r="AO25" s="1698">
        <v>15</v>
      </c>
      <c r="AP25" s="1698">
        <v>15</v>
      </c>
      <c r="AQ25" s="1698">
        <v>15</v>
      </c>
      <c r="AR25" s="1698">
        <v>15</v>
      </c>
      <c r="AS25" s="1698">
        <v>15</v>
      </c>
      <c r="AT25" s="1698">
        <v>15</v>
      </c>
      <c r="AU25" s="1698">
        <v>15</v>
      </c>
      <c r="AV25" s="1698">
        <v>15</v>
      </c>
      <c r="AW25" s="1698">
        <v>15</v>
      </c>
      <c r="AX25" s="1698">
        <v>15</v>
      </c>
      <c r="AY25" s="1698">
        <v>15</v>
      </c>
      <c r="AZ25" s="1699">
        <v>433020000</v>
      </c>
      <c r="BA25" s="1699">
        <v>433000000</v>
      </c>
      <c r="BB25" s="1689" t="s">
        <v>2697</v>
      </c>
      <c r="BC25" s="1690">
        <v>7738</v>
      </c>
      <c r="BD25" s="1699">
        <v>1154074500</v>
      </c>
      <c r="BE25" s="1699">
        <v>1154000000</v>
      </c>
      <c r="BF25" s="1689" t="s">
        <v>2697</v>
      </c>
      <c r="BG25" s="1690">
        <v>7738</v>
      </c>
      <c r="BH25" s="1699">
        <v>1189199957</v>
      </c>
      <c r="BI25" s="1699">
        <v>1189199957</v>
      </c>
      <c r="BJ25" s="1689" t="s">
        <v>2697</v>
      </c>
      <c r="BK25" s="1690">
        <v>7738</v>
      </c>
      <c r="BL25" s="1699">
        <v>1225398301</v>
      </c>
      <c r="BM25" s="1699">
        <v>2935685364</v>
      </c>
      <c r="BN25" s="1689" t="s">
        <v>2697</v>
      </c>
      <c r="BO25" s="1690">
        <v>7738</v>
      </c>
      <c r="BP25" s="1699">
        <v>1223427907</v>
      </c>
      <c r="BQ25" s="1699">
        <v>2520800000</v>
      </c>
      <c r="BR25" s="1689" t="s">
        <v>2697</v>
      </c>
      <c r="BS25" s="1690">
        <v>7738</v>
      </c>
      <c r="BT25" s="1699">
        <f>(BP25*3.1%)+BP25</f>
        <v>1261354172.1170001</v>
      </c>
      <c r="BU25" s="1699" t="s">
        <v>8</v>
      </c>
      <c r="BV25" s="1689" t="s">
        <v>2697</v>
      </c>
      <c r="BW25" s="1689" t="s">
        <v>2698</v>
      </c>
      <c r="BX25" s="1699">
        <f>(BT25*3.5%)+BT25</f>
        <v>1305501568.1410952</v>
      </c>
      <c r="BY25" s="1699" t="s">
        <v>8</v>
      </c>
      <c r="BZ25" s="1689" t="s">
        <v>2697</v>
      </c>
      <c r="CA25" s="1689" t="s">
        <v>2698</v>
      </c>
      <c r="CB25" s="1699">
        <f>(BX25*3.1%)+BX25</f>
        <v>1345972116.753469</v>
      </c>
      <c r="CC25" s="1699" t="s">
        <v>8</v>
      </c>
      <c r="CD25" s="1689" t="s">
        <v>2697</v>
      </c>
      <c r="CE25" s="1689" t="s">
        <v>2698</v>
      </c>
      <c r="CF25" s="1699">
        <f>(CB25*3.1%)+CB25</f>
        <v>1387697252.3728266</v>
      </c>
      <c r="CG25" s="1699" t="s">
        <v>8</v>
      </c>
      <c r="CH25" s="1689" t="s">
        <v>2697</v>
      </c>
      <c r="CI25" s="1689" t="s">
        <v>2698</v>
      </c>
      <c r="CJ25" s="1699">
        <f>(CF25*3%)+CF25</f>
        <v>1429328169.9440114</v>
      </c>
      <c r="CK25" s="1699" t="s">
        <v>8</v>
      </c>
      <c r="CL25" s="1689" t="s">
        <v>2697</v>
      </c>
      <c r="CM25" s="1689" t="s">
        <v>2698</v>
      </c>
      <c r="CN25" s="1699">
        <f>(CJ25*3%)+CJ25</f>
        <v>1472208015.0423317</v>
      </c>
      <c r="CO25" s="1699" t="s">
        <v>8</v>
      </c>
      <c r="CP25" s="1689" t="s">
        <v>2697</v>
      </c>
      <c r="CQ25" s="1689" t="s">
        <v>2698</v>
      </c>
      <c r="CR25" s="1700">
        <f t="shared" si="0"/>
        <v>13427181959.370735</v>
      </c>
      <c r="CS25" s="1658" t="s">
        <v>0</v>
      </c>
      <c r="CT25" s="1636" t="s">
        <v>1</v>
      </c>
      <c r="CU25" s="1695" t="s">
        <v>2715</v>
      </c>
      <c r="CV25" s="1658" t="s">
        <v>96</v>
      </c>
      <c r="CW25" s="1658" t="s">
        <v>65</v>
      </c>
      <c r="CX25" s="1672" t="s">
        <v>66</v>
      </c>
      <c r="CY25" s="1645" t="s">
        <v>2716</v>
      </c>
      <c r="CZ25" s="1632" t="s">
        <v>2656</v>
      </c>
      <c r="DA25" s="1646"/>
      <c r="DB25" s="1636"/>
      <c r="DC25" s="1680"/>
      <c r="DD25" s="1636"/>
    </row>
    <row r="26" spans="1:108" s="1648" customFormat="1" ht="131.25" customHeight="1">
      <c r="A26" s="1628">
        <v>14</v>
      </c>
      <c r="B26" s="1629" t="s">
        <v>2632</v>
      </c>
      <c r="C26" s="1643"/>
      <c r="D26" s="1631" t="s">
        <v>6</v>
      </c>
      <c r="E26" s="1650"/>
      <c r="F26" s="1632" t="s">
        <v>7</v>
      </c>
      <c r="G26" s="1632" t="s">
        <v>2633</v>
      </c>
      <c r="H26" s="1632" t="s">
        <v>2634</v>
      </c>
      <c r="I26" s="1632" t="s">
        <v>2635</v>
      </c>
      <c r="J26" s="1632" t="s">
        <v>9</v>
      </c>
      <c r="K26" s="1632">
        <v>2020</v>
      </c>
      <c r="L26" s="1633">
        <v>43831</v>
      </c>
      <c r="M26" s="1633">
        <v>47848</v>
      </c>
      <c r="N26" s="1634">
        <v>0.1</v>
      </c>
      <c r="O26" s="1634">
        <v>0.1</v>
      </c>
      <c r="P26" s="1634">
        <v>0.13</v>
      </c>
      <c r="Q26" s="1634">
        <v>8.3882693950903225E-2</v>
      </c>
      <c r="R26" s="1634">
        <v>8.3882693950903225E-2</v>
      </c>
      <c r="S26" s="1634">
        <v>8.3882693950903225E-2</v>
      </c>
      <c r="T26" s="1634">
        <v>8.3882693950903225E-2</v>
      </c>
      <c r="U26" s="1634">
        <v>8.3882693950903225E-2</v>
      </c>
      <c r="V26" s="1634">
        <v>8.3882693950903225E-2</v>
      </c>
      <c r="W26" s="1634">
        <v>8.3882693950903225E-2</v>
      </c>
      <c r="X26" s="1634">
        <v>8.3882693950903225E-2</v>
      </c>
      <c r="Y26" s="1634">
        <v>1</v>
      </c>
      <c r="Z26" s="1631" t="s">
        <v>2717</v>
      </c>
      <c r="AA26" s="1652">
        <v>0.02</v>
      </c>
      <c r="AB26" s="1637" t="s">
        <v>2718</v>
      </c>
      <c r="AC26" s="1637" t="s">
        <v>1837</v>
      </c>
      <c r="AD26" s="1701" t="s">
        <v>11</v>
      </c>
      <c r="AE26" s="1637" t="s">
        <v>87</v>
      </c>
      <c r="AF26" s="1636" t="s">
        <v>2714</v>
      </c>
      <c r="AG26" s="1646" t="s">
        <v>2659</v>
      </c>
      <c r="AH26" s="1636" t="s">
        <v>8</v>
      </c>
      <c r="AI26" s="1636" t="s">
        <v>8</v>
      </c>
      <c r="AJ26" s="1636">
        <v>1</v>
      </c>
      <c r="AK26" s="1632">
        <v>2019</v>
      </c>
      <c r="AL26" s="1638">
        <v>43831</v>
      </c>
      <c r="AM26" s="1638">
        <v>47848</v>
      </c>
      <c r="AN26" s="1692">
        <v>1</v>
      </c>
      <c r="AO26" s="1692">
        <v>1</v>
      </c>
      <c r="AP26" s="1692">
        <v>1</v>
      </c>
      <c r="AQ26" s="1692">
        <v>1</v>
      </c>
      <c r="AR26" s="1692">
        <v>1</v>
      </c>
      <c r="AS26" s="1692">
        <v>1</v>
      </c>
      <c r="AT26" s="1692">
        <v>1</v>
      </c>
      <c r="AU26" s="1692">
        <v>1</v>
      </c>
      <c r="AV26" s="1692">
        <v>1</v>
      </c>
      <c r="AW26" s="1692">
        <v>1</v>
      </c>
      <c r="AX26" s="1692">
        <v>1</v>
      </c>
      <c r="AY26" s="1692">
        <v>1</v>
      </c>
      <c r="AZ26" s="1641">
        <v>220436667</v>
      </c>
      <c r="BA26" s="1641">
        <v>220436667</v>
      </c>
      <c r="BB26" s="1642" t="s">
        <v>2697</v>
      </c>
      <c r="BC26" s="1643">
        <v>7738</v>
      </c>
      <c r="BD26" s="1641">
        <v>579333700</v>
      </c>
      <c r="BE26" s="1641">
        <v>579333700</v>
      </c>
      <c r="BF26" s="1642" t="s">
        <v>2697</v>
      </c>
      <c r="BG26" s="1643">
        <v>7738</v>
      </c>
      <c r="BH26" s="1641">
        <v>596788447</v>
      </c>
      <c r="BI26" s="1641">
        <v>596788447</v>
      </c>
      <c r="BJ26" s="1642" t="s">
        <v>2697</v>
      </c>
      <c r="BK26" s="1643">
        <v>7738</v>
      </c>
      <c r="BL26" s="1641">
        <v>614769676</v>
      </c>
      <c r="BM26" s="1641">
        <v>614769676</v>
      </c>
      <c r="BN26" s="1642" t="s">
        <v>2697</v>
      </c>
      <c r="BO26" s="1643">
        <v>7738</v>
      </c>
      <c r="BP26" s="1641">
        <v>622845320</v>
      </c>
      <c r="BQ26" s="1641">
        <v>622845320</v>
      </c>
      <c r="BR26" s="1642" t="s">
        <v>2697</v>
      </c>
      <c r="BS26" s="1643">
        <v>7738</v>
      </c>
      <c r="BT26" s="1641">
        <f>(BP26*3.1%)+BP26</f>
        <v>642153524.91999996</v>
      </c>
      <c r="BU26" s="1641" t="s">
        <v>8</v>
      </c>
      <c r="BV26" s="1642" t="s">
        <v>2697</v>
      </c>
      <c r="BW26" s="1642" t="s">
        <v>2698</v>
      </c>
      <c r="BX26" s="1641">
        <f>(BT26*3.1%)+BT26</f>
        <v>662060284.1925199</v>
      </c>
      <c r="BY26" s="1641" t="s">
        <v>8</v>
      </c>
      <c r="BZ26" s="1642" t="s">
        <v>2697</v>
      </c>
      <c r="CA26" s="1642" t="s">
        <v>2698</v>
      </c>
      <c r="CB26" s="1641">
        <f>(BX26*3.1%)+BX26</f>
        <v>682584153.00248802</v>
      </c>
      <c r="CC26" s="1641" t="s">
        <v>8</v>
      </c>
      <c r="CD26" s="1642" t="s">
        <v>2697</v>
      </c>
      <c r="CE26" s="1642" t="s">
        <v>2698</v>
      </c>
      <c r="CF26" s="1641">
        <f>(CB26*3.1%)+CB26</f>
        <v>703744261.74556518</v>
      </c>
      <c r="CG26" s="1641" t="s">
        <v>8</v>
      </c>
      <c r="CH26" s="1642" t="s">
        <v>2697</v>
      </c>
      <c r="CI26" s="1642" t="s">
        <v>2698</v>
      </c>
      <c r="CJ26" s="1641">
        <f>(CF26*3.1%)+CF26</f>
        <v>725560333.85967767</v>
      </c>
      <c r="CK26" s="1641" t="s">
        <v>8</v>
      </c>
      <c r="CL26" s="1642" t="s">
        <v>2697</v>
      </c>
      <c r="CM26" s="1642" t="s">
        <v>2698</v>
      </c>
      <c r="CN26" s="1641">
        <f>(CJ26*3.11%)+CJ26</f>
        <v>748125260.24271369</v>
      </c>
      <c r="CO26" s="1641" t="s">
        <v>8</v>
      </c>
      <c r="CP26" s="1642" t="s">
        <v>2697</v>
      </c>
      <c r="CQ26" s="1642" t="s">
        <v>2698</v>
      </c>
      <c r="CR26" s="1644">
        <f t="shared" si="0"/>
        <v>6798401627.962965</v>
      </c>
      <c r="CS26" s="1646" t="s">
        <v>0</v>
      </c>
      <c r="CT26" s="1636" t="s">
        <v>1</v>
      </c>
      <c r="CU26" s="1632" t="s">
        <v>2715</v>
      </c>
      <c r="CV26" s="1646" t="s">
        <v>96</v>
      </c>
      <c r="CW26" s="1646" t="s">
        <v>65</v>
      </c>
      <c r="CX26" s="1665" t="s">
        <v>66</v>
      </c>
      <c r="CY26" s="1636" t="s">
        <v>2716</v>
      </c>
      <c r="CZ26" s="1679" t="s">
        <v>2656</v>
      </c>
      <c r="DA26" s="1646"/>
      <c r="DB26" s="1646"/>
      <c r="DC26" s="1665"/>
      <c r="DD26" s="1636"/>
    </row>
    <row r="27" spans="1:108" s="1648" customFormat="1" ht="131.25" customHeight="1">
      <c r="A27" s="1628">
        <v>15</v>
      </c>
      <c r="B27" s="1629" t="s">
        <v>2632</v>
      </c>
      <c r="C27" s="1643"/>
      <c r="D27" s="1631" t="s">
        <v>6</v>
      </c>
      <c r="E27" s="1650"/>
      <c r="F27" s="1632" t="s">
        <v>7</v>
      </c>
      <c r="G27" s="1632" t="s">
        <v>2633</v>
      </c>
      <c r="H27" s="1632" t="s">
        <v>2634</v>
      </c>
      <c r="I27" s="1632" t="s">
        <v>2635</v>
      </c>
      <c r="J27" s="1632" t="s">
        <v>9</v>
      </c>
      <c r="K27" s="1632">
        <v>2020</v>
      </c>
      <c r="L27" s="1633">
        <v>43831</v>
      </c>
      <c r="M27" s="1633">
        <v>47848</v>
      </c>
      <c r="N27" s="1634">
        <v>0.1</v>
      </c>
      <c r="O27" s="1634">
        <v>0.1</v>
      </c>
      <c r="P27" s="1634">
        <v>0.13</v>
      </c>
      <c r="Q27" s="1634">
        <v>8.3882693950903225E-2</v>
      </c>
      <c r="R27" s="1634">
        <v>8.3882693950903225E-2</v>
      </c>
      <c r="S27" s="1634">
        <v>8.3882693950903225E-2</v>
      </c>
      <c r="T27" s="1634">
        <v>8.3882693950903225E-2</v>
      </c>
      <c r="U27" s="1634">
        <v>8.3882693950903225E-2</v>
      </c>
      <c r="V27" s="1634">
        <v>8.3882693950903225E-2</v>
      </c>
      <c r="W27" s="1634">
        <v>8.3882693950903225E-2</v>
      </c>
      <c r="X27" s="1634">
        <v>8.3882693950903225E-2</v>
      </c>
      <c r="Y27" s="1634">
        <v>1</v>
      </c>
      <c r="Z27" s="1631" t="s">
        <v>2719</v>
      </c>
      <c r="AA27" s="1635">
        <v>5.0000000000000001E-3</v>
      </c>
      <c r="AB27" s="1636" t="s">
        <v>97</v>
      </c>
      <c r="AC27" s="1636" t="s">
        <v>98</v>
      </c>
      <c r="AD27" s="1702" t="s">
        <v>99</v>
      </c>
      <c r="AE27" s="1636" t="s">
        <v>100</v>
      </c>
      <c r="AF27" s="1636" t="s">
        <v>27</v>
      </c>
      <c r="AG27" s="1637" t="s">
        <v>2659</v>
      </c>
      <c r="AH27" s="1636" t="s">
        <v>2720</v>
      </c>
      <c r="AI27" s="1636">
        <v>99</v>
      </c>
      <c r="AJ27" s="1703">
        <v>8</v>
      </c>
      <c r="AK27" s="1703">
        <v>2019</v>
      </c>
      <c r="AL27" s="1638">
        <v>44044</v>
      </c>
      <c r="AM27" s="1638">
        <v>47848</v>
      </c>
      <c r="AN27" s="1691">
        <v>8</v>
      </c>
      <c r="AO27" s="1691">
        <v>8</v>
      </c>
      <c r="AP27" s="1691">
        <v>8</v>
      </c>
      <c r="AQ27" s="1691">
        <v>8</v>
      </c>
      <c r="AR27" s="1691">
        <v>8</v>
      </c>
      <c r="AS27" s="1691">
        <v>8</v>
      </c>
      <c r="AT27" s="1691">
        <v>8</v>
      </c>
      <c r="AU27" s="1691">
        <v>8</v>
      </c>
      <c r="AV27" s="1691">
        <v>8</v>
      </c>
      <c r="AW27" s="1691">
        <v>8</v>
      </c>
      <c r="AX27" s="1691">
        <v>8</v>
      </c>
      <c r="AY27" s="1691">
        <v>8</v>
      </c>
      <c r="AZ27" s="1641">
        <v>518000000</v>
      </c>
      <c r="BA27" s="1641">
        <v>518000000</v>
      </c>
      <c r="BB27" s="1642" t="s">
        <v>2721</v>
      </c>
      <c r="BC27" s="1632">
        <v>7690</v>
      </c>
      <c r="BD27" s="1641">
        <v>878000000</v>
      </c>
      <c r="BE27" s="1641">
        <v>878000000</v>
      </c>
      <c r="BF27" s="1642" t="s">
        <v>2721</v>
      </c>
      <c r="BG27" s="1632">
        <v>7690</v>
      </c>
      <c r="BH27" s="1641">
        <v>893000000</v>
      </c>
      <c r="BI27" s="1641">
        <v>893000000</v>
      </c>
      <c r="BJ27" s="1642" t="s">
        <v>2721</v>
      </c>
      <c r="BK27" s="1632">
        <v>7690</v>
      </c>
      <c r="BL27" s="1641">
        <v>877000000</v>
      </c>
      <c r="BM27" s="1641">
        <v>877000000</v>
      </c>
      <c r="BN27" s="1642" t="s">
        <v>2721</v>
      </c>
      <c r="BO27" s="1632">
        <v>7690</v>
      </c>
      <c r="BP27" s="1641">
        <v>234000000</v>
      </c>
      <c r="BQ27" s="1641">
        <v>234000000</v>
      </c>
      <c r="BR27" s="1642" t="s">
        <v>2721</v>
      </c>
      <c r="BS27" s="1632">
        <v>7690</v>
      </c>
      <c r="BT27" s="1641">
        <v>243000000</v>
      </c>
      <c r="BU27" s="1641" t="s">
        <v>29</v>
      </c>
      <c r="BV27" s="1642" t="s">
        <v>2721</v>
      </c>
      <c r="BW27" s="1642" t="s">
        <v>29</v>
      </c>
      <c r="BX27" s="1641">
        <v>253000000</v>
      </c>
      <c r="BY27" s="1641" t="s">
        <v>29</v>
      </c>
      <c r="BZ27" s="1642" t="s">
        <v>2721</v>
      </c>
      <c r="CA27" s="1642" t="s">
        <v>29</v>
      </c>
      <c r="CB27" s="1641">
        <v>263000000</v>
      </c>
      <c r="CC27" s="1641" t="s">
        <v>29</v>
      </c>
      <c r="CD27" s="1642" t="s">
        <v>2721</v>
      </c>
      <c r="CE27" s="1642" t="s">
        <v>29</v>
      </c>
      <c r="CF27" s="1641">
        <v>274000000</v>
      </c>
      <c r="CG27" s="1641" t="s">
        <v>29</v>
      </c>
      <c r="CH27" s="1642" t="s">
        <v>2721</v>
      </c>
      <c r="CI27" s="1642" t="s">
        <v>29</v>
      </c>
      <c r="CJ27" s="1641">
        <v>285000000</v>
      </c>
      <c r="CK27" s="1641" t="s">
        <v>29</v>
      </c>
      <c r="CL27" s="1642" t="s">
        <v>2721</v>
      </c>
      <c r="CM27" s="1642" t="s">
        <v>29</v>
      </c>
      <c r="CN27" s="1641">
        <v>296000000</v>
      </c>
      <c r="CO27" s="1641" t="s">
        <v>29</v>
      </c>
      <c r="CP27" s="1642" t="s">
        <v>2721</v>
      </c>
      <c r="CQ27" s="1642" t="s">
        <v>29</v>
      </c>
      <c r="CR27" s="1644">
        <f>CN27+CF27+CB27+BX27+BT27+BP27+BL27+BH27+BD27+AZ27+CJ27</f>
        <v>5014000000</v>
      </c>
      <c r="CS27" s="1636" t="s">
        <v>101</v>
      </c>
      <c r="CT27" s="1636" t="s">
        <v>2722</v>
      </c>
      <c r="CU27" s="1704" t="s">
        <v>102</v>
      </c>
      <c r="CV27" s="1679" t="s">
        <v>103</v>
      </c>
      <c r="CW27" s="1636" t="s">
        <v>104</v>
      </c>
      <c r="CX27" s="1636" t="s">
        <v>105</v>
      </c>
      <c r="CY27" s="1691"/>
      <c r="CZ27" s="1691"/>
      <c r="DA27" s="1691"/>
      <c r="DB27" s="1691"/>
      <c r="DC27" s="1691"/>
      <c r="DD27" s="1691"/>
    </row>
    <row r="28" spans="1:108" s="1648" customFormat="1" ht="131.25" customHeight="1">
      <c r="A28" s="1628">
        <v>16</v>
      </c>
      <c r="B28" s="1629" t="s">
        <v>2632</v>
      </c>
      <c r="C28" s="1643"/>
      <c r="D28" s="1631" t="s">
        <v>6</v>
      </c>
      <c r="E28" s="1650"/>
      <c r="F28" s="1632" t="s">
        <v>7</v>
      </c>
      <c r="G28" s="1632" t="s">
        <v>2633</v>
      </c>
      <c r="H28" s="1632" t="s">
        <v>2634</v>
      </c>
      <c r="I28" s="1632" t="s">
        <v>2635</v>
      </c>
      <c r="J28" s="1632" t="s">
        <v>9</v>
      </c>
      <c r="K28" s="1632">
        <v>2020</v>
      </c>
      <c r="L28" s="1633">
        <v>43831</v>
      </c>
      <c r="M28" s="1633">
        <v>47848</v>
      </c>
      <c r="N28" s="1634">
        <v>0.1</v>
      </c>
      <c r="O28" s="1634">
        <v>0.1</v>
      </c>
      <c r="P28" s="1634">
        <v>0.13</v>
      </c>
      <c r="Q28" s="1634">
        <v>8.3882693950903225E-2</v>
      </c>
      <c r="R28" s="1634">
        <v>8.3882693950903225E-2</v>
      </c>
      <c r="S28" s="1634">
        <v>8.3882693950903225E-2</v>
      </c>
      <c r="T28" s="1634">
        <v>8.3882693950903225E-2</v>
      </c>
      <c r="U28" s="1634">
        <v>8.3882693950903225E-2</v>
      </c>
      <c r="V28" s="1634">
        <v>8.3882693950903225E-2</v>
      </c>
      <c r="W28" s="1634">
        <v>8.3882693950903225E-2</v>
      </c>
      <c r="X28" s="1634">
        <v>8.3882693950903225E-2</v>
      </c>
      <c r="Y28" s="1634">
        <v>1</v>
      </c>
      <c r="Z28" s="1705" t="s">
        <v>2723</v>
      </c>
      <c r="AA28" s="1635">
        <v>2.5000000000000001E-3</v>
      </c>
      <c r="AB28" s="1706" t="s">
        <v>2724</v>
      </c>
      <c r="AC28" s="1706" t="s">
        <v>2725</v>
      </c>
      <c r="AD28" s="1707" t="s">
        <v>2726</v>
      </c>
      <c r="AE28" s="1706" t="s">
        <v>2727</v>
      </c>
      <c r="AF28" s="1706" t="s">
        <v>2728</v>
      </c>
      <c r="AG28" s="1708" t="s">
        <v>2659</v>
      </c>
      <c r="AH28" s="1706" t="s">
        <v>2729</v>
      </c>
      <c r="AI28" s="1709">
        <v>6</v>
      </c>
      <c r="AJ28" s="1710" t="s">
        <v>8</v>
      </c>
      <c r="AK28" s="1710" t="s">
        <v>8</v>
      </c>
      <c r="AL28" s="1711">
        <v>43983</v>
      </c>
      <c r="AM28" s="1712" t="s">
        <v>2730</v>
      </c>
      <c r="AN28" s="1713" t="s">
        <v>8</v>
      </c>
      <c r="AO28" s="1713">
        <v>1</v>
      </c>
      <c r="AP28" s="1714" t="s">
        <v>8</v>
      </c>
      <c r="AQ28" s="1714" t="s">
        <v>8</v>
      </c>
      <c r="AR28" s="1714" t="s">
        <v>8</v>
      </c>
      <c r="AS28" s="1714" t="s">
        <v>8</v>
      </c>
      <c r="AT28" s="1714" t="s">
        <v>8</v>
      </c>
      <c r="AU28" s="1714" t="s">
        <v>8</v>
      </c>
      <c r="AV28" s="1714" t="s">
        <v>8</v>
      </c>
      <c r="AW28" s="1714" t="s">
        <v>8</v>
      </c>
      <c r="AX28" s="1714" t="s">
        <v>8</v>
      </c>
      <c r="AY28" s="1713">
        <v>1</v>
      </c>
      <c r="AZ28" s="1715" t="s">
        <v>8</v>
      </c>
      <c r="BA28" s="1715" t="s">
        <v>8</v>
      </c>
      <c r="BB28" s="1715" t="s">
        <v>8</v>
      </c>
      <c r="BC28" s="1715" t="s">
        <v>8</v>
      </c>
      <c r="BD28" s="1641">
        <f t="shared" ref="BD28:BE28" si="1">1031417336*0.375</f>
        <v>386781501</v>
      </c>
      <c r="BE28" s="1641">
        <f t="shared" si="1"/>
        <v>386781501</v>
      </c>
      <c r="BF28" s="1716" t="s">
        <v>2731</v>
      </c>
      <c r="BG28" s="1717">
        <v>7596</v>
      </c>
      <c r="BH28" s="1714" t="s">
        <v>8</v>
      </c>
      <c r="BI28" s="1714" t="s">
        <v>8</v>
      </c>
      <c r="BJ28" s="1714" t="s">
        <v>8</v>
      </c>
      <c r="BK28" s="1714" t="s">
        <v>8</v>
      </c>
      <c r="BL28" s="1714" t="s">
        <v>8</v>
      </c>
      <c r="BM28" s="1714" t="s">
        <v>8</v>
      </c>
      <c r="BN28" s="1714" t="s">
        <v>8</v>
      </c>
      <c r="BO28" s="1714" t="s">
        <v>8</v>
      </c>
      <c r="BP28" s="1714" t="s">
        <v>8</v>
      </c>
      <c r="BQ28" s="1714" t="s">
        <v>8</v>
      </c>
      <c r="BR28" s="1714" t="s">
        <v>8</v>
      </c>
      <c r="BS28" s="1714" t="s">
        <v>8</v>
      </c>
      <c r="BT28" s="1714" t="s">
        <v>8</v>
      </c>
      <c r="BU28" s="1714" t="s">
        <v>8</v>
      </c>
      <c r="BV28" s="1714" t="s">
        <v>8</v>
      </c>
      <c r="BW28" s="1714" t="s">
        <v>8</v>
      </c>
      <c r="BX28" s="1714" t="s">
        <v>8</v>
      </c>
      <c r="BY28" s="1714" t="s">
        <v>8</v>
      </c>
      <c r="BZ28" s="1714" t="s">
        <v>8</v>
      </c>
      <c r="CA28" s="1714" t="s">
        <v>8</v>
      </c>
      <c r="CB28" s="1714" t="s">
        <v>8</v>
      </c>
      <c r="CC28" s="1714" t="s">
        <v>8</v>
      </c>
      <c r="CD28" s="1714" t="s">
        <v>8</v>
      </c>
      <c r="CE28" s="1714" t="s">
        <v>8</v>
      </c>
      <c r="CF28" s="1714" t="s">
        <v>8</v>
      </c>
      <c r="CG28" s="1714" t="s">
        <v>8</v>
      </c>
      <c r="CH28" s="1714" t="s">
        <v>8</v>
      </c>
      <c r="CI28" s="1714" t="s">
        <v>8</v>
      </c>
      <c r="CJ28" s="1714" t="s">
        <v>8</v>
      </c>
      <c r="CK28" s="1714" t="s">
        <v>8</v>
      </c>
      <c r="CL28" s="1714" t="s">
        <v>8</v>
      </c>
      <c r="CM28" s="1714" t="s">
        <v>8</v>
      </c>
      <c r="CN28" s="1714" t="s">
        <v>8</v>
      </c>
      <c r="CO28" s="1714" t="s">
        <v>8</v>
      </c>
      <c r="CP28" s="1714" t="s">
        <v>8</v>
      </c>
      <c r="CQ28" s="1714" t="s">
        <v>8</v>
      </c>
      <c r="CR28" s="1644">
        <f>BD28</f>
        <v>386781501</v>
      </c>
      <c r="CS28" s="1718" t="s">
        <v>2732</v>
      </c>
      <c r="CT28" s="1719" t="s">
        <v>148</v>
      </c>
      <c r="CU28" s="1717" t="s">
        <v>2733</v>
      </c>
      <c r="CV28" s="1720" t="s">
        <v>2734</v>
      </c>
      <c r="CW28" s="1717">
        <v>3649400</v>
      </c>
      <c r="CX28" s="1720" t="s">
        <v>2105</v>
      </c>
      <c r="CY28" s="1691"/>
      <c r="CZ28" s="1691"/>
      <c r="DA28" s="1691"/>
      <c r="DB28" s="1691"/>
      <c r="DC28" s="1691"/>
      <c r="DD28" s="1691"/>
    </row>
    <row r="29" spans="1:108" s="1732" customFormat="1" ht="131.25" customHeight="1">
      <c r="A29" s="1628">
        <v>17</v>
      </c>
      <c r="B29" s="1629" t="s">
        <v>2632</v>
      </c>
      <c r="C29" s="1643"/>
      <c r="D29" s="1631" t="s">
        <v>6</v>
      </c>
      <c r="E29" s="1650"/>
      <c r="F29" s="1632" t="s">
        <v>7</v>
      </c>
      <c r="G29" s="1632" t="s">
        <v>2633</v>
      </c>
      <c r="H29" s="1632" t="s">
        <v>2634</v>
      </c>
      <c r="I29" s="1632" t="s">
        <v>2635</v>
      </c>
      <c r="J29" s="1632" t="s">
        <v>9</v>
      </c>
      <c r="K29" s="1632">
        <v>2020</v>
      </c>
      <c r="L29" s="1633">
        <v>43831</v>
      </c>
      <c r="M29" s="1633">
        <v>47848</v>
      </c>
      <c r="N29" s="1634">
        <v>0.1</v>
      </c>
      <c r="O29" s="1634">
        <v>0.1</v>
      </c>
      <c r="P29" s="1634">
        <v>0.13</v>
      </c>
      <c r="Q29" s="1634">
        <v>8.3882693950903225E-2</v>
      </c>
      <c r="R29" s="1634">
        <v>8.3882693950903225E-2</v>
      </c>
      <c r="S29" s="1634">
        <v>8.3882693950903225E-2</v>
      </c>
      <c r="T29" s="1634">
        <v>8.3882693950903225E-2</v>
      </c>
      <c r="U29" s="1634">
        <v>8.3882693950903225E-2</v>
      </c>
      <c r="V29" s="1634">
        <v>8.3882693950903225E-2</v>
      </c>
      <c r="W29" s="1634">
        <v>8.3882693950903225E-2</v>
      </c>
      <c r="X29" s="1634">
        <v>8.3882693950903225E-2</v>
      </c>
      <c r="Y29" s="1634">
        <v>1</v>
      </c>
      <c r="Z29" s="1705" t="s">
        <v>2735</v>
      </c>
      <c r="AA29" s="1635">
        <v>2.5000000000000001E-3</v>
      </c>
      <c r="AB29" s="1706" t="s">
        <v>2736</v>
      </c>
      <c r="AC29" s="1721" t="s">
        <v>2737</v>
      </c>
      <c r="AD29" s="1722" t="s">
        <v>2738</v>
      </c>
      <c r="AE29" s="1722" t="s">
        <v>2739</v>
      </c>
      <c r="AF29" s="1722" t="s">
        <v>2740</v>
      </c>
      <c r="AG29" s="1723" t="s">
        <v>2741</v>
      </c>
      <c r="AH29" s="1722" t="s">
        <v>2742</v>
      </c>
      <c r="AI29" s="1724">
        <v>389</v>
      </c>
      <c r="AJ29" s="1710" t="s">
        <v>8</v>
      </c>
      <c r="AK29" s="1710" t="s">
        <v>8</v>
      </c>
      <c r="AL29" s="1725">
        <v>44197</v>
      </c>
      <c r="AM29" s="1725">
        <v>45657</v>
      </c>
      <c r="AN29" s="1713" t="s">
        <v>8</v>
      </c>
      <c r="AO29" s="1726">
        <v>0.35</v>
      </c>
      <c r="AP29" s="1726">
        <v>0.35</v>
      </c>
      <c r="AQ29" s="1726">
        <v>0.2</v>
      </c>
      <c r="AR29" s="1726">
        <v>0.1</v>
      </c>
      <c r="AS29" s="1714" t="s">
        <v>8</v>
      </c>
      <c r="AT29" s="1714" t="s">
        <v>8</v>
      </c>
      <c r="AU29" s="1714" t="s">
        <v>8</v>
      </c>
      <c r="AV29" s="1714" t="s">
        <v>8</v>
      </c>
      <c r="AW29" s="1714" t="s">
        <v>8</v>
      </c>
      <c r="AX29" s="1714" t="s">
        <v>8</v>
      </c>
      <c r="AY29" s="1726">
        <f>AP29+AO29+AQ29+AR29</f>
        <v>0.99999999999999989</v>
      </c>
      <c r="AZ29" s="1714" t="s">
        <v>8</v>
      </c>
      <c r="BA29" s="1714" t="s">
        <v>8</v>
      </c>
      <c r="BB29" s="1714" t="s">
        <v>8</v>
      </c>
      <c r="BC29" s="1714" t="s">
        <v>8</v>
      </c>
      <c r="BD29" s="1727">
        <v>449600000</v>
      </c>
      <c r="BE29" s="1727">
        <f>BD29</f>
        <v>449600000</v>
      </c>
      <c r="BF29" s="1714" t="s">
        <v>8</v>
      </c>
      <c r="BG29" s="1714" t="s">
        <v>8</v>
      </c>
      <c r="BH29" s="1727">
        <f>BD29*1.03</f>
        <v>463088000</v>
      </c>
      <c r="BI29" s="1727">
        <f>BH29</f>
        <v>463088000</v>
      </c>
      <c r="BJ29" s="1714" t="s">
        <v>8</v>
      </c>
      <c r="BK29" s="1714" t="s">
        <v>8</v>
      </c>
      <c r="BL29" s="1727">
        <f>BH29*1.03/2</f>
        <v>238490320</v>
      </c>
      <c r="BM29" s="1727">
        <f>BL29</f>
        <v>238490320</v>
      </c>
      <c r="BN29" s="1714" t="s">
        <v>8</v>
      </c>
      <c r="BO29" s="1714" t="s">
        <v>8</v>
      </c>
      <c r="BP29" s="1727">
        <v>126850000</v>
      </c>
      <c r="BQ29" s="1727">
        <f>BP29</f>
        <v>126850000</v>
      </c>
      <c r="BR29" s="1714" t="s">
        <v>8</v>
      </c>
      <c r="BS29" s="1714" t="s">
        <v>8</v>
      </c>
      <c r="BT29" s="1714" t="s">
        <v>8</v>
      </c>
      <c r="BU29" s="1714" t="s">
        <v>8</v>
      </c>
      <c r="BV29" s="1714" t="s">
        <v>8</v>
      </c>
      <c r="BW29" s="1714" t="s">
        <v>8</v>
      </c>
      <c r="BX29" s="1714" t="s">
        <v>8</v>
      </c>
      <c r="BY29" s="1714" t="s">
        <v>8</v>
      </c>
      <c r="BZ29" s="1714" t="s">
        <v>8</v>
      </c>
      <c r="CA29" s="1714" t="s">
        <v>8</v>
      </c>
      <c r="CB29" s="1714" t="s">
        <v>8</v>
      </c>
      <c r="CC29" s="1714" t="s">
        <v>8</v>
      </c>
      <c r="CD29" s="1714" t="s">
        <v>8</v>
      </c>
      <c r="CE29" s="1714" t="s">
        <v>8</v>
      </c>
      <c r="CF29" s="1714" t="s">
        <v>8</v>
      </c>
      <c r="CG29" s="1714" t="s">
        <v>8</v>
      </c>
      <c r="CH29" s="1714" t="s">
        <v>8</v>
      </c>
      <c r="CI29" s="1714" t="s">
        <v>8</v>
      </c>
      <c r="CJ29" s="1714" t="s">
        <v>8</v>
      </c>
      <c r="CK29" s="1714" t="s">
        <v>8</v>
      </c>
      <c r="CL29" s="1714" t="s">
        <v>8</v>
      </c>
      <c r="CM29" s="1714" t="s">
        <v>8</v>
      </c>
      <c r="CN29" s="1714" t="s">
        <v>8</v>
      </c>
      <c r="CO29" s="1714" t="s">
        <v>8</v>
      </c>
      <c r="CP29" s="1714" t="s">
        <v>8</v>
      </c>
      <c r="CQ29" s="1714" t="s">
        <v>8</v>
      </c>
      <c r="CR29" s="1728">
        <f>BP29+BL29+BH29+BD29</f>
        <v>1278028320</v>
      </c>
      <c r="CS29" s="1729" t="s">
        <v>2732</v>
      </c>
      <c r="CT29" s="1719" t="s">
        <v>148</v>
      </c>
      <c r="CU29" s="1719" t="s">
        <v>2743</v>
      </c>
      <c r="CV29" s="1719" t="s">
        <v>2744</v>
      </c>
      <c r="CW29" s="1719">
        <v>3184722937</v>
      </c>
      <c r="CX29" s="1730" t="s">
        <v>2745</v>
      </c>
      <c r="CY29" s="1719" t="s">
        <v>2746</v>
      </c>
      <c r="CZ29" s="1719" t="s">
        <v>2747</v>
      </c>
      <c r="DA29" s="1722" t="s">
        <v>2748</v>
      </c>
      <c r="DB29" s="1722" t="s">
        <v>2749</v>
      </c>
      <c r="DC29" s="1719" t="s">
        <v>2750</v>
      </c>
      <c r="DD29" s="1731" t="s">
        <v>2751</v>
      </c>
    </row>
    <row r="30" spans="1:108" s="1732" customFormat="1" ht="131.25" customHeight="1">
      <c r="A30" s="1628">
        <v>18</v>
      </c>
      <c r="B30" s="1629" t="s">
        <v>2632</v>
      </c>
      <c r="C30" s="1643"/>
      <c r="D30" s="1631" t="s">
        <v>6</v>
      </c>
      <c r="E30" s="1650"/>
      <c r="F30" s="1632" t="s">
        <v>7</v>
      </c>
      <c r="G30" s="1632" t="s">
        <v>2633</v>
      </c>
      <c r="H30" s="1632" t="s">
        <v>2634</v>
      </c>
      <c r="I30" s="1632" t="s">
        <v>2635</v>
      </c>
      <c r="J30" s="1632" t="s">
        <v>9</v>
      </c>
      <c r="K30" s="1632">
        <v>2020</v>
      </c>
      <c r="L30" s="1633">
        <v>43831</v>
      </c>
      <c r="M30" s="1633">
        <v>47848</v>
      </c>
      <c r="N30" s="1634">
        <v>0.1</v>
      </c>
      <c r="O30" s="1634">
        <v>0.1</v>
      </c>
      <c r="P30" s="1634">
        <v>0.13</v>
      </c>
      <c r="Q30" s="1634">
        <v>8.3882693950903225E-2</v>
      </c>
      <c r="R30" s="1634">
        <v>8.3882693950903225E-2</v>
      </c>
      <c r="S30" s="1634">
        <v>8.3882693950903225E-2</v>
      </c>
      <c r="T30" s="1634">
        <v>8.3882693950903225E-2</v>
      </c>
      <c r="U30" s="1634">
        <v>8.3882693950903225E-2</v>
      </c>
      <c r="V30" s="1634">
        <v>8.3882693950903225E-2</v>
      </c>
      <c r="W30" s="1634">
        <v>8.3882693950903225E-2</v>
      </c>
      <c r="X30" s="1634">
        <v>8.3882693950903225E-2</v>
      </c>
      <c r="Y30" s="1634">
        <v>1</v>
      </c>
      <c r="Z30" s="1705" t="s">
        <v>2752</v>
      </c>
      <c r="AA30" s="1635">
        <v>5.0000000000000001E-3</v>
      </c>
      <c r="AB30" s="1733" t="s">
        <v>2151</v>
      </c>
      <c r="AC30" s="1733" t="s">
        <v>2157</v>
      </c>
      <c r="AD30" s="1733" t="s">
        <v>68</v>
      </c>
      <c r="AE30" s="1733" t="s">
        <v>69</v>
      </c>
      <c r="AF30" s="1733" t="s">
        <v>2682</v>
      </c>
      <c r="AG30" s="1733" t="s">
        <v>2659</v>
      </c>
      <c r="AH30" s="1733" t="s">
        <v>2753</v>
      </c>
      <c r="AI30" s="1733">
        <v>542</v>
      </c>
      <c r="AJ30" s="1734">
        <v>25</v>
      </c>
      <c r="AK30" s="1734">
        <v>2019</v>
      </c>
      <c r="AL30" s="1735">
        <v>44197</v>
      </c>
      <c r="AM30" s="1735">
        <v>47848</v>
      </c>
      <c r="AN30" s="1733"/>
      <c r="AO30" s="1736">
        <v>1</v>
      </c>
      <c r="AP30" s="1736">
        <v>1</v>
      </c>
      <c r="AQ30" s="1736">
        <v>1</v>
      </c>
      <c r="AR30" s="1736">
        <v>1</v>
      </c>
      <c r="AS30" s="1736">
        <v>1</v>
      </c>
      <c r="AT30" s="1736">
        <v>1</v>
      </c>
      <c r="AU30" s="1736">
        <v>1</v>
      </c>
      <c r="AV30" s="1736">
        <v>1</v>
      </c>
      <c r="AW30" s="1736">
        <v>1</v>
      </c>
      <c r="AX30" s="1736">
        <v>1</v>
      </c>
      <c r="AY30" s="1736">
        <v>1</v>
      </c>
      <c r="AZ30" s="1733" t="s">
        <v>8</v>
      </c>
      <c r="BA30" s="1733" t="s">
        <v>8</v>
      </c>
      <c r="BB30" s="1733" t="s">
        <v>8</v>
      </c>
      <c r="BC30" s="1733" t="s">
        <v>8</v>
      </c>
      <c r="BD30" s="1727">
        <v>228000000</v>
      </c>
      <c r="BE30" s="1727">
        <v>228000000</v>
      </c>
      <c r="BF30" s="1734" t="s">
        <v>2754</v>
      </c>
      <c r="BG30" s="1734">
        <v>7635</v>
      </c>
      <c r="BH30" s="1727">
        <v>228000000</v>
      </c>
      <c r="BI30" s="1727">
        <v>228000000</v>
      </c>
      <c r="BJ30" s="1734" t="s">
        <v>2754</v>
      </c>
      <c r="BK30" s="1734">
        <v>7635</v>
      </c>
      <c r="BL30" s="1727">
        <v>228000000</v>
      </c>
      <c r="BM30" s="1727">
        <v>228000000</v>
      </c>
      <c r="BN30" s="1734" t="s">
        <v>2754</v>
      </c>
      <c r="BO30" s="1734">
        <v>7635</v>
      </c>
      <c r="BP30" s="1727">
        <v>228000000</v>
      </c>
      <c r="BQ30" s="1727">
        <v>228000000</v>
      </c>
      <c r="BR30" s="1734" t="s">
        <v>2754</v>
      </c>
      <c r="BS30" s="1734">
        <v>7635</v>
      </c>
      <c r="BT30" s="1727">
        <v>228000000</v>
      </c>
      <c r="BU30" s="1727">
        <v>228000000</v>
      </c>
      <c r="BV30" s="1734" t="s">
        <v>2648</v>
      </c>
      <c r="BW30" s="1733" t="s">
        <v>8</v>
      </c>
      <c r="BX30" s="1727">
        <v>228000000</v>
      </c>
      <c r="BY30" s="1727">
        <v>228000000</v>
      </c>
      <c r="BZ30" s="1734" t="s">
        <v>2648</v>
      </c>
      <c r="CA30" s="1733" t="s">
        <v>8</v>
      </c>
      <c r="CB30" s="1727">
        <v>228000000</v>
      </c>
      <c r="CC30" s="1733" t="s">
        <v>8</v>
      </c>
      <c r="CD30" s="1734" t="s">
        <v>2648</v>
      </c>
      <c r="CE30" s="1733" t="s">
        <v>8</v>
      </c>
      <c r="CF30" s="1727">
        <v>228000000</v>
      </c>
      <c r="CG30" s="1733" t="s">
        <v>8</v>
      </c>
      <c r="CH30" s="1734" t="s">
        <v>2648</v>
      </c>
      <c r="CI30" s="1733" t="s">
        <v>8</v>
      </c>
      <c r="CJ30" s="1727">
        <v>228000000</v>
      </c>
      <c r="CK30" s="1733" t="s">
        <v>8</v>
      </c>
      <c r="CL30" s="1734" t="s">
        <v>2648</v>
      </c>
      <c r="CM30" s="1733" t="s">
        <v>8</v>
      </c>
      <c r="CN30" s="1727">
        <v>228000000</v>
      </c>
      <c r="CO30" s="1733" t="s">
        <v>8</v>
      </c>
      <c r="CP30" s="1734" t="s">
        <v>2648</v>
      </c>
      <c r="CQ30" s="1733" t="s">
        <v>8</v>
      </c>
      <c r="CR30" s="1644">
        <f>CN30+CF30+CB30+BX30+BT30+BP30+BL30+BH30+BD30+CJ30</f>
        <v>2280000000</v>
      </c>
      <c r="CS30" s="1733" t="s">
        <v>13</v>
      </c>
      <c r="CT30" s="1733" t="s">
        <v>14</v>
      </c>
      <c r="CU30" s="1733" t="s">
        <v>2160</v>
      </c>
      <c r="CV30" s="1733" t="s">
        <v>2161</v>
      </c>
      <c r="CW30" s="1733">
        <v>3358000</v>
      </c>
      <c r="CX30" s="1737" t="s">
        <v>2162</v>
      </c>
      <c r="CY30" s="1738"/>
      <c r="CZ30" s="1738"/>
      <c r="DA30" s="1739"/>
      <c r="DB30" s="1739"/>
      <c r="DC30" s="1738"/>
      <c r="DD30" s="1740"/>
    </row>
    <row r="31" spans="1:108" s="1648" customFormat="1" ht="131.25" customHeight="1">
      <c r="A31" s="1628">
        <v>19</v>
      </c>
      <c r="B31" s="1629" t="s">
        <v>2632</v>
      </c>
      <c r="C31" s="1643"/>
      <c r="D31" s="1631" t="s">
        <v>106</v>
      </c>
      <c r="E31" s="1630">
        <v>0.03</v>
      </c>
      <c r="F31" s="1632" t="s">
        <v>107</v>
      </c>
      <c r="G31" s="1632" t="s">
        <v>2755</v>
      </c>
      <c r="H31" s="1632" t="s">
        <v>108</v>
      </c>
      <c r="I31" s="1632" t="s">
        <v>2635</v>
      </c>
      <c r="J31" s="1632" t="s">
        <v>9</v>
      </c>
      <c r="K31" s="1632">
        <v>2020</v>
      </c>
      <c r="L31" s="1633">
        <v>43831</v>
      </c>
      <c r="M31" s="1633">
        <v>47848</v>
      </c>
      <c r="N31" s="1634">
        <v>0.09</v>
      </c>
      <c r="O31" s="1634">
        <v>0.09</v>
      </c>
      <c r="P31" s="1634">
        <v>8.5000000000000006E-2</v>
      </c>
      <c r="Q31" s="1634">
        <v>0.09</v>
      </c>
      <c r="R31" s="1634">
        <v>0.09</v>
      </c>
      <c r="S31" s="1634">
        <v>0.09</v>
      </c>
      <c r="T31" s="1634">
        <v>0.09</v>
      </c>
      <c r="U31" s="1634">
        <v>0.09</v>
      </c>
      <c r="V31" s="1634">
        <v>0.09</v>
      </c>
      <c r="W31" s="1634">
        <v>0.09</v>
      </c>
      <c r="X31" s="1634">
        <v>0.1</v>
      </c>
      <c r="Y31" s="1634">
        <v>1</v>
      </c>
      <c r="Z31" s="1741" t="s">
        <v>2756</v>
      </c>
      <c r="AA31" s="1635">
        <v>2.5000000000000001E-3</v>
      </c>
      <c r="AB31" s="1640" t="s">
        <v>111</v>
      </c>
      <c r="AC31" s="1640" t="s">
        <v>2757</v>
      </c>
      <c r="AD31" s="1650" t="s">
        <v>46</v>
      </c>
      <c r="AE31" s="1742" t="s">
        <v>47</v>
      </c>
      <c r="AF31" s="1640" t="s">
        <v>27</v>
      </c>
      <c r="AG31" s="1650" t="s">
        <v>2639</v>
      </c>
      <c r="AH31" s="1640" t="s">
        <v>8</v>
      </c>
      <c r="AI31" s="1640" t="s">
        <v>8</v>
      </c>
      <c r="AJ31" s="1640" t="s">
        <v>8</v>
      </c>
      <c r="AK31" s="1640" t="s">
        <v>8</v>
      </c>
      <c r="AL31" s="1655">
        <v>43831</v>
      </c>
      <c r="AM31" s="1655">
        <v>47848</v>
      </c>
      <c r="AN31" s="1743">
        <v>0.09</v>
      </c>
      <c r="AO31" s="1743">
        <v>0.18</v>
      </c>
      <c r="AP31" s="1743">
        <v>0.3</v>
      </c>
      <c r="AQ31" s="1743">
        <v>0.4</v>
      </c>
      <c r="AR31" s="1743">
        <v>0.5</v>
      </c>
      <c r="AS31" s="1743">
        <v>0.56999999999999995</v>
      </c>
      <c r="AT31" s="1743">
        <v>0.67</v>
      </c>
      <c r="AU31" s="1743">
        <v>0.8</v>
      </c>
      <c r="AV31" s="1743">
        <v>0.94</v>
      </c>
      <c r="AW31" s="1743">
        <v>1</v>
      </c>
      <c r="AX31" s="1743">
        <v>1</v>
      </c>
      <c r="AY31" s="1743">
        <v>1</v>
      </c>
      <c r="AZ31" s="1744">
        <v>26000000</v>
      </c>
      <c r="BA31" s="1744">
        <v>26000000</v>
      </c>
      <c r="BB31" s="1716" t="s">
        <v>2758</v>
      </c>
      <c r="BC31" s="1715" t="s">
        <v>8</v>
      </c>
      <c r="BD31" s="1744">
        <f>+AZ31*1.04</f>
        <v>27040000</v>
      </c>
      <c r="BE31" s="1744">
        <f>+BD31</f>
        <v>27040000</v>
      </c>
      <c r="BF31" s="1716" t="s">
        <v>2758</v>
      </c>
      <c r="BG31" s="1716" t="s">
        <v>8</v>
      </c>
      <c r="BH31" s="1744">
        <f>+BD31*1.04</f>
        <v>28121600</v>
      </c>
      <c r="BI31" s="1744">
        <f>+BH31</f>
        <v>28121600</v>
      </c>
      <c r="BJ31" s="1716" t="s">
        <v>2758</v>
      </c>
      <c r="BK31" s="1716" t="s">
        <v>8</v>
      </c>
      <c r="BL31" s="1744">
        <f>+BH31*1.04</f>
        <v>29246464</v>
      </c>
      <c r="BM31" s="1744">
        <f>+BL31</f>
        <v>29246464</v>
      </c>
      <c r="BN31" s="1716" t="s">
        <v>2758</v>
      </c>
      <c r="BO31" s="1716" t="s">
        <v>8</v>
      </c>
      <c r="BP31" s="1744">
        <f>+BL31*1.04</f>
        <v>30416322.560000002</v>
      </c>
      <c r="BQ31" s="1744">
        <f>+BP31</f>
        <v>30416322.560000002</v>
      </c>
      <c r="BR31" s="1716" t="s">
        <v>2758</v>
      </c>
      <c r="BS31" s="1716" t="s">
        <v>8</v>
      </c>
      <c r="BT31" s="1744">
        <f>+BP31*1.04</f>
        <v>31632975.462400004</v>
      </c>
      <c r="BU31" s="1744">
        <f>+BT31</f>
        <v>31632975.462400004</v>
      </c>
      <c r="BV31" s="1716" t="s">
        <v>2758</v>
      </c>
      <c r="BW31" s="1716" t="s">
        <v>8</v>
      </c>
      <c r="BX31" s="1744">
        <f>+BT31*1.04</f>
        <v>32898294.480896007</v>
      </c>
      <c r="BY31" s="1744">
        <f>+BX31</f>
        <v>32898294.480896007</v>
      </c>
      <c r="BZ31" s="1716" t="s">
        <v>2758</v>
      </c>
      <c r="CA31" s="1716" t="s">
        <v>8</v>
      </c>
      <c r="CB31" s="1744">
        <f>+BX31*1.04</f>
        <v>34214226.260131851</v>
      </c>
      <c r="CC31" s="1744">
        <f>+CB31</f>
        <v>34214226.260131851</v>
      </c>
      <c r="CD31" s="1716" t="s">
        <v>2758</v>
      </c>
      <c r="CE31" s="1716" t="s">
        <v>8</v>
      </c>
      <c r="CF31" s="1744">
        <f>+CB31*1.04</f>
        <v>35582795.31053713</v>
      </c>
      <c r="CG31" s="1744">
        <f>+CF31</f>
        <v>35582795.31053713</v>
      </c>
      <c r="CH31" s="1716" t="s">
        <v>2758</v>
      </c>
      <c r="CI31" s="1716" t="s">
        <v>8</v>
      </c>
      <c r="CJ31" s="1744">
        <f>+CF31*1.04</f>
        <v>37006107.122958615</v>
      </c>
      <c r="CK31" s="1744">
        <f>+CJ31</f>
        <v>37006107.122958615</v>
      </c>
      <c r="CL31" s="1716" t="s">
        <v>2758</v>
      </c>
      <c r="CM31" s="1716" t="s">
        <v>8</v>
      </c>
      <c r="CN31" s="1744" t="s">
        <v>8</v>
      </c>
      <c r="CO31" s="1744" t="s">
        <v>8</v>
      </c>
      <c r="CP31" s="1716" t="s">
        <v>2758</v>
      </c>
      <c r="CQ31" s="1716" t="s">
        <v>8</v>
      </c>
      <c r="CR31" s="1745">
        <f>CJ31+CF31+CB31+BX31+BT31+BP31+BL31+BH31+BD31+AZ31</f>
        <v>312158785.19692361</v>
      </c>
      <c r="CS31" s="1661" t="s">
        <v>59</v>
      </c>
      <c r="CT31" s="1640" t="s">
        <v>112</v>
      </c>
      <c r="CU31" s="1640" t="s">
        <v>2759</v>
      </c>
      <c r="CV31" s="1640" t="s">
        <v>2760</v>
      </c>
      <c r="CW31" s="1746" t="s">
        <v>2761</v>
      </c>
      <c r="CX31" s="1746" t="s">
        <v>2762</v>
      </c>
      <c r="CY31" s="1747" t="s">
        <v>0</v>
      </c>
      <c r="CZ31" s="1746" t="s">
        <v>1</v>
      </c>
      <c r="DA31" s="1747"/>
      <c r="DB31" s="1747"/>
      <c r="DC31" s="1747"/>
      <c r="DD31" s="1747"/>
    </row>
    <row r="32" spans="1:108" s="1648" customFormat="1" ht="146.25" customHeight="1">
      <c r="A32" s="1628">
        <v>20</v>
      </c>
      <c r="B32" s="1629" t="s">
        <v>2632</v>
      </c>
      <c r="C32" s="1643"/>
      <c r="D32" s="1631" t="s">
        <v>106</v>
      </c>
      <c r="E32" s="1650"/>
      <c r="F32" s="1632" t="s">
        <v>107</v>
      </c>
      <c r="G32" s="1632" t="s">
        <v>2755</v>
      </c>
      <c r="H32" s="1632" t="s">
        <v>108</v>
      </c>
      <c r="I32" s="1632" t="s">
        <v>2635</v>
      </c>
      <c r="J32" s="1632" t="s">
        <v>9</v>
      </c>
      <c r="K32" s="1632">
        <v>2020</v>
      </c>
      <c r="L32" s="1633">
        <v>43831</v>
      </c>
      <c r="M32" s="1633">
        <v>47848</v>
      </c>
      <c r="N32" s="1634">
        <v>0.09</v>
      </c>
      <c r="O32" s="1634">
        <v>0.09</v>
      </c>
      <c r="P32" s="1634">
        <v>8.5000000000000006E-2</v>
      </c>
      <c r="Q32" s="1634">
        <v>0.09</v>
      </c>
      <c r="R32" s="1634">
        <v>0.09</v>
      </c>
      <c r="S32" s="1634">
        <v>0.09</v>
      </c>
      <c r="T32" s="1634">
        <v>0.09</v>
      </c>
      <c r="U32" s="1634">
        <v>0.09</v>
      </c>
      <c r="V32" s="1634">
        <v>0.09</v>
      </c>
      <c r="W32" s="1634">
        <v>0.09</v>
      </c>
      <c r="X32" s="1634">
        <v>0.1</v>
      </c>
      <c r="Y32" s="1634">
        <v>1</v>
      </c>
      <c r="Z32" s="1748" t="s">
        <v>2763</v>
      </c>
      <c r="AA32" s="1635">
        <v>2.5000000000000001E-3</v>
      </c>
      <c r="AB32" s="1636" t="s">
        <v>2764</v>
      </c>
      <c r="AC32" s="1636" t="s">
        <v>2765</v>
      </c>
      <c r="AD32" s="1646" t="s">
        <v>46</v>
      </c>
      <c r="AE32" s="1637" t="s">
        <v>47</v>
      </c>
      <c r="AF32" s="1636" t="s">
        <v>113</v>
      </c>
      <c r="AG32" s="1646" t="s">
        <v>2659</v>
      </c>
      <c r="AH32" s="1636" t="s">
        <v>8</v>
      </c>
      <c r="AI32" s="1636" t="s">
        <v>8</v>
      </c>
      <c r="AJ32" s="1636" t="s">
        <v>8</v>
      </c>
      <c r="AK32" s="1636" t="s">
        <v>8</v>
      </c>
      <c r="AL32" s="1638">
        <v>43831</v>
      </c>
      <c r="AM32" s="1638">
        <v>47848</v>
      </c>
      <c r="AN32" s="1749">
        <v>2</v>
      </c>
      <c r="AO32" s="1749">
        <v>2</v>
      </c>
      <c r="AP32" s="1749">
        <v>2</v>
      </c>
      <c r="AQ32" s="1749">
        <v>2</v>
      </c>
      <c r="AR32" s="1749">
        <v>2</v>
      </c>
      <c r="AS32" s="1749">
        <v>2</v>
      </c>
      <c r="AT32" s="1749">
        <v>2</v>
      </c>
      <c r="AU32" s="1749">
        <v>2</v>
      </c>
      <c r="AV32" s="1749">
        <v>2</v>
      </c>
      <c r="AW32" s="1749">
        <v>2</v>
      </c>
      <c r="AX32" s="1749">
        <v>2</v>
      </c>
      <c r="AY32" s="1750">
        <f>AN32+AO32+AP32+AQ32+AR32+AS32+AT32+AU32+AV32+AW32+AX32</f>
        <v>22</v>
      </c>
      <c r="AZ32" s="1641">
        <v>25000000</v>
      </c>
      <c r="BA32" s="1641">
        <v>30000000</v>
      </c>
      <c r="BB32" s="1642" t="s">
        <v>2758</v>
      </c>
      <c r="BC32" s="1643" t="s">
        <v>8</v>
      </c>
      <c r="BD32" s="1641">
        <f>+AZ32*1.04</f>
        <v>26000000</v>
      </c>
      <c r="BE32" s="1641">
        <f>+BD32</f>
        <v>26000000</v>
      </c>
      <c r="BF32" s="1642" t="s">
        <v>2758</v>
      </c>
      <c r="BG32" s="1642" t="s">
        <v>8</v>
      </c>
      <c r="BH32" s="1641">
        <f>+BD32*1.04</f>
        <v>27040000</v>
      </c>
      <c r="BI32" s="1641">
        <f>+BH32</f>
        <v>27040000</v>
      </c>
      <c r="BJ32" s="1642" t="s">
        <v>2758</v>
      </c>
      <c r="BK32" s="1642" t="s">
        <v>8</v>
      </c>
      <c r="BL32" s="1641">
        <f>+BH32*1.04</f>
        <v>28121600</v>
      </c>
      <c r="BM32" s="1641">
        <f>+BL32</f>
        <v>28121600</v>
      </c>
      <c r="BN32" s="1642" t="s">
        <v>2758</v>
      </c>
      <c r="BO32" s="1642" t="s">
        <v>8</v>
      </c>
      <c r="BP32" s="1641">
        <f>+BL32*1.04</f>
        <v>29246464</v>
      </c>
      <c r="BQ32" s="1641">
        <f>+BP32</f>
        <v>29246464</v>
      </c>
      <c r="BR32" s="1642" t="s">
        <v>2758</v>
      </c>
      <c r="BS32" s="1642" t="s">
        <v>8</v>
      </c>
      <c r="BT32" s="1641">
        <f>+BP32*1.04</f>
        <v>30416322.560000002</v>
      </c>
      <c r="BU32" s="1641">
        <f>+BT32</f>
        <v>30416322.560000002</v>
      </c>
      <c r="BV32" s="1642" t="s">
        <v>2758</v>
      </c>
      <c r="BW32" s="1642" t="s">
        <v>8</v>
      </c>
      <c r="BX32" s="1641">
        <f>+BT32*1.04</f>
        <v>31632975.462400004</v>
      </c>
      <c r="BY32" s="1641">
        <f>+BX32</f>
        <v>31632975.462400004</v>
      </c>
      <c r="BZ32" s="1642" t="s">
        <v>2758</v>
      </c>
      <c r="CA32" s="1642" t="s">
        <v>8</v>
      </c>
      <c r="CB32" s="1641">
        <f>+BX32*1.04</f>
        <v>32898294.480896007</v>
      </c>
      <c r="CC32" s="1641">
        <f>+CB32</f>
        <v>32898294.480896007</v>
      </c>
      <c r="CD32" s="1642" t="s">
        <v>2758</v>
      </c>
      <c r="CE32" s="1642" t="s">
        <v>8</v>
      </c>
      <c r="CF32" s="1641">
        <f>+CB32*1.04</f>
        <v>34214226.260131851</v>
      </c>
      <c r="CG32" s="1641">
        <f>+CF32</f>
        <v>34214226.260131851</v>
      </c>
      <c r="CH32" s="1642" t="s">
        <v>2758</v>
      </c>
      <c r="CI32" s="1642" t="s">
        <v>8</v>
      </c>
      <c r="CJ32" s="1641">
        <f>+CF32*1.04</f>
        <v>35582795.31053713</v>
      </c>
      <c r="CK32" s="1641">
        <f>+CJ32</f>
        <v>35582795.31053713</v>
      </c>
      <c r="CL32" s="1642" t="s">
        <v>2758</v>
      </c>
      <c r="CM32" s="1642" t="s">
        <v>8</v>
      </c>
      <c r="CN32" s="1641" t="s">
        <v>8</v>
      </c>
      <c r="CO32" s="1641" t="s">
        <v>8</v>
      </c>
      <c r="CP32" s="1642" t="s">
        <v>2758</v>
      </c>
      <c r="CQ32" s="1642" t="s">
        <v>8</v>
      </c>
      <c r="CR32" s="1644">
        <f>CJ32+CF32+CB32+BX32+BT32+BP32+BL32+BH32+BD32+AZ32</f>
        <v>300152678.07396501</v>
      </c>
      <c r="CS32" s="1632" t="s">
        <v>59</v>
      </c>
      <c r="CT32" s="1636" t="s">
        <v>112</v>
      </c>
      <c r="CU32" s="1636" t="s">
        <v>2759</v>
      </c>
      <c r="CV32" s="1636" t="s">
        <v>2766</v>
      </c>
      <c r="CW32" s="1679" t="s">
        <v>2761</v>
      </c>
      <c r="CX32" s="1679" t="s">
        <v>2767</v>
      </c>
      <c r="CY32" s="1691" t="s">
        <v>0</v>
      </c>
      <c r="CZ32" s="1679" t="s">
        <v>1</v>
      </c>
      <c r="DA32" s="1691"/>
      <c r="DB32" s="1691"/>
      <c r="DC32" s="1691"/>
      <c r="DD32" s="1691"/>
    </row>
    <row r="33" spans="1:108" s="1648" customFormat="1" ht="109.5" customHeight="1">
      <c r="A33" s="1628">
        <v>21</v>
      </c>
      <c r="B33" s="1629" t="s">
        <v>2632</v>
      </c>
      <c r="C33" s="1643"/>
      <c r="D33" s="1631" t="s">
        <v>106</v>
      </c>
      <c r="E33" s="1650"/>
      <c r="F33" s="1632" t="s">
        <v>107</v>
      </c>
      <c r="G33" s="1632" t="s">
        <v>2755</v>
      </c>
      <c r="H33" s="1632" t="s">
        <v>108</v>
      </c>
      <c r="I33" s="1632" t="s">
        <v>2635</v>
      </c>
      <c r="J33" s="1632" t="s">
        <v>9</v>
      </c>
      <c r="K33" s="1632">
        <v>2020</v>
      </c>
      <c r="L33" s="1633">
        <v>43831</v>
      </c>
      <c r="M33" s="1633">
        <v>47848</v>
      </c>
      <c r="N33" s="1634">
        <v>0.09</v>
      </c>
      <c r="O33" s="1634">
        <v>0.09</v>
      </c>
      <c r="P33" s="1634">
        <v>8.5000000000000006E-2</v>
      </c>
      <c r="Q33" s="1634">
        <v>0.09</v>
      </c>
      <c r="R33" s="1634">
        <v>0.09</v>
      </c>
      <c r="S33" s="1634">
        <v>0.09</v>
      </c>
      <c r="T33" s="1634">
        <v>0.09</v>
      </c>
      <c r="U33" s="1634">
        <v>0.09</v>
      </c>
      <c r="V33" s="1634">
        <v>0.09</v>
      </c>
      <c r="W33" s="1634">
        <v>0.09</v>
      </c>
      <c r="X33" s="1634">
        <v>0.1</v>
      </c>
      <c r="Y33" s="1634">
        <v>1</v>
      </c>
      <c r="Z33" s="1631" t="s">
        <v>2768</v>
      </c>
      <c r="AA33" s="1635">
        <v>2.5000000000000001E-3</v>
      </c>
      <c r="AB33" s="1636" t="s">
        <v>114</v>
      </c>
      <c r="AC33" s="1636" t="s">
        <v>115</v>
      </c>
      <c r="AD33" s="1646" t="s">
        <v>46</v>
      </c>
      <c r="AE33" s="1637" t="s">
        <v>47</v>
      </c>
      <c r="AF33" s="1636" t="s">
        <v>27</v>
      </c>
      <c r="AG33" s="1646" t="s">
        <v>2639</v>
      </c>
      <c r="AH33" s="1636" t="s">
        <v>8</v>
      </c>
      <c r="AI33" s="1636" t="s">
        <v>8</v>
      </c>
      <c r="AJ33" s="1636" t="s">
        <v>8</v>
      </c>
      <c r="AK33" s="1636" t="s">
        <v>8</v>
      </c>
      <c r="AL33" s="1638">
        <v>43831</v>
      </c>
      <c r="AM33" s="1638">
        <v>47848</v>
      </c>
      <c r="AN33" s="1749">
        <v>26</v>
      </c>
      <c r="AO33" s="1749">
        <v>52</v>
      </c>
      <c r="AP33" s="1749">
        <v>52</v>
      </c>
      <c r="AQ33" s="1749">
        <v>52</v>
      </c>
      <c r="AR33" s="1749">
        <v>52</v>
      </c>
      <c r="AS33" s="1749">
        <v>52</v>
      </c>
      <c r="AT33" s="1749">
        <v>52</v>
      </c>
      <c r="AU33" s="1749">
        <v>52</v>
      </c>
      <c r="AV33" s="1749">
        <v>52</v>
      </c>
      <c r="AW33" s="1749">
        <v>52</v>
      </c>
      <c r="AX33" s="1749">
        <v>52</v>
      </c>
      <c r="AY33" s="1749">
        <v>52</v>
      </c>
      <c r="AZ33" s="1641">
        <v>24000000</v>
      </c>
      <c r="BA33" s="1641">
        <v>30000000</v>
      </c>
      <c r="BB33" s="1642" t="s">
        <v>2758</v>
      </c>
      <c r="BC33" s="1643" t="s">
        <v>8</v>
      </c>
      <c r="BD33" s="1641">
        <f>+AZ33*1.04</f>
        <v>24960000</v>
      </c>
      <c r="BE33" s="1641">
        <f>+BD33</f>
        <v>24960000</v>
      </c>
      <c r="BF33" s="1642" t="s">
        <v>2758</v>
      </c>
      <c r="BG33" s="1642" t="s">
        <v>8</v>
      </c>
      <c r="BH33" s="1641">
        <f>+BD33*1.04</f>
        <v>25958400</v>
      </c>
      <c r="BI33" s="1641">
        <f>+BH33</f>
        <v>25958400</v>
      </c>
      <c r="BJ33" s="1642" t="s">
        <v>2758</v>
      </c>
      <c r="BK33" s="1642" t="s">
        <v>8</v>
      </c>
      <c r="BL33" s="1641">
        <f>+BH33*1.04</f>
        <v>26996736</v>
      </c>
      <c r="BM33" s="1641">
        <f>+BL33</f>
        <v>26996736</v>
      </c>
      <c r="BN33" s="1642" t="s">
        <v>2758</v>
      </c>
      <c r="BO33" s="1642" t="s">
        <v>8</v>
      </c>
      <c r="BP33" s="1641">
        <f>+BL33*1.04</f>
        <v>28076605.440000001</v>
      </c>
      <c r="BQ33" s="1641">
        <f>+BP33</f>
        <v>28076605.440000001</v>
      </c>
      <c r="BR33" s="1642" t="s">
        <v>2758</v>
      </c>
      <c r="BS33" s="1642" t="s">
        <v>8</v>
      </c>
      <c r="BT33" s="1641">
        <f>+BP33*1.04</f>
        <v>29199669.657600004</v>
      </c>
      <c r="BU33" s="1641">
        <f>+BT33</f>
        <v>29199669.657600004</v>
      </c>
      <c r="BV33" s="1642" t="s">
        <v>2758</v>
      </c>
      <c r="BW33" s="1642" t="s">
        <v>8</v>
      </c>
      <c r="BX33" s="1641">
        <f>+BT33*1.04</f>
        <v>30367656.443904005</v>
      </c>
      <c r="BY33" s="1641">
        <f>+BX33</f>
        <v>30367656.443904005</v>
      </c>
      <c r="BZ33" s="1642" t="s">
        <v>2758</v>
      </c>
      <c r="CA33" s="1642" t="s">
        <v>8</v>
      </c>
      <c r="CB33" s="1641">
        <f>+BX33*1.04</f>
        <v>31582362.701660167</v>
      </c>
      <c r="CC33" s="1641">
        <f>+CB33</f>
        <v>31582362.701660167</v>
      </c>
      <c r="CD33" s="1642" t="s">
        <v>2758</v>
      </c>
      <c r="CE33" s="1642" t="s">
        <v>8</v>
      </c>
      <c r="CF33" s="1641">
        <f>+CB33*1.04</f>
        <v>32845657.209726576</v>
      </c>
      <c r="CG33" s="1641">
        <f>+CF33</f>
        <v>32845657.209726576</v>
      </c>
      <c r="CH33" s="1642" t="s">
        <v>2758</v>
      </c>
      <c r="CI33" s="1642" t="s">
        <v>8</v>
      </c>
      <c r="CJ33" s="1641">
        <f>+CF33*1.04</f>
        <v>34159483.498115636</v>
      </c>
      <c r="CK33" s="1641">
        <f>+CJ33</f>
        <v>34159483.498115636</v>
      </c>
      <c r="CL33" s="1642" t="s">
        <v>2758</v>
      </c>
      <c r="CM33" s="1642" t="s">
        <v>8</v>
      </c>
      <c r="CN33" s="1641" t="s">
        <v>8</v>
      </c>
      <c r="CO33" s="1641" t="s">
        <v>8</v>
      </c>
      <c r="CP33" s="1642" t="s">
        <v>2758</v>
      </c>
      <c r="CQ33" s="1642" t="s">
        <v>8</v>
      </c>
      <c r="CR33" s="1644">
        <f>CJ33+CF33+CB33+BX33+BT33+BP33+BL33+BH33+BD33+AZ33</f>
        <v>288146570.95100641</v>
      </c>
      <c r="CS33" s="1632" t="s">
        <v>59</v>
      </c>
      <c r="CT33" s="1636" t="s">
        <v>112</v>
      </c>
      <c r="CU33" s="1636" t="s">
        <v>2759</v>
      </c>
      <c r="CV33" s="1636" t="s">
        <v>2769</v>
      </c>
      <c r="CW33" s="1679" t="s">
        <v>2761</v>
      </c>
      <c r="CX33" s="1679" t="s">
        <v>2770</v>
      </c>
      <c r="CY33" s="1691" t="s">
        <v>0</v>
      </c>
      <c r="CZ33" s="1679" t="s">
        <v>1</v>
      </c>
      <c r="DA33" s="1691"/>
      <c r="DB33" s="1691"/>
      <c r="DC33" s="1691"/>
      <c r="DD33" s="1691"/>
    </row>
    <row r="34" spans="1:108" s="1648" customFormat="1" ht="141.75" customHeight="1">
      <c r="A34" s="1628">
        <v>22</v>
      </c>
      <c r="B34" s="1629" t="s">
        <v>2632</v>
      </c>
      <c r="C34" s="1643"/>
      <c r="D34" s="1631" t="s">
        <v>106</v>
      </c>
      <c r="E34" s="1650"/>
      <c r="F34" s="1632" t="s">
        <v>107</v>
      </c>
      <c r="G34" s="1632" t="s">
        <v>2755</v>
      </c>
      <c r="H34" s="1632" t="s">
        <v>108</v>
      </c>
      <c r="I34" s="1632" t="s">
        <v>2635</v>
      </c>
      <c r="J34" s="1632" t="s">
        <v>9</v>
      </c>
      <c r="K34" s="1632">
        <v>2020</v>
      </c>
      <c r="L34" s="1633">
        <v>43831</v>
      </c>
      <c r="M34" s="1633">
        <v>47848</v>
      </c>
      <c r="N34" s="1634">
        <v>0.09</v>
      </c>
      <c r="O34" s="1634">
        <v>0.09</v>
      </c>
      <c r="P34" s="1634">
        <v>8.5000000000000006E-2</v>
      </c>
      <c r="Q34" s="1634">
        <v>0.09</v>
      </c>
      <c r="R34" s="1634">
        <v>0.09</v>
      </c>
      <c r="S34" s="1634">
        <v>0.09</v>
      </c>
      <c r="T34" s="1634">
        <v>0.09</v>
      </c>
      <c r="U34" s="1634">
        <v>0.09</v>
      </c>
      <c r="V34" s="1634">
        <v>0.09</v>
      </c>
      <c r="W34" s="1634">
        <v>0.09</v>
      </c>
      <c r="X34" s="1634">
        <v>0.1</v>
      </c>
      <c r="Y34" s="1634">
        <v>1</v>
      </c>
      <c r="Z34" s="1631" t="s">
        <v>2771</v>
      </c>
      <c r="AA34" s="1635">
        <v>2.5000000000000001E-3</v>
      </c>
      <c r="AB34" s="1636" t="s">
        <v>116</v>
      </c>
      <c r="AC34" s="1636" t="s">
        <v>1841</v>
      </c>
      <c r="AD34" s="1646" t="s">
        <v>11</v>
      </c>
      <c r="AE34" s="1636" t="s">
        <v>117</v>
      </c>
      <c r="AF34" s="1636" t="s">
        <v>27</v>
      </c>
      <c r="AG34" s="1691" t="s">
        <v>2665</v>
      </c>
      <c r="AH34" s="1636" t="s">
        <v>8</v>
      </c>
      <c r="AI34" s="1636" t="s">
        <v>8</v>
      </c>
      <c r="AJ34" s="1636" t="s">
        <v>8</v>
      </c>
      <c r="AK34" s="1636" t="s">
        <v>8</v>
      </c>
      <c r="AL34" s="1638">
        <v>44044</v>
      </c>
      <c r="AM34" s="1663">
        <v>47848</v>
      </c>
      <c r="AN34" s="1639">
        <v>0.09</v>
      </c>
      <c r="AO34" s="1639">
        <v>0.18</v>
      </c>
      <c r="AP34" s="1639">
        <v>0.27</v>
      </c>
      <c r="AQ34" s="1639">
        <v>0.36</v>
      </c>
      <c r="AR34" s="1639">
        <v>0.45</v>
      </c>
      <c r="AS34" s="1639">
        <v>0.54</v>
      </c>
      <c r="AT34" s="1639">
        <v>0.72</v>
      </c>
      <c r="AU34" s="1639">
        <v>0.81</v>
      </c>
      <c r="AV34" s="1639">
        <v>0.9</v>
      </c>
      <c r="AW34" s="1639">
        <v>1</v>
      </c>
      <c r="AX34" s="1639">
        <v>1</v>
      </c>
      <c r="AY34" s="1751">
        <v>1</v>
      </c>
      <c r="AZ34" s="1641">
        <v>5112480</v>
      </c>
      <c r="BA34" s="1641">
        <v>5112480</v>
      </c>
      <c r="BB34" s="1677" t="s">
        <v>2646</v>
      </c>
      <c r="BC34" s="1678">
        <v>7859</v>
      </c>
      <c r="BD34" s="1641">
        <v>10531708.800000001</v>
      </c>
      <c r="BE34" s="1641">
        <v>10531708.800000001</v>
      </c>
      <c r="BF34" s="1677" t="s">
        <v>2646</v>
      </c>
      <c r="BG34" s="1752">
        <v>7859</v>
      </c>
      <c r="BH34" s="1641">
        <v>10847660.064000001</v>
      </c>
      <c r="BI34" s="1641">
        <v>10847660.064000001</v>
      </c>
      <c r="BJ34" s="1677" t="s">
        <v>2772</v>
      </c>
      <c r="BK34" s="1752">
        <v>7859</v>
      </c>
      <c r="BL34" s="1641">
        <v>11173089.865920002</v>
      </c>
      <c r="BM34" s="1641">
        <v>11173089.865920002</v>
      </c>
      <c r="BN34" s="1677" t="s">
        <v>2772</v>
      </c>
      <c r="BO34" s="1752">
        <v>7859</v>
      </c>
      <c r="BP34" s="1641">
        <v>11508282.561897602</v>
      </c>
      <c r="BQ34" s="1641">
        <v>11508282.561897602</v>
      </c>
      <c r="BR34" s="1677" t="s">
        <v>2772</v>
      </c>
      <c r="BS34" s="1752">
        <v>7859</v>
      </c>
      <c r="BT34" s="1641">
        <f>BP34*(1+0.03)</f>
        <v>11853531.03875453</v>
      </c>
      <c r="BU34" s="1641">
        <f>BQ34*(1+0.03)</f>
        <v>11853531.03875453</v>
      </c>
      <c r="BV34" s="1677" t="s">
        <v>2772</v>
      </c>
      <c r="BW34" s="1752">
        <v>7859</v>
      </c>
      <c r="BX34" s="1641">
        <f>BT34*(1+0.03)</f>
        <v>12209136.969917167</v>
      </c>
      <c r="BY34" s="1641">
        <f>BU34*(1+0.03)</f>
        <v>12209136.969917167</v>
      </c>
      <c r="BZ34" s="1753" t="s">
        <v>2772</v>
      </c>
      <c r="CA34" s="1752">
        <v>7859</v>
      </c>
      <c r="CB34" s="1641">
        <f>BX34*(1+0.03)</f>
        <v>12575411.079014683</v>
      </c>
      <c r="CC34" s="1641">
        <f>BY34*(1+0.03)</f>
        <v>12575411.079014683</v>
      </c>
      <c r="CD34" s="1753" t="s">
        <v>2772</v>
      </c>
      <c r="CE34" s="1752">
        <v>7859</v>
      </c>
      <c r="CF34" s="1641">
        <f>CB34*(1+0.03)</f>
        <v>12952673.411385125</v>
      </c>
      <c r="CG34" s="1641">
        <f>CC34*(1+0.03)</f>
        <v>12952673.411385125</v>
      </c>
      <c r="CH34" s="1753" t="s">
        <v>2772</v>
      </c>
      <c r="CI34" s="1752">
        <v>7859</v>
      </c>
      <c r="CJ34" s="1641">
        <f>CF34*(1+0.03)</f>
        <v>13341253.613726679</v>
      </c>
      <c r="CK34" s="1641">
        <f>CG34*(1+0.03)</f>
        <v>13341253.613726679</v>
      </c>
      <c r="CL34" s="1753" t="s">
        <v>2772</v>
      </c>
      <c r="CM34" s="1752">
        <v>7859</v>
      </c>
      <c r="CN34" s="1641">
        <f>CJ34*(1+0.03)</f>
        <v>13741491.222138479</v>
      </c>
      <c r="CO34" s="1641">
        <f>CK34*(1+0.03)</f>
        <v>13741491.222138479</v>
      </c>
      <c r="CP34" s="1753" t="s">
        <v>2772</v>
      </c>
      <c r="CQ34" s="1752">
        <v>7859</v>
      </c>
      <c r="CR34" s="1644">
        <f>CJ34+CF34+CB34+BX34+BT34+BP34+BL34+BH34+BD34+AZ34+CN34</f>
        <v>125846718.62675425</v>
      </c>
      <c r="CS34" s="1636" t="s">
        <v>118</v>
      </c>
      <c r="CT34" s="1636" t="s">
        <v>2773</v>
      </c>
      <c r="CU34" s="1754" t="s">
        <v>119</v>
      </c>
      <c r="CV34" s="1754" t="s">
        <v>2774</v>
      </c>
      <c r="CW34" s="1754">
        <v>3505965611</v>
      </c>
      <c r="CX34" s="1754" t="s">
        <v>2775</v>
      </c>
      <c r="CY34" s="1691"/>
      <c r="CZ34" s="1691"/>
      <c r="DA34" s="1691"/>
      <c r="DB34" s="1691"/>
      <c r="DC34" s="1691"/>
      <c r="DD34" s="1691"/>
    </row>
    <row r="35" spans="1:108" s="1648" customFormat="1" ht="132" customHeight="1">
      <c r="A35" s="1628">
        <v>23</v>
      </c>
      <c r="B35" s="1629" t="s">
        <v>2632</v>
      </c>
      <c r="C35" s="1643"/>
      <c r="D35" s="1631" t="s">
        <v>106</v>
      </c>
      <c r="E35" s="1650"/>
      <c r="F35" s="1632" t="s">
        <v>107</v>
      </c>
      <c r="G35" s="1632" t="s">
        <v>2755</v>
      </c>
      <c r="H35" s="1632" t="s">
        <v>108</v>
      </c>
      <c r="I35" s="1632" t="s">
        <v>2635</v>
      </c>
      <c r="J35" s="1632" t="s">
        <v>9</v>
      </c>
      <c r="K35" s="1632">
        <v>2020</v>
      </c>
      <c r="L35" s="1633">
        <v>43831</v>
      </c>
      <c r="M35" s="1633">
        <v>47848</v>
      </c>
      <c r="N35" s="1634">
        <v>0.09</v>
      </c>
      <c r="O35" s="1634">
        <v>0.09</v>
      </c>
      <c r="P35" s="1634">
        <v>8.5000000000000006E-2</v>
      </c>
      <c r="Q35" s="1634">
        <v>0.09</v>
      </c>
      <c r="R35" s="1634">
        <v>0.09</v>
      </c>
      <c r="S35" s="1634">
        <v>0.09</v>
      </c>
      <c r="T35" s="1634">
        <v>0.09</v>
      </c>
      <c r="U35" s="1634">
        <v>0.09</v>
      </c>
      <c r="V35" s="1634">
        <v>0.09</v>
      </c>
      <c r="W35" s="1634">
        <v>0.09</v>
      </c>
      <c r="X35" s="1634">
        <v>0.1</v>
      </c>
      <c r="Y35" s="1634">
        <v>1</v>
      </c>
      <c r="Z35" s="1631" t="s">
        <v>2776</v>
      </c>
      <c r="AA35" s="1635">
        <v>2.5000000000000001E-3</v>
      </c>
      <c r="AB35" s="1632" t="s">
        <v>120</v>
      </c>
      <c r="AC35" s="1632" t="s">
        <v>121</v>
      </c>
      <c r="AD35" s="1755" t="s">
        <v>11</v>
      </c>
      <c r="AE35" s="1632" t="s">
        <v>117</v>
      </c>
      <c r="AF35" s="1632" t="s">
        <v>27</v>
      </c>
      <c r="AG35" s="1756" t="s">
        <v>2635</v>
      </c>
      <c r="AH35" s="1632" t="s">
        <v>8</v>
      </c>
      <c r="AI35" s="1632" t="s">
        <v>8</v>
      </c>
      <c r="AJ35" s="1632" t="s">
        <v>8</v>
      </c>
      <c r="AK35" s="1632" t="s">
        <v>8</v>
      </c>
      <c r="AL35" s="1633">
        <v>44136</v>
      </c>
      <c r="AM35" s="1633">
        <v>47848</v>
      </c>
      <c r="AN35" s="1756">
        <v>1</v>
      </c>
      <c r="AO35" s="1756">
        <v>5</v>
      </c>
      <c r="AP35" s="1756">
        <v>5</v>
      </c>
      <c r="AQ35" s="1756">
        <v>5</v>
      </c>
      <c r="AR35" s="1756">
        <v>5</v>
      </c>
      <c r="AS35" s="1756">
        <v>5</v>
      </c>
      <c r="AT35" s="1756">
        <v>5</v>
      </c>
      <c r="AU35" s="1756">
        <v>5</v>
      </c>
      <c r="AV35" s="1756">
        <v>5</v>
      </c>
      <c r="AW35" s="1756">
        <v>5</v>
      </c>
      <c r="AX35" s="1756">
        <v>5</v>
      </c>
      <c r="AY35" s="1632">
        <f>+SUM(AN35:AX35)</f>
        <v>51</v>
      </c>
      <c r="AZ35" s="1641">
        <v>40000000</v>
      </c>
      <c r="BA35" s="1641">
        <v>40000000</v>
      </c>
      <c r="BB35" s="1677" t="s">
        <v>37</v>
      </c>
      <c r="BC35" s="1677" t="s">
        <v>37</v>
      </c>
      <c r="BD35" s="1641">
        <v>83000000</v>
      </c>
      <c r="BE35" s="1641">
        <v>83000000</v>
      </c>
      <c r="BF35" s="1677" t="s">
        <v>37</v>
      </c>
      <c r="BG35" s="1677" t="s">
        <v>37</v>
      </c>
      <c r="BH35" s="1641">
        <f>(+BD35*4%)+BD35</f>
        <v>86320000</v>
      </c>
      <c r="BI35" s="1641">
        <f>(+BE35*4%)+BE35</f>
        <v>86320000</v>
      </c>
      <c r="BJ35" s="1677" t="s">
        <v>37</v>
      </c>
      <c r="BK35" s="1677" t="s">
        <v>37</v>
      </c>
      <c r="BL35" s="1641">
        <f>(+BH35*4%)+BH35</f>
        <v>89772800</v>
      </c>
      <c r="BM35" s="1641">
        <f>(+BI35*4%)+BI35</f>
        <v>89772800</v>
      </c>
      <c r="BN35" s="1677" t="s">
        <v>37</v>
      </c>
      <c r="BO35" s="1677" t="s">
        <v>37</v>
      </c>
      <c r="BP35" s="1641">
        <f>(+BL35*4%)+BL35</f>
        <v>93363712</v>
      </c>
      <c r="BQ35" s="1641">
        <f>(+BM35*4%)+BM35</f>
        <v>93363712</v>
      </c>
      <c r="BR35" s="1677" t="s">
        <v>37</v>
      </c>
      <c r="BS35" s="1677" t="s">
        <v>37</v>
      </c>
      <c r="BT35" s="1641">
        <f>(+BP35*4%)+BP35</f>
        <v>97098260.480000004</v>
      </c>
      <c r="BU35" s="1641">
        <f>(+BQ35*4%)+BQ35</f>
        <v>97098260.480000004</v>
      </c>
      <c r="BV35" s="1677" t="s">
        <v>37</v>
      </c>
      <c r="BW35" s="1677" t="s">
        <v>37</v>
      </c>
      <c r="BX35" s="1641">
        <f>(+BT35*4%)+BT35</f>
        <v>100982190.89920001</v>
      </c>
      <c r="BY35" s="1641">
        <f>(+BU35*4%)+BU35</f>
        <v>100982190.89920001</v>
      </c>
      <c r="BZ35" s="1677" t="s">
        <v>37</v>
      </c>
      <c r="CA35" s="1677" t="s">
        <v>37</v>
      </c>
      <c r="CB35" s="1641">
        <f>(+BX35*4%)+BX35</f>
        <v>105021478.53516801</v>
      </c>
      <c r="CC35" s="1641">
        <f>(+BY35*4%)+BY35</f>
        <v>105021478.53516801</v>
      </c>
      <c r="CD35" s="1677" t="s">
        <v>37</v>
      </c>
      <c r="CE35" s="1677" t="s">
        <v>37</v>
      </c>
      <c r="CF35" s="1641">
        <f>(+CB35*4%)+CB35</f>
        <v>109222337.67657472</v>
      </c>
      <c r="CG35" s="1641">
        <f>(+CC35*4%)+CC35</f>
        <v>109222337.67657472</v>
      </c>
      <c r="CH35" s="1677" t="s">
        <v>37</v>
      </c>
      <c r="CI35" s="1677" t="s">
        <v>37</v>
      </c>
      <c r="CJ35" s="1641">
        <f>(+CF35*4%)+CF35</f>
        <v>113591231.18363771</v>
      </c>
      <c r="CK35" s="1641">
        <f>(+CG35*4%)+CG35</f>
        <v>113591231.18363771</v>
      </c>
      <c r="CL35" s="1677" t="s">
        <v>37</v>
      </c>
      <c r="CM35" s="1677" t="s">
        <v>37</v>
      </c>
      <c r="CN35" s="1641">
        <f>(+CJ35*4%)+CJ35</f>
        <v>118134880.43098322</v>
      </c>
      <c r="CO35" s="1641">
        <f>(+CK35*4%)+CK35</f>
        <v>118134880.43098322</v>
      </c>
      <c r="CP35" s="1677" t="s">
        <v>37</v>
      </c>
      <c r="CQ35" s="1677" t="s">
        <v>37</v>
      </c>
      <c r="CR35" s="1644">
        <f>+AZ35+BD35+BH35+BL35+BP35+BT35+BX35+CB35+CF35+CJ35+CN35</f>
        <v>1036506891.2055637</v>
      </c>
      <c r="CS35" s="1632" t="s">
        <v>118</v>
      </c>
      <c r="CT35" s="1632" t="s">
        <v>122</v>
      </c>
      <c r="CU35" s="1754" t="s">
        <v>2777</v>
      </c>
      <c r="CV35" s="1754" t="s">
        <v>123</v>
      </c>
      <c r="CW35" s="1754"/>
      <c r="CX35" s="1757"/>
      <c r="CY35" s="1632" t="s">
        <v>2778</v>
      </c>
      <c r="CZ35" s="1632" t="s">
        <v>2779</v>
      </c>
      <c r="DA35" s="1632" t="s">
        <v>2780</v>
      </c>
      <c r="DB35" s="1756"/>
      <c r="DC35" s="1756"/>
      <c r="DD35" s="1756"/>
    </row>
    <row r="36" spans="1:108" s="1648" customFormat="1" ht="135.75" customHeight="1">
      <c r="A36" s="1628">
        <v>24</v>
      </c>
      <c r="B36" s="1629" t="s">
        <v>2632</v>
      </c>
      <c r="C36" s="1643"/>
      <c r="D36" s="1631" t="s">
        <v>106</v>
      </c>
      <c r="E36" s="1650"/>
      <c r="F36" s="1632" t="s">
        <v>107</v>
      </c>
      <c r="G36" s="1632" t="s">
        <v>2755</v>
      </c>
      <c r="H36" s="1632" t="s">
        <v>108</v>
      </c>
      <c r="I36" s="1632" t="s">
        <v>2635</v>
      </c>
      <c r="J36" s="1632" t="s">
        <v>9</v>
      </c>
      <c r="K36" s="1632">
        <v>2020</v>
      </c>
      <c r="L36" s="1633">
        <v>43831</v>
      </c>
      <c r="M36" s="1633">
        <v>47848</v>
      </c>
      <c r="N36" s="1634">
        <v>0.09</v>
      </c>
      <c r="O36" s="1634">
        <v>0.09</v>
      </c>
      <c r="P36" s="1634">
        <v>8.5000000000000006E-2</v>
      </c>
      <c r="Q36" s="1634">
        <v>0.09</v>
      </c>
      <c r="R36" s="1634">
        <v>0.09</v>
      </c>
      <c r="S36" s="1634">
        <v>0.09</v>
      </c>
      <c r="T36" s="1634">
        <v>0.09</v>
      </c>
      <c r="U36" s="1634">
        <v>0.09</v>
      </c>
      <c r="V36" s="1634">
        <v>0.09</v>
      </c>
      <c r="W36" s="1634">
        <v>0.09</v>
      </c>
      <c r="X36" s="1634">
        <v>0.1</v>
      </c>
      <c r="Y36" s="1634">
        <v>1</v>
      </c>
      <c r="Z36" s="1631" t="s">
        <v>2781</v>
      </c>
      <c r="AA36" s="1635">
        <v>5.0000000000000001E-3</v>
      </c>
      <c r="AB36" s="1654" t="s">
        <v>2782</v>
      </c>
      <c r="AC36" s="1654" t="s">
        <v>1843</v>
      </c>
      <c r="AD36" s="1758" t="s">
        <v>83</v>
      </c>
      <c r="AE36" s="1654" t="s">
        <v>117</v>
      </c>
      <c r="AF36" s="1636" t="s">
        <v>27</v>
      </c>
      <c r="AG36" s="1691" t="s">
        <v>2635</v>
      </c>
      <c r="AH36" s="1632" t="s">
        <v>8</v>
      </c>
      <c r="AI36" s="1632" t="s">
        <v>8</v>
      </c>
      <c r="AJ36" s="1632" t="s">
        <v>8</v>
      </c>
      <c r="AK36" s="1632" t="s">
        <v>8</v>
      </c>
      <c r="AL36" s="1638">
        <v>43891</v>
      </c>
      <c r="AM36" s="1638">
        <v>47847</v>
      </c>
      <c r="AN36" s="1756">
        <v>3</v>
      </c>
      <c r="AO36" s="1756">
        <v>3</v>
      </c>
      <c r="AP36" s="1756">
        <v>3</v>
      </c>
      <c r="AQ36" s="1756">
        <v>3</v>
      </c>
      <c r="AR36" s="1756">
        <v>3</v>
      </c>
      <c r="AS36" s="1756">
        <v>3</v>
      </c>
      <c r="AT36" s="1756">
        <v>3</v>
      </c>
      <c r="AU36" s="1756">
        <v>3</v>
      </c>
      <c r="AV36" s="1756">
        <v>3</v>
      </c>
      <c r="AW36" s="1756">
        <v>3</v>
      </c>
      <c r="AX36" s="1756">
        <v>3</v>
      </c>
      <c r="AY36" s="1632">
        <v>33</v>
      </c>
      <c r="AZ36" s="1641">
        <v>0</v>
      </c>
      <c r="BA36" s="1641">
        <v>0</v>
      </c>
      <c r="BB36" s="1759" t="s">
        <v>2783</v>
      </c>
      <c r="BC36" s="1759" t="s">
        <v>2784</v>
      </c>
      <c r="BD36" s="1641">
        <v>200000000</v>
      </c>
      <c r="BE36" s="1641">
        <v>200000000</v>
      </c>
      <c r="BF36" s="1759" t="s">
        <v>2783</v>
      </c>
      <c r="BG36" s="1759" t="s">
        <v>2784</v>
      </c>
      <c r="BH36" s="1641">
        <f>+BD36*1.03</f>
        <v>206000000</v>
      </c>
      <c r="BI36" s="1641">
        <f>+BE36*1.03</f>
        <v>206000000</v>
      </c>
      <c r="BJ36" s="1759" t="s">
        <v>2783</v>
      </c>
      <c r="BK36" s="1759" t="s">
        <v>2784</v>
      </c>
      <c r="BL36" s="1641">
        <f>+BH36*1.03</f>
        <v>212180000</v>
      </c>
      <c r="BM36" s="1641">
        <f>+BI36*1.03</f>
        <v>212180000</v>
      </c>
      <c r="BN36" s="1759" t="s">
        <v>2783</v>
      </c>
      <c r="BO36" s="1759" t="s">
        <v>2784</v>
      </c>
      <c r="BP36" s="1641">
        <f>+BL36*1.03</f>
        <v>218545400</v>
      </c>
      <c r="BQ36" s="1641">
        <f>+BM36*1.03</f>
        <v>218545400</v>
      </c>
      <c r="BR36" s="1759" t="s">
        <v>2783</v>
      </c>
      <c r="BS36" s="1759" t="s">
        <v>2784</v>
      </c>
      <c r="BT36" s="1641">
        <f>+BP36*1.03</f>
        <v>225101762</v>
      </c>
      <c r="BU36" s="1641" t="s">
        <v>2785</v>
      </c>
      <c r="BV36" s="1643" t="s">
        <v>2785</v>
      </c>
      <c r="BW36" s="1643" t="s">
        <v>2785</v>
      </c>
      <c r="BX36" s="1641">
        <f>+BT36*1.03</f>
        <v>231854814.86000001</v>
      </c>
      <c r="BY36" s="1641" t="s">
        <v>2785</v>
      </c>
      <c r="BZ36" s="1643" t="s">
        <v>2785</v>
      </c>
      <c r="CA36" s="1643" t="s">
        <v>2785</v>
      </c>
      <c r="CB36" s="1641">
        <f>+BX36*1.03</f>
        <v>238810459.30580002</v>
      </c>
      <c r="CC36" s="1641" t="s">
        <v>2785</v>
      </c>
      <c r="CD36" s="1643" t="s">
        <v>2785</v>
      </c>
      <c r="CE36" s="1643" t="s">
        <v>2785</v>
      </c>
      <c r="CF36" s="1641">
        <f>+CB36*1.03</f>
        <v>245974773.08497402</v>
      </c>
      <c r="CG36" s="1641" t="s">
        <v>2785</v>
      </c>
      <c r="CH36" s="1643" t="s">
        <v>2785</v>
      </c>
      <c r="CI36" s="1643" t="s">
        <v>2785</v>
      </c>
      <c r="CJ36" s="1641">
        <f>+CF36*1.03</f>
        <v>253354016.27752325</v>
      </c>
      <c r="CK36" s="1641" t="s">
        <v>2785</v>
      </c>
      <c r="CL36" s="1643" t="s">
        <v>2785</v>
      </c>
      <c r="CM36" s="1643" t="s">
        <v>2785</v>
      </c>
      <c r="CN36" s="1641">
        <v>260954636</v>
      </c>
      <c r="CO36" s="1641" t="s">
        <v>2785</v>
      </c>
      <c r="CP36" s="1643" t="s">
        <v>2785</v>
      </c>
      <c r="CQ36" s="1643" t="s">
        <v>2785</v>
      </c>
      <c r="CR36" s="1644">
        <f>+AZ36+BD36+BH36+BL36+BP36+BT36+BX36+CB36+CF36+CJ36+CN36</f>
        <v>2292775861.5282974</v>
      </c>
      <c r="CS36" s="1636" t="s">
        <v>118</v>
      </c>
      <c r="CT36" s="1636" t="s">
        <v>2786</v>
      </c>
      <c r="CU36" s="1679" t="s">
        <v>125</v>
      </c>
      <c r="CV36" s="1679" t="s">
        <v>126</v>
      </c>
      <c r="CW36" s="1665"/>
      <c r="CX36" s="1680" t="s">
        <v>127</v>
      </c>
      <c r="CY36" s="1691" t="s">
        <v>0</v>
      </c>
      <c r="CZ36" s="1646" t="s">
        <v>2779</v>
      </c>
      <c r="DA36" s="1636" t="s">
        <v>2780</v>
      </c>
      <c r="DB36" s="1691"/>
      <c r="DC36" s="1691"/>
      <c r="DD36" s="1691"/>
    </row>
    <row r="37" spans="1:108" s="1648" customFormat="1" ht="146.25" customHeight="1">
      <c r="A37" s="1628">
        <v>25</v>
      </c>
      <c r="B37" s="1629" t="s">
        <v>2632</v>
      </c>
      <c r="C37" s="1643"/>
      <c r="D37" s="1631" t="s">
        <v>106</v>
      </c>
      <c r="E37" s="1650"/>
      <c r="F37" s="1632" t="s">
        <v>107</v>
      </c>
      <c r="G37" s="1632" t="s">
        <v>2755</v>
      </c>
      <c r="H37" s="1632" t="s">
        <v>108</v>
      </c>
      <c r="I37" s="1632" t="s">
        <v>2635</v>
      </c>
      <c r="J37" s="1632" t="s">
        <v>9</v>
      </c>
      <c r="K37" s="1632">
        <v>2020</v>
      </c>
      <c r="L37" s="1633">
        <v>43831</v>
      </c>
      <c r="M37" s="1633">
        <v>47848</v>
      </c>
      <c r="N37" s="1634">
        <v>0.09</v>
      </c>
      <c r="O37" s="1634">
        <v>0.09</v>
      </c>
      <c r="P37" s="1634">
        <v>8.5000000000000006E-2</v>
      </c>
      <c r="Q37" s="1634">
        <v>0.09</v>
      </c>
      <c r="R37" s="1634">
        <v>0.09</v>
      </c>
      <c r="S37" s="1634">
        <v>0.09</v>
      </c>
      <c r="T37" s="1634">
        <v>0.09</v>
      </c>
      <c r="U37" s="1634">
        <v>0.09</v>
      </c>
      <c r="V37" s="1634">
        <v>0.09</v>
      </c>
      <c r="W37" s="1634">
        <v>0.09</v>
      </c>
      <c r="X37" s="1634">
        <v>0.1</v>
      </c>
      <c r="Y37" s="1634">
        <v>1</v>
      </c>
      <c r="Z37" s="1631" t="s">
        <v>2787</v>
      </c>
      <c r="AA37" s="1635">
        <v>2.5000000000000001E-3</v>
      </c>
      <c r="AB37" s="1640" t="s">
        <v>128</v>
      </c>
      <c r="AC37" s="1640" t="s">
        <v>2788</v>
      </c>
      <c r="AD37" s="1640" t="s">
        <v>11</v>
      </c>
      <c r="AE37" s="1760" t="s">
        <v>129</v>
      </c>
      <c r="AF37" s="1640" t="s">
        <v>130</v>
      </c>
      <c r="AG37" s="1636" t="s">
        <v>2635</v>
      </c>
      <c r="AH37" s="1640" t="s">
        <v>131</v>
      </c>
      <c r="AI37" s="1701">
        <v>73</v>
      </c>
      <c r="AJ37" s="1640">
        <v>440</v>
      </c>
      <c r="AK37" s="1636">
        <v>2019</v>
      </c>
      <c r="AL37" s="1761">
        <v>44013</v>
      </c>
      <c r="AM37" s="1761">
        <v>47837</v>
      </c>
      <c r="AN37" s="1701">
        <v>1500</v>
      </c>
      <c r="AO37" s="1701">
        <v>2500</v>
      </c>
      <c r="AP37" s="1701">
        <v>2500</v>
      </c>
      <c r="AQ37" s="1701">
        <v>2000</v>
      </c>
      <c r="AR37" s="1701">
        <v>1500</v>
      </c>
      <c r="AS37" s="1640">
        <v>1650.0000000000002</v>
      </c>
      <c r="AT37" s="1640">
        <v>2750</v>
      </c>
      <c r="AU37" s="1640">
        <v>2750</v>
      </c>
      <c r="AV37" s="1640">
        <v>2200</v>
      </c>
      <c r="AW37" s="1640">
        <v>1650.0000000000002</v>
      </c>
      <c r="AX37" s="1640">
        <v>1815.0000000000005</v>
      </c>
      <c r="AY37" s="1640">
        <v>22815</v>
      </c>
      <c r="AZ37" s="1641">
        <v>382302164</v>
      </c>
      <c r="BA37" s="1641">
        <v>382302164</v>
      </c>
      <c r="BB37" s="1762" t="s">
        <v>2789</v>
      </c>
      <c r="BC37" s="1636">
        <v>7753</v>
      </c>
      <c r="BD37" s="1641">
        <v>518914080</v>
      </c>
      <c r="BE37" s="1641">
        <v>518914080</v>
      </c>
      <c r="BF37" s="1762" t="s">
        <v>2789</v>
      </c>
      <c r="BG37" s="1636">
        <v>7753</v>
      </c>
      <c r="BH37" s="1641">
        <v>477131476</v>
      </c>
      <c r="BI37" s="1641">
        <v>477131476</v>
      </c>
      <c r="BJ37" s="1763" t="s">
        <v>2789</v>
      </c>
      <c r="BK37" s="1636">
        <v>7753</v>
      </c>
      <c r="BL37" s="1641">
        <v>486595426</v>
      </c>
      <c r="BM37" s="1641">
        <v>486595426</v>
      </c>
      <c r="BN37" s="1636" t="s">
        <v>2772</v>
      </c>
      <c r="BO37" s="1636">
        <v>7753</v>
      </c>
      <c r="BP37" s="1641">
        <v>299313278</v>
      </c>
      <c r="BQ37" s="1641">
        <v>299313278</v>
      </c>
      <c r="BR37" s="1636" t="s">
        <v>2772</v>
      </c>
      <c r="BS37" s="1636">
        <v>7753</v>
      </c>
      <c r="BT37" s="1641">
        <v>367815987.00000006</v>
      </c>
      <c r="BU37" s="1641" t="s">
        <v>37</v>
      </c>
      <c r="BV37" s="1636" t="s">
        <v>2772</v>
      </c>
      <c r="BW37" s="1636" t="s">
        <v>2790</v>
      </c>
      <c r="BX37" s="1641">
        <v>631417444.35000002</v>
      </c>
      <c r="BY37" s="1641" t="s">
        <v>37</v>
      </c>
      <c r="BZ37" s="1636" t="s">
        <v>2772</v>
      </c>
      <c r="CA37" s="1636" t="s">
        <v>2790</v>
      </c>
      <c r="CB37" s="1641">
        <v>650359967.68050003</v>
      </c>
      <c r="CC37" s="1641" t="s">
        <v>37</v>
      </c>
      <c r="CD37" s="1636" t="s">
        <v>2772</v>
      </c>
      <c r="CE37" s="1671" t="s">
        <v>37</v>
      </c>
      <c r="CF37" s="1641">
        <v>535896613.36873204</v>
      </c>
      <c r="CG37" s="1641" t="s">
        <v>8</v>
      </c>
      <c r="CH37" s="1636" t="s">
        <v>2772</v>
      </c>
      <c r="CI37" s="1671" t="s">
        <v>37</v>
      </c>
      <c r="CJ37" s="1641">
        <v>413980133.82734555</v>
      </c>
      <c r="CK37" s="1641" t="s">
        <v>37</v>
      </c>
      <c r="CL37" s="1636" t="s">
        <v>2772</v>
      </c>
      <c r="CM37" s="1671" t="s">
        <v>37</v>
      </c>
      <c r="CN37" s="1641">
        <v>469039491.62638253</v>
      </c>
      <c r="CO37" s="1641" t="s">
        <v>37</v>
      </c>
      <c r="CP37" s="1636" t="s">
        <v>2772</v>
      </c>
      <c r="CQ37" s="1671" t="s">
        <v>37</v>
      </c>
      <c r="CR37" s="1644">
        <f>CN37+CJ37+CF37+CB37+BX37+BT37+BP37+BL37+BH37+BD37+AZ37</f>
        <v>5232766061.8529606</v>
      </c>
      <c r="CS37" s="1645" t="s">
        <v>38</v>
      </c>
      <c r="CT37" s="1636" t="s">
        <v>39</v>
      </c>
      <c r="CU37" s="1632" t="s">
        <v>2791</v>
      </c>
      <c r="CV37" s="1636" t="s">
        <v>2792</v>
      </c>
      <c r="CW37" s="1636" t="s">
        <v>132</v>
      </c>
      <c r="CX37" s="1757" t="s">
        <v>133</v>
      </c>
      <c r="CY37" s="1646"/>
      <c r="CZ37" s="1646"/>
      <c r="DA37" s="1646"/>
      <c r="DB37" s="1646"/>
      <c r="DC37" s="1646"/>
      <c r="DD37" s="1646"/>
    </row>
    <row r="38" spans="1:108" s="1648" customFormat="1" ht="146.25" customHeight="1">
      <c r="A38" s="1628">
        <v>26</v>
      </c>
      <c r="B38" s="1629" t="s">
        <v>2632</v>
      </c>
      <c r="C38" s="1643"/>
      <c r="D38" s="1631" t="s">
        <v>106</v>
      </c>
      <c r="E38" s="1650"/>
      <c r="F38" s="1632" t="s">
        <v>107</v>
      </c>
      <c r="G38" s="1632" t="s">
        <v>2755</v>
      </c>
      <c r="H38" s="1632" t="s">
        <v>108</v>
      </c>
      <c r="I38" s="1632" t="s">
        <v>2635</v>
      </c>
      <c r="J38" s="1632" t="s">
        <v>9</v>
      </c>
      <c r="K38" s="1632">
        <v>2021</v>
      </c>
      <c r="L38" s="1633">
        <v>43831</v>
      </c>
      <c r="M38" s="1633">
        <v>47848</v>
      </c>
      <c r="N38" s="1634">
        <v>0.09</v>
      </c>
      <c r="O38" s="1634">
        <v>0.09</v>
      </c>
      <c r="P38" s="1634">
        <v>8.5000000000000006E-2</v>
      </c>
      <c r="Q38" s="1634">
        <v>0.09</v>
      </c>
      <c r="R38" s="1634">
        <v>0.09</v>
      </c>
      <c r="S38" s="1634">
        <v>0.09</v>
      </c>
      <c r="T38" s="1634">
        <v>0.09</v>
      </c>
      <c r="U38" s="1634">
        <v>0.09</v>
      </c>
      <c r="V38" s="1634">
        <v>0.09</v>
      </c>
      <c r="W38" s="1634">
        <v>0.09</v>
      </c>
      <c r="X38" s="1634">
        <v>0.1</v>
      </c>
      <c r="Y38" s="1634">
        <v>1</v>
      </c>
      <c r="Z38" s="1631" t="s">
        <v>2793</v>
      </c>
      <c r="AA38" s="1635">
        <v>2.5000000000000001E-3</v>
      </c>
      <c r="AB38" s="1640" t="s">
        <v>78</v>
      </c>
      <c r="AC38" s="1640" t="s">
        <v>79</v>
      </c>
      <c r="AD38" s="1640" t="s">
        <v>11</v>
      </c>
      <c r="AE38" s="1640" t="s">
        <v>41</v>
      </c>
      <c r="AF38" s="1640" t="s">
        <v>80</v>
      </c>
      <c r="AG38" s="1640" t="s">
        <v>2665</v>
      </c>
      <c r="AH38" s="1636" t="s">
        <v>8</v>
      </c>
      <c r="AI38" s="1636" t="s">
        <v>8</v>
      </c>
      <c r="AJ38" s="1632" t="s">
        <v>8</v>
      </c>
      <c r="AK38" s="1632" t="s">
        <v>8</v>
      </c>
      <c r="AL38" s="1638">
        <v>44197</v>
      </c>
      <c r="AM38" s="1655">
        <v>47848</v>
      </c>
      <c r="AN38" s="1640" t="s">
        <v>29</v>
      </c>
      <c r="AO38" s="1664">
        <v>0.2</v>
      </c>
      <c r="AP38" s="1664">
        <v>0.4</v>
      </c>
      <c r="AQ38" s="1664">
        <v>0.4</v>
      </c>
      <c r="AR38" s="1664">
        <v>1</v>
      </c>
      <c r="AS38" s="1664">
        <v>1</v>
      </c>
      <c r="AT38" s="1664">
        <v>1</v>
      </c>
      <c r="AU38" s="1664">
        <v>1</v>
      </c>
      <c r="AV38" s="1664">
        <v>1</v>
      </c>
      <c r="AW38" s="1664">
        <v>1</v>
      </c>
      <c r="AX38" s="1664">
        <v>1</v>
      </c>
      <c r="AY38" s="1664">
        <v>1</v>
      </c>
      <c r="AZ38" s="1641" t="s">
        <v>29</v>
      </c>
      <c r="BA38" s="1641" t="s">
        <v>29</v>
      </c>
      <c r="BB38" s="1636" t="s">
        <v>29</v>
      </c>
      <c r="BC38" s="1636" t="s">
        <v>29</v>
      </c>
      <c r="BD38" s="1641">
        <v>20000000</v>
      </c>
      <c r="BE38" s="1641">
        <v>20000000</v>
      </c>
      <c r="BF38" s="1640" t="s">
        <v>2647</v>
      </c>
      <c r="BG38" s="1640" t="s">
        <v>29</v>
      </c>
      <c r="BH38" s="1641">
        <v>20000000</v>
      </c>
      <c r="BI38" s="1641">
        <v>20000000</v>
      </c>
      <c r="BJ38" s="1640" t="s">
        <v>2647</v>
      </c>
      <c r="BK38" s="1640" t="s">
        <v>29</v>
      </c>
      <c r="BL38" s="1641">
        <v>10000000</v>
      </c>
      <c r="BM38" s="1641">
        <v>10000000</v>
      </c>
      <c r="BN38" s="1640" t="s">
        <v>2647</v>
      </c>
      <c r="BO38" s="1640" t="s">
        <v>29</v>
      </c>
      <c r="BP38" s="1641">
        <v>50000000</v>
      </c>
      <c r="BQ38" s="1641">
        <v>50000000</v>
      </c>
      <c r="BR38" s="1640" t="s">
        <v>2794</v>
      </c>
      <c r="BS38" s="1640" t="s">
        <v>29</v>
      </c>
      <c r="BT38" s="1641">
        <f>+BP38*1.03</f>
        <v>51500000</v>
      </c>
      <c r="BU38" s="1641">
        <f>+BQ38*1.03</f>
        <v>51500000</v>
      </c>
      <c r="BV38" s="1640" t="s">
        <v>2794</v>
      </c>
      <c r="BW38" s="1640" t="s">
        <v>29</v>
      </c>
      <c r="BX38" s="1641">
        <f>+BT38*1.03</f>
        <v>53045000</v>
      </c>
      <c r="BY38" s="1641">
        <f>+BU38*1.03</f>
        <v>53045000</v>
      </c>
      <c r="BZ38" s="1640" t="s">
        <v>2794</v>
      </c>
      <c r="CA38" s="1640" t="s">
        <v>29</v>
      </c>
      <c r="CB38" s="1641">
        <f>+BX38*1.03</f>
        <v>54636350</v>
      </c>
      <c r="CC38" s="1641">
        <f>+BX38*1.03</f>
        <v>54636350</v>
      </c>
      <c r="CD38" s="1640" t="s">
        <v>2794</v>
      </c>
      <c r="CE38" s="1691" t="s">
        <v>29</v>
      </c>
      <c r="CF38" s="1641">
        <f>+CB38*1.03</f>
        <v>56275440.5</v>
      </c>
      <c r="CG38" s="1641">
        <f>+CC38*1.03</f>
        <v>56275440.5</v>
      </c>
      <c r="CH38" s="1716" t="s">
        <v>2647</v>
      </c>
      <c r="CI38" s="1640" t="s">
        <v>29</v>
      </c>
      <c r="CJ38" s="1641">
        <f>+CF38*1.03</f>
        <v>57963703.715000004</v>
      </c>
      <c r="CK38" s="1641">
        <f>+CG38*1.03</f>
        <v>57963703.715000004</v>
      </c>
      <c r="CL38" s="1716" t="s">
        <v>2647</v>
      </c>
      <c r="CM38" s="1640" t="s">
        <v>29</v>
      </c>
      <c r="CN38" s="1641">
        <f>+CJ38*1.03</f>
        <v>59702614.826450005</v>
      </c>
      <c r="CO38" s="1641">
        <f>+CK38*1.03</f>
        <v>59702614.826450005</v>
      </c>
      <c r="CP38" s="1716" t="s">
        <v>2647</v>
      </c>
      <c r="CQ38" s="1640" t="s">
        <v>29</v>
      </c>
      <c r="CR38" s="1644">
        <f>SUM(BD38+BH38+BL38+BP38+BT38+BX38+CC38+CF38+CK38+CN38)</f>
        <v>433123109.04145002</v>
      </c>
      <c r="CS38" s="1636" t="s">
        <v>30</v>
      </c>
      <c r="CT38" s="1636" t="s">
        <v>2795</v>
      </c>
      <c r="CU38" s="1636" t="s">
        <v>2796</v>
      </c>
      <c r="CV38" s="1636" t="s">
        <v>2797</v>
      </c>
      <c r="CW38" s="1636" t="s">
        <v>2798</v>
      </c>
      <c r="CX38" s="1636"/>
      <c r="CY38" s="1646"/>
      <c r="CZ38" s="1646"/>
      <c r="DA38" s="1646"/>
      <c r="DB38" s="1646"/>
      <c r="DC38" s="1646"/>
      <c r="DD38" s="1646"/>
    </row>
    <row r="39" spans="1:108" s="1648" customFormat="1" ht="146.25" customHeight="1">
      <c r="A39" s="1628">
        <v>27</v>
      </c>
      <c r="B39" s="1629" t="s">
        <v>2632</v>
      </c>
      <c r="C39" s="1643"/>
      <c r="D39" s="1631" t="s">
        <v>106</v>
      </c>
      <c r="E39" s="1650"/>
      <c r="F39" s="1632" t="s">
        <v>107</v>
      </c>
      <c r="G39" s="1632" t="s">
        <v>2755</v>
      </c>
      <c r="H39" s="1632" t="s">
        <v>108</v>
      </c>
      <c r="I39" s="1632" t="s">
        <v>2635</v>
      </c>
      <c r="J39" s="1632" t="s">
        <v>9</v>
      </c>
      <c r="K39" s="1632">
        <v>2022</v>
      </c>
      <c r="L39" s="1633">
        <v>43831</v>
      </c>
      <c r="M39" s="1633">
        <v>47848</v>
      </c>
      <c r="N39" s="1634">
        <v>0.09</v>
      </c>
      <c r="O39" s="1634">
        <v>0.09</v>
      </c>
      <c r="P39" s="1634">
        <v>8.5000000000000006E-2</v>
      </c>
      <c r="Q39" s="1634">
        <v>0.09</v>
      </c>
      <c r="R39" s="1634">
        <v>0.09</v>
      </c>
      <c r="S39" s="1634">
        <v>0.09</v>
      </c>
      <c r="T39" s="1634">
        <v>0.09</v>
      </c>
      <c r="U39" s="1634">
        <v>0.09</v>
      </c>
      <c r="V39" s="1634">
        <v>0.09</v>
      </c>
      <c r="W39" s="1634">
        <v>0.09</v>
      </c>
      <c r="X39" s="1634">
        <v>0.1</v>
      </c>
      <c r="Y39" s="1634">
        <v>1</v>
      </c>
      <c r="Z39" s="1631" t="s">
        <v>2799</v>
      </c>
      <c r="AA39" s="1635">
        <v>5.0000000000000001E-3</v>
      </c>
      <c r="AB39" s="1636" t="s">
        <v>2800</v>
      </c>
      <c r="AC39" s="1636" t="s">
        <v>1826</v>
      </c>
      <c r="AD39" s="1636" t="s">
        <v>83</v>
      </c>
      <c r="AE39" s="1636" t="s">
        <v>84</v>
      </c>
      <c r="AF39" s="1636" t="s">
        <v>2801</v>
      </c>
      <c r="AG39" s="1646" t="s">
        <v>2802</v>
      </c>
      <c r="AH39" s="1636" t="s">
        <v>29</v>
      </c>
      <c r="AI39" s="1636" t="s">
        <v>29</v>
      </c>
      <c r="AJ39" s="1636">
        <v>10878</v>
      </c>
      <c r="AK39" s="1636">
        <v>2019</v>
      </c>
      <c r="AL39" s="1638">
        <v>43831</v>
      </c>
      <c r="AM39" s="1638">
        <v>47848</v>
      </c>
      <c r="AN39" s="1764">
        <v>100</v>
      </c>
      <c r="AO39" s="1764">
        <v>10000</v>
      </c>
      <c r="AP39" s="1764">
        <v>10000</v>
      </c>
      <c r="AQ39" s="1764">
        <v>10000</v>
      </c>
      <c r="AR39" s="1764">
        <v>10000</v>
      </c>
      <c r="AS39" s="1764">
        <v>10000</v>
      </c>
      <c r="AT39" s="1764">
        <v>10000</v>
      </c>
      <c r="AU39" s="1764">
        <v>10000</v>
      </c>
      <c r="AV39" s="1764">
        <v>10000</v>
      </c>
      <c r="AW39" s="1764">
        <v>10000</v>
      </c>
      <c r="AX39" s="1764">
        <v>10000</v>
      </c>
      <c r="AY39" s="1764">
        <f>+SUM(AN39:AX39)</f>
        <v>100100</v>
      </c>
      <c r="AZ39" s="1641">
        <f>(((6000000/3)+(6000000/4)+(5500000/3)+(5000000/3)+((5500000*20)/4)))*5</f>
        <v>172500000</v>
      </c>
      <c r="BA39" s="1641">
        <v>173000000</v>
      </c>
      <c r="BB39" s="1642" t="s">
        <v>2661</v>
      </c>
      <c r="BC39" s="1636">
        <v>7734</v>
      </c>
      <c r="BD39" s="1641">
        <f>(AZ39*1.024)/5*12</f>
        <v>423936000</v>
      </c>
      <c r="BE39" s="1641">
        <v>424000000</v>
      </c>
      <c r="BF39" s="1642" t="s">
        <v>2661</v>
      </c>
      <c r="BG39" s="1765">
        <v>7734</v>
      </c>
      <c r="BH39" s="1641">
        <f>+BD39*1.03</f>
        <v>436654080</v>
      </c>
      <c r="BI39" s="1641">
        <v>437000000</v>
      </c>
      <c r="BJ39" s="1642" t="s">
        <v>2661</v>
      </c>
      <c r="BK39" s="1636">
        <v>7734</v>
      </c>
      <c r="BL39" s="1641">
        <f>+BH39*1.03</f>
        <v>449753702.40000004</v>
      </c>
      <c r="BM39" s="1641">
        <v>450000000</v>
      </c>
      <c r="BN39" s="1642" t="s">
        <v>2661</v>
      </c>
      <c r="BO39" s="1636">
        <v>7734</v>
      </c>
      <c r="BP39" s="1641">
        <f>+BL39*1.03</f>
        <v>463246313.47200006</v>
      </c>
      <c r="BQ39" s="1641">
        <v>463000000</v>
      </c>
      <c r="BR39" s="1642" t="s">
        <v>2661</v>
      </c>
      <c r="BS39" s="1636">
        <v>7734</v>
      </c>
      <c r="BT39" s="1641">
        <f>+BP39*1.03</f>
        <v>477143702.87616009</v>
      </c>
      <c r="BU39" s="1641" t="s">
        <v>29</v>
      </c>
      <c r="BV39" s="1642" t="s">
        <v>2661</v>
      </c>
      <c r="BW39" s="1642" t="s">
        <v>8</v>
      </c>
      <c r="BX39" s="1641">
        <f>+BT39*1.03</f>
        <v>491458013.9624449</v>
      </c>
      <c r="BY39" s="1641" t="s">
        <v>29</v>
      </c>
      <c r="BZ39" s="1642" t="s">
        <v>2661</v>
      </c>
      <c r="CA39" s="1642" t="s">
        <v>8</v>
      </c>
      <c r="CB39" s="1641">
        <f>+BX39*1.03</f>
        <v>506201754.38131827</v>
      </c>
      <c r="CC39" s="1641" t="s">
        <v>29</v>
      </c>
      <c r="CD39" s="1642" t="s">
        <v>2661</v>
      </c>
      <c r="CE39" s="1642" t="s">
        <v>8</v>
      </c>
      <c r="CF39" s="1641">
        <f>+CB39*1.03</f>
        <v>521387807.01275784</v>
      </c>
      <c r="CG39" s="1641" t="s">
        <v>29</v>
      </c>
      <c r="CH39" s="1642" t="s">
        <v>2697</v>
      </c>
      <c r="CI39" s="1642" t="s">
        <v>8</v>
      </c>
      <c r="CJ39" s="1641">
        <f>+CF39*1.03</f>
        <v>537029441.2231406</v>
      </c>
      <c r="CK39" s="1641" t="s">
        <v>29</v>
      </c>
      <c r="CL39" s="1642" t="s">
        <v>2661</v>
      </c>
      <c r="CM39" s="1642" t="s">
        <v>8</v>
      </c>
      <c r="CN39" s="1641">
        <f>+CJ39*1.03</f>
        <v>553140324.45983481</v>
      </c>
      <c r="CO39" s="1641" t="s">
        <v>29</v>
      </c>
      <c r="CP39" s="1642" t="s">
        <v>2661</v>
      </c>
      <c r="CQ39" s="1642" t="s">
        <v>8</v>
      </c>
      <c r="CR39" s="1644">
        <f>CN39+CJ39+CF39+CB39+BX39+BT39+BP39+BL39+BH39+BD39+AZ39</f>
        <v>5032451139.7876568</v>
      </c>
      <c r="CS39" s="1646" t="s">
        <v>2778</v>
      </c>
      <c r="CT39" s="1636" t="s">
        <v>1</v>
      </c>
      <c r="CU39" s="1679" t="s">
        <v>2803</v>
      </c>
      <c r="CV39" s="1646" t="s">
        <v>2804</v>
      </c>
      <c r="CW39" s="1646" t="s">
        <v>85</v>
      </c>
      <c r="CX39" s="1680" t="s">
        <v>86</v>
      </c>
      <c r="CY39" s="1636" t="s">
        <v>2655</v>
      </c>
      <c r="CZ39" s="1636" t="s">
        <v>2656</v>
      </c>
      <c r="DA39" s="1636"/>
      <c r="DB39" s="1636"/>
      <c r="DC39" s="1636"/>
      <c r="DD39" s="1646"/>
    </row>
    <row r="40" spans="1:108" s="1648" customFormat="1" ht="146.25" customHeight="1">
      <c r="A40" s="1628">
        <v>28</v>
      </c>
      <c r="B40" s="1629" t="s">
        <v>2632</v>
      </c>
      <c r="C40" s="1643"/>
      <c r="D40" s="1631" t="s">
        <v>106</v>
      </c>
      <c r="E40" s="1650"/>
      <c r="F40" s="1632" t="s">
        <v>107</v>
      </c>
      <c r="G40" s="1632" t="s">
        <v>2755</v>
      </c>
      <c r="H40" s="1632" t="s">
        <v>108</v>
      </c>
      <c r="I40" s="1632" t="s">
        <v>2635</v>
      </c>
      <c r="J40" s="1632" t="s">
        <v>9</v>
      </c>
      <c r="K40" s="1632">
        <v>2023</v>
      </c>
      <c r="L40" s="1633">
        <v>43831</v>
      </c>
      <c r="M40" s="1633">
        <v>47848</v>
      </c>
      <c r="N40" s="1634">
        <v>0.09</v>
      </c>
      <c r="O40" s="1634">
        <v>0.09</v>
      </c>
      <c r="P40" s="1634">
        <v>8.5000000000000006E-2</v>
      </c>
      <c r="Q40" s="1634">
        <v>0.09</v>
      </c>
      <c r="R40" s="1634">
        <v>0.09</v>
      </c>
      <c r="S40" s="1634">
        <v>0.09</v>
      </c>
      <c r="T40" s="1634">
        <v>0.09</v>
      </c>
      <c r="U40" s="1634">
        <v>0.09</v>
      </c>
      <c r="V40" s="1634">
        <v>0.09</v>
      </c>
      <c r="W40" s="1634">
        <v>0.09</v>
      </c>
      <c r="X40" s="1634">
        <v>0.1</v>
      </c>
      <c r="Y40" s="1634">
        <v>1</v>
      </c>
      <c r="Z40" s="1766" t="s">
        <v>2805</v>
      </c>
      <c r="AA40" s="1635">
        <v>2.5000000000000001E-3</v>
      </c>
      <c r="AB40" s="1767" t="s">
        <v>2806</v>
      </c>
      <c r="AC40" s="1767" t="s">
        <v>2121</v>
      </c>
      <c r="AD40" s="1768" t="s">
        <v>8</v>
      </c>
      <c r="AE40" s="1768" t="s">
        <v>8</v>
      </c>
      <c r="AF40" s="1769" t="s">
        <v>2807</v>
      </c>
      <c r="AG40" s="1723" t="s">
        <v>2808</v>
      </c>
      <c r="AH40" s="1769" t="s">
        <v>2809</v>
      </c>
      <c r="AI40" s="1769">
        <v>467</v>
      </c>
      <c r="AJ40" s="1770" t="s">
        <v>8</v>
      </c>
      <c r="AK40" s="1770" t="s">
        <v>8</v>
      </c>
      <c r="AL40" s="1638">
        <v>44197</v>
      </c>
      <c r="AM40" s="1655">
        <v>47848</v>
      </c>
      <c r="AN40" s="1771" t="s">
        <v>8</v>
      </c>
      <c r="AO40" s="1772">
        <v>1</v>
      </c>
      <c r="AP40" s="1771">
        <v>1</v>
      </c>
      <c r="AQ40" s="1771">
        <v>1</v>
      </c>
      <c r="AR40" s="1771">
        <v>1</v>
      </c>
      <c r="AS40" s="1771">
        <v>1</v>
      </c>
      <c r="AT40" s="1771">
        <v>1</v>
      </c>
      <c r="AU40" s="1771">
        <v>1</v>
      </c>
      <c r="AV40" s="1771">
        <v>1</v>
      </c>
      <c r="AW40" s="1771">
        <v>1</v>
      </c>
      <c r="AX40" s="1771">
        <v>1</v>
      </c>
      <c r="AY40" s="1773">
        <v>1</v>
      </c>
      <c r="AZ40" s="1770" t="s">
        <v>8</v>
      </c>
      <c r="BA40" s="1770" t="s">
        <v>8</v>
      </c>
      <c r="BB40" s="1770" t="s">
        <v>2661</v>
      </c>
      <c r="BC40" s="1770" t="s">
        <v>2810</v>
      </c>
      <c r="BD40" s="1641">
        <v>88000000</v>
      </c>
      <c r="BE40" s="1641">
        <v>88000000</v>
      </c>
      <c r="BF40" s="1770" t="s">
        <v>2661</v>
      </c>
      <c r="BG40" s="1770" t="s">
        <v>2810</v>
      </c>
      <c r="BH40" s="1641">
        <v>10000000</v>
      </c>
      <c r="BI40" s="1641">
        <v>10000000</v>
      </c>
      <c r="BJ40" s="1770" t="s">
        <v>2661</v>
      </c>
      <c r="BK40" s="1770" t="s">
        <v>2810</v>
      </c>
      <c r="BL40" s="1641">
        <v>10000000</v>
      </c>
      <c r="BM40" s="1641">
        <v>10000000</v>
      </c>
      <c r="BN40" s="1770" t="s">
        <v>2661</v>
      </c>
      <c r="BO40" s="1770" t="s">
        <v>2810</v>
      </c>
      <c r="BP40" s="1641">
        <v>10000000</v>
      </c>
      <c r="BQ40" s="1641">
        <v>10000000</v>
      </c>
      <c r="BR40" s="1770" t="s">
        <v>2661</v>
      </c>
      <c r="BS40" s="1770" t="s">
        <v>2810</v>
      </c>
      <c r="BT40" s="1641">
        <v>30000000</v>
      </c>
      <c r="BU40" s="1774">
        <v>0</v>
      </c>
      <c r="BV40" s="1770" t="s">
        <v>2661</v>
      </c>
      <c r="BW40" s="1677" t="s">
        <v>8</v>
      </c>
      <c r="BX40" s="1641">
        <v>33000000</v>
      </c>
      <c r="BY40" s="1774">
        <v>0</v>
      </c>
      <c r="BZ40" s="1770" t="s">
        <v>2661</v>
      </c>
      <c r="CA40" s="1677" t="s">
        <v>8</v>
      </c>
      <c r="CB40" s="1641">
        <v>37000000</v>
      </c>
      <c r="CC40" s="1774">
        <v>0</v>
      </c>
      <c r="CD40" s="1770" t="s">
        <v>2661</v>
      </c>
      <c r="CE40" s="1677" t="s">
        <v>8</v>
      </c>
      <c r="CF40" s="1641">
        <v>40000000</v>
      </c>
      <c r="CG40" s="1774">
        <v>0</v>
      </c>
      <c r="CH40" s="1770" t="s">
        <v>2661</v>
      </c>
      <c r="CI40" s="1677" t="s">
        <v>8</v>
      </c>
      <c r="CJ40" s="1641">
        <v>44000000</v>
      </c>
      <c r="CK40" s="1774">
        <v>0</v>
      </c>
      <c r="CL40" s="1770" t="s">
        <v>2661</v>
      </c>
      <c r="CM40" s="1677" t="s">
        <v>8</v>
      </c>
      <c r="CN40" s="1641">
        <v>50000000</v>
      </c>
      <c r="CO40" s="1774">
        <v>0</v>
      </c>
      <c r="CP40" s="1770" t="s">
        <v>2661</v>
      </c>
      <c r="CQ40" s="1677" t="s">
        <v>8</v>
      </c>
      <c r="CR40" s="1644">
        <f>BD40+BH40+BL40+BP40+BT40+BX40+CB40+CF40+CJ40+CN40</f>
        <v>352000000</v>
      </c>
      <c r="CS40" s="1632" t="s">
        <v>2679</v>
      </c>
      <c r="CT40" s="1775" t="s">
        <v>2811</v>
      </c>
      <c r="CU40" s="1770" t="s">
        <v>2812</v>
      </c>
      <c r="CV40" s="1770" t="s">
        <v>2813</v>
      </c>
      <c r="CW40" s="1770">
        <v>3813000</v>
      </c>
      <c r="CX40" s="1776" t="s">
        <v>2127</v>
      </c>
      <c r="CY40" s="1775" t="s">
        <v>0</v>
      </c>
      <c r="CZ40" s="1775" t="s">
        <v>24</v>
      </c>
      <c r="DA40" s="1636"/>
      <c r="DB40" s="1636"/>
      <c r="DC40" s="1636"/>
      <c r="DD40" s="1646"/>
    </row>
    <row r="41" spans="1:108" s="1648" customFormat="1" ht="114" customHeight="1">
      <c r="A41" s="1628">
        <v>29</v>
      </c>
      <c r="B41" s="1636" t="s">
        <v>2814</v>
      </c>
      <c r="C41" s="1777">
        <v>0.03</v>
      </c>
      <c r="D41" s="1631" t="s">
        <v>1952</v>
      </c>
      <c r="E41" s="1630">
        <v>0.03</v>
      </c>
      <c r="F41" s="1632" t="s">
        <v>1953</v>
      </c>
      <c r="G41" s="1632" t="s">
        <v>2815</v>
      </c>
      <c r="H41" s="1632" t="s">
        <v>2816</v>
      </c>
      <c r="I41" s="1632" t="s">
        <v>2635</v>
      </c>
      <c r="J41" s="1632" t="s">
        <v>9</v>
      </c>
      <c r="K41" s="1632">
        <v>2020</v>
      </c>
      <c r="L41" s="1633">
        <v>43831</v>
      </c>
      <c r="M41" s="1633">
        <v>47848</v>
      </c>
      <c r="N41" s="1697">
        <v>0.2</v>
      </c>
      <c r="O41" s="1697">
        <v>0.22</v>
      </c>
      <c r="P41" s="1697">
        <v>6.3888888888888884E-2</v>
      </c>
      <c r="Q41" s="1697">
        <v>6.3888888888888884E-2</v>
      </c>
      <c r="R41" s="1697">
        <v>6.3888888888888884E-2</v>
      </c>
      <c r="S41" s="1697">
        <v>6.3888888888888884E-2</v>
      </c>
      <c r="T41" s="1697">
        <v>6.3888888888888884E-2</v>
      </c>
      <c r="U41" s="1697">
        <v>6.3888888888888884E-2</v>
      </c>
      <c r="V41" s="1697">
        <v>6.3888888888888884E-2</v>
      </c>
      <c r="W41" s="1697">
        <v>6.3888888888888884E-2</v>
      </c>
      <c r="X41" s="1778">
        <v>6.3888888888888884E-2</v>
      </c>
      <c r="Y41" s="1697">
        <v>1</v>
      </c>
      <c r="Z41" s="1631" t="s">
        <v>2817</v>
      </c>
      <c r="AA41" s="1635">
        <v>2.5000000000000001E-3</v>
      </c>
      <c r="AB41" s="1632" t="s">
        <v>134</v>
      </c>
      <c r="AC41" s="1632" t="s">
        <v>135</v>
      </c>
      <c r="AD41" s="1632" t="s">
        <v>57</v>
      </c>
      <c r="AE41" s="1661" t="s">
        <v>58</v>
      </c>
      <c r="AF41" s="1632" t="s">
        <v>27</v>
      </c>
      <c r="AG41" s="1754" t="s">
        <v>2665</v>
      </c>
      <c r="AH41" s="1632" t="s">
        <v>37</v>
      </c>
      <c r="AI41" s="1632" t="s">
        <v>37</v>
      </c>
      <c r="AJ41" s="1632" t="s">
        <v>8</v>
      </c>
      <c r="AK41" s="1632" t="s">
        <v>8</v>
      </c>
      <c r="AL41" s="1633">
        <v>44105</v>
      </c>
      <c r="AM41" s="1633">
        <v>45291</v>
      </c>
      <c r="AN41" s="1751">
        <v>0.2</v>
      </c>
      <c r="AO41" s="1751">
        <v>0.5</v>
      </c>
      <c r="AP41" s="1751">
        <v>0.8</v>
      </c>
      <c r="AQ41" s="1751">
        <v>1</v>
      </c>
      <c r="AR41" s="1751" t="s">
        <v>29</v>
      </c>
      <c r="AS41" s="1751" t="s">
        <v>29</v>
      </c>
      <c r="AT41" s="1751" t="s">
        <v>29</v>
      </c>
      <c r="AU41" s="1751" t="s">
        <v>29</v>
      </c>
      <c r="AV41" s="1751" t="s">
        <v>29</v>
      </c>
      <c r="AW41" s="1751" t="s">
        <v>29</v>
      </c>
      <c r="AX41" s="1751" t="s">
        <v>29</v>
      </c>
      <c r="AY41" s="1751">
        <v>1</v>
      </c>
      <c r="AZ41" s="1641">
        <v>13500000</v>
      </c>
      <c r="BA41" s="1641">
        <v>13500000</v>
      </c>
      <c r="BB41" s="1661" t="s">
        <v>2661</v>
      </c>
      <c r="BC41" s="1661">
        <v>7871</v>
      </c>
      <c r="BD41" s="1641">
        <v>54000000</v>
      </c>
      <c r="BE41" s="1641">
        <v>54000000</v>
      </c>
      <c r="BF41" s="1661" t="s">
        <v>2661</v>
      </c>
      <c r="BG41" s="1661">
        <v>7871</v>
      </c>
      <c r="BH41" s="1641">
        <v>54000000</v>
      </c>
      <c r="BI41" s="1641">
        <v>54000000</v>
      </c>
      <c r="BJ41" s="1661" t="s">
        <v>2661</v>
      </c>
      <c r="BK41" s="1661">
        <v>7871</v>
      </c>
      <c r="BL41" s="1641">
        <v>54000000</v>
      </c>
      <c r="BM41" s="1641">
        <v>54000000</v>
      </c>
      <c r="BN41" s="1661" t="s">
        <v>2661</v>
      </c>
      <c r="BO41" s="1661">
        <v>7871</v>
      </c>
      <c r="BP41" s="1677" t="s">
        <v>8</v>
      </c>
      <c r="BQ41" s="1677" t="s">
        <v>8</v>
      </c>
      <c r="BR41" s="1677" t="s">
        <v>8</v>
      </c>
      <c r="BS41" s="1677" t="s">
        <v>8</v>
      </c>
      <c r="BT41" s="1677" t="s">
        <v>8</v>
      </c>
      <c r="BU41" s="1677" t="s">
        <v>8</v>
      </c>
      <c r="BV41" s="1677" t="s">
        <v>8</v>
      </c>
      <c r="BW41" s="1677" t="s">
        <v>8</v>
      </c>
      <c r="BX41" s="1677" t="s">
        <v>8</v>
      </c>
      <c r="BY41" s="1677" t="s">
        <v>8</v>
      </c>
      <c r="BZ41" s="1677" t="s">
        <v>8</v>
      </c>
      <c r="CA41" s="1677" t="s">
        <v>8</v>
      </c>
      <c r="CB41" s="1677" t="s">
        <v>8</v>
      </c>
      <c r="CC41" s="1677" t="s">
        <v>8</v>
      </c>
      <c r="CD41" s="1677" t="s">
        <v>8</v>
      </c>
      <c r="CE41" s="1677" t="s">
        <v>8</v>
      </c>
      <c r="CF41" s="1677" t="s">
        <v>8</v>
      </c>
      <c r="CG41" s="1677" t="s">
        <v>8</v>
      </c>
      <c r="CH41" s="1677" t="s">
        <v>8</v>
      </c>
      <c r="CI41" s="1677" t="s">
        <v>8</v>
      </c>
      <c r="CJ41" s="1677" t="s">
        <v>8</v>
      </c>
      <c r="CK41" s="1677" t="s">
        <v>8</v>
      </c>
      <c r="CL41" s="1677" t="s">
        <v>8</v>
      </c>
      <c r="CM41" s="1677" t="s">
        <v>8</v>
      </c>
      <c r="CN41" s="1677" t="s">
        <v>8</v>
      </c>
      <c r="CO41" s="1677" t="s">
        <v>8</v>
      </c>
      <c r="CP41" s="1677" t="s">
        <v>8</v>
      </c>
      <c r="CQ41" s="1677" t="s">
        <v>8</v>
      </c>
      <c r="CR41" s="1644">
        <f>BL41+BH41+BD41+AZ41</f>
        <v>175500000</v>
      </c>
      <c r="CS41" s="1632" t="s">
        <v>59</v>
      </c>
      <c r="CT41" s="1632" t="s">
        <v>60</v>
      </c>
      <c r="CU41" s="1632" t="s">
        <v>136</v>
      </c>
      <c r="CV41" s="1632" t="s">
        <v>137</v>
      </c>
      <c r="CW41" s="1632" t="s">
        <v>138</v>
      </c>
      <c r="CX41" s="1779" t="s">
        <v>139</v>
      </c>
      <c r="CY41" s="1632" t="s">
        <v>2778</v>
      </c>
      <c r="CZ41" s="1632" t="s">
        <v>1</v>
      </c>
      <c r="DA41" s="1632" t="s">
        <v>2818</v>
      </c>
      <c r="DB41" s="1632" t="s">
        <v>2819</v>
      </c>
      <c r="DC41" s="1632" t="s">
        <v>65</v>
      </c>
      <c r="DD41" s="1757" t="s">
        <v>66</v>
      </c>
    </row>
    <row r="42" spans="1:108" s="1648" customFormat="1" ht="123.75" customHeight="1">
      <c r="A42" s="1628">
        <v>30</v>
      </c>
      <c r="B42" s="1636" t="s">
        <v>2814</v>
      </c>
      <c r="C42" s="1643"/>
      <c r="D42" s="1631" t="s">
        <v>1952</v>
      </c>
      <c r="E42" s="1650"/>
      <c r="F42" s="1632" t="s">
        <v>1953</v>
      </c>
      <c r="G42" s="1632" t="s">
        <v>2815</v>
      </c>
      <c r="H42" s="1632" t="s">
        <v>2816</v>
      </c>
      <c r="I42" s="1632" t="s">
        <v>2635</v>
      </c>
      <c r="J42" s="1632" t="s">
        <v>9</v>
      </c>
      <c r="K42" s="1632">
        <v>2020</v>
      </c>
      <c r="L42" s="1633">
        <v>43831</v>
      </c>
      <c r="M42" s="1633">
        <v>47848</v>
      </c>
      <c r="N42" s="1634">
        <v>0.2</v>
      </c>
      <c r="O42" s="1634">
        <v>0.22</v>
      </c>
      <c r="P42" s="1634">
        <v>6.3888888888888884E-2</v>
      </c>
      <c r="Q42" s="1634">
        <v>6.3888888888888884E-2</v>
      </c>
      <c r="R42" s="1634">
        <v>6.3888888888888884E-2</v>
      </c>
      <c r="S42" s="1634">
        <v>6.3888888888888884E-2</v>
      </c>
      <c r="T42" s="1634">
        <v>6.3888888888888884E-2</v>
      </c>
      <c r="U42" s="1634">
        <v>6.3888888888888884E-2</v>
      </c>
      <c r="V42" s="1634">
        <v>6.3888888888888884E-2</v>
      </c>
      <c r="W42" s="1634">
        <v>6.3888888888888884E-2</v>
      </c>
      <c r="X42" s="1780">
        <v>6.3888888888888884E-2</v>
      </c>
      <c r="Y42" s="1634">
        <v>1</v>
      </c>
      <c r="Z42" s="1631" t="s">
        <v>2820</v>
      </c>
      <c r="AA42" s="1635">
        <v>2.5000000000000001E-3</v>
      </c>
      <c r="AB42" s="1632" t="s">
        <v>1845</v>
      </c>
      <c r="AC42" s="1632" t="s">
        <v>1846</v>
      </c>
      <c r="AD42" s="1632" t="s">
        <v>57</v>
      </c>
      <c r="AE42" s="1661" t="s">
        <v>69</v>
      </c>
      <c r="AF42" s="1632" t="s">
        <v>27</v>
      </c>
      <c r="AG42" s="1754" t="s">
        <v>2665</v>
      </c>
      <c r="AH42" s="1632" t="s">
        <v>37</v>
      </c>
      <c r="AI42" s="1632" t="s">
        <v>37</v>
      </c>
      <c r="AJ42" s="1632" t="s">
        <v>8</v>
      </c>
      <c r="AK42" s="1632" t="s">
        <v>8</v>
      </c>
      <c r="AL42" s="1633">
        <v>44105</v>
      </c>
      <c r="AM42" s="1633">
        <v>45291</v>
      </c>
      <c r="AN42" s="1751">
        <v>0.2</v>
      </c>
      <c r="AO42" s="1751">
        <v>0.5</v>
      </c>
      <c r="AP42" s="1751">
        <v>0.9</v>
      </c>
      <c r="AQ42" s="1751">
        <v>1</v>
      </c>
      <c r="AR42" s="1751" t="s">
        <v>29</v>
      </c>
      <c r="AS42" s="1751" t="s">
        <v>29</v>
      </c>
      <c r="AT42" s="1751" t="s">
        <v>29</v>
      </c>
      <c r="AU42" s="1751" t="s">
        <v>29</v>
      </c>
      <c r="AV42" s="1751" t="s">
        <v>29</v>
      </c>
      <c r="AW42" s="1751" t="s">
        <v>29</v>
      </c>
      <c r="AX42" s="1751" t="s">
        <v>29</v>
      </c>
      <c r="AY42" s="1751">
        <v>1</v>
      </c>
      <c r="AZ42" s="1641">
        <v>13500000</v>
      </c>
      <c r="BA42" s="1641">
        <v>13500000</v>
      </c>
      <c r="BB42" s="1661" t="s">
        <v>2661</v>
      </c>
      <c r="BC42" s="1661">
        <v>7871</v>
      </c>
      <c r="BD42" s="1641">
        <v>54000000</v>
      </c>
      <c r="BE42" s="1641">
        <v>54000000</v>
      </c>
      <c r="BF42" s="1661" t="s">
        <v>2661</v>
      </c>
      <c r="BG42" s="1661">
        <v>7871</v>
      </c>
      <c r="BH42" s="1641">
        <v>54000000</v>
      </c>
      <c r="BI42" s="1641">
        <v>54000000</v>
      </c>
      <c r="BJ42" s="1661" t="s">
        <v>2661</v>
      </c>
      <c r="BK42" s="1661">
        <v>7871</v>
      </c>
      <c r="BL42" s="1641">
        <v>54000000</v>
      </c>
      <c r="BM42" s="1641">
        <v>54000000</v>
      </c>
      <c r="BN42" s="1661" t="s">
        <v>2661</v>
      </c>
      <c r="BO42" s="1661">
        <v>7871</v>
      </c>
      <c r="BP42" s="1781" t="s">
        <v>8</v>
      </c>
      <c r="BQ42" s="1781" t="s">
        <v>8</v>
      </c>
      <c r="BR42" s="1781" t="s">
        <v>8</v>
      </c>
      <c r="BS42" s="1781" t="s">
        <v>8</v>
      </c>
      <c r="BT42" s="1781" t="s">
        <v>8</v>
      </c>
      <c r="BU42" s="1781" t="s">
        <v>8</v>
      </c>
      <c r="BV42" s="1677" t="s">
        <v>8</v>
      </c>
      <c r="BW42" s="1677" t="s">
        <v>8</v>
      </c>
      <c r="BX42" s="1781" t="s">
        <v>8</v>
      </c>
      <c r="BY42" s="1781" t="s">
        <v>8</v>
      </c>
      <c r="BZ42" s="1677" t="s">
        <v>8</v>
      </c>
      <c r="CA42" s="1677" t="s">
        <v>8</v>
      </c>
      <c r="CB42" s="1781" t="s">
        <v>8</v>
      </c>
      <c r="CC42" s="1781" t="s">
        <v>8</v>
      </c>
      <c r="CD42" s="1677" t="s">
        <v>8</v>
      </c>
      <c r="CE42" s="1677" t="s">
        <v>8</v>
      </c>
      <c r="CF42" s="1781" t="s">
        <v>8</v>
      </c>
      <c r="CG42" s="1781" t="s">
        <v>8</v>
      </c>
      <c r="CH42" s="1677" t="s">
        <v>8</v>
      </c>
      <c r="CI42" s="1677" t="s">
        <v>8</v>
      </c>
      <c r="CJ42" s="1781" t="s">
        <v>8</v>
      </c>
      <c r="CK42" s="1781" t="s">
        <v>8</v>
      </c>
      <c r="CL42" s="1677" t="s">
        <v>8</v>
      </c>
      <c r="CM42" s="1677" t="s">
        <v>8</v>
      </c>
      <c r="CN42" s="1781" t="s">
        <v>8</v>
      </c>
      <c r="CO42" s="1781" t="s">
        <v>8</v>
      </c>
      <c r="CP42" s="1677" t="s">
        <v>8</v>
      </c>
      <c r="CQ42" s="1677" t="s">
        <v>8</v>
      </c>
      <c r="CR42" s="1644">
        <f>BL42+BH42+BD42+AZ42</f>
        <v>175500000</v>
      </c>
      <c r="CS42" s="1632" t="s">
        <v>59</v>
      </c>
      <c r="CT42" s="1632" t="s">
        <v>60</v>
      </c>
      <c r="CU42" s="1632" t="s">
        <v>136</v>
      </c>
      <c r="CV42" s="1632" t="s">
        <v>137</v>
      </c>
      <c r="CW42" s="1632" t="s">
        <v>138</v>
      </c>
      <c r="CX42" s="1779" t="s">
        <v>139</v>
      </c>
      <c r="CY42" s="1632" t="s">
        <v>2778</v>
      </c>
      <c r="CZ42" s="1632" t="s">
        <v>1</v>
      </c>
      <c r="DA42" s="1632" t="s">
        <v>2818</v>
      </c>
      <c r="DB42" s="1632" t="s">
        <v>2819</v>
      </c>
      <c r="DC42" s="1632" t="s">
        <v>65</v>
      </c>
      <c r="DD42" s="1757" t="s">
        <v>66</v>
      </c>
    </row>
    <row r="43" spans="1:108" s="1648" customFormat="1" ht="121.5" customHeight="1">
      <c r="A43" s="1628">
        <v>31</v>
      </c>
      <c r="B43" s="1636" t="s">
        <v>2814</v>
      </c>
      <c r="C43" s="1643"/>
      <c r="D43" s="1631" t="s">
        <v>1952</v>
      </c>
      <c r="E43" s="1650"/>
      <c r="F43" s="1632" t="s">
        <v>1953</v>
      </c>
      <c r="G43" s="1632" t="s">
        <v>2815</v>
      </c>
      <c r="H43" s="1632" t="s">
        <v>2816</v>
      </c>
      <c r="I43" s="1632" t="s">
        <v>2635</v>
      </c>
      <c r="J43" s="1632" t="s">
        <v>9</v>
      </c>
      <c r="K43" s="1632">
        <v>2020</v>
      </c>
      <c r="L43" s="1633">
        <v>43831</v>
      </c>
      <c r="M43" s="1633">
        <v>47848</v>
      </c>
      <c r="N43" s="1634">
        <v>0.2</v>
      </c>
      <c r="O43" s="1634">
        <v>0.22</v>
      </c>
      <c r="P43" s="1634">
        <v>6.3888888888888884E-2</v>
      </c>
      <c r="Q43" s="1634">
        <v>6.3888888888888884E-2</v>
      </c>
      <c r="R43" s="1634">
        <v>6.3888888888888884E-2</v>
      </c>
      <c r="S43" s="1634">
        <v>6.3888888888888884E-2</v>
      </c>
      <c r="T43" s="1634">
        <v>6.3888888888888884E-2</v>
      </c>
      <c r="U43" s="1634">
        <v>6.3888888888888884E-2</v>
      </c>
      <c r="V43" s="1634">
        <v>6.3888888888888884E-2</v>
      </c>
      <c r="W43" s="1634">
        <v>6.3888888888888884E-2</v>
      </c>
      <c r="X43" s="1780">
        <v>6.3888888888888884E-2</v>
      </c>
      <c r="Y43" s="1634">
        <v>1</v>
      </c>
      <c r="Z43" s="1631" t="s">
        <v>2821</v>
      </c>
      <c r="AA43" s="1635">
        <v>5.0000000000000001E-3</v>
      </c>
      <c r="AB43" s="1632" t="s">
        <v>140</v>
      </c>
      <c r="AC43" s="1632" t="s">
        <v>141</v>
      </c>
      <c r="AD43" s="1632" t="s">
        <v>57</v>
      </c>
      <c r="AE43" s="1661" t="s">
        <v>69</v>
      </c>
      <c r="AF43" s="1632" t="s">
        <v>27</v>
      </c>
      <c r="AG43" s="1754" t="s">
        <v>2665</v>
      </c>
      <c r="AH43" s="1632" t="s">
        <v>37</v>
      </c>
      <c r="AI43" s="1632" t="s">
        <v>37</v>
      </c>
      <c r="AJ43" s="1632" t="s">
        <v>8</v>
      </c>
      <c r="AK43" s="1632" t="s">
        <v>8</v>
      </c>
      <c r="AL43" s="1633">
        <v>44105</v>
      </c>
      <c r="AM43" s="1633">
        <v>45291</v>
      </c>
      <c r="AN43" s="1751">
        <v>0.2</v>
      </c>
      <c r="AO43" s="1751">
        <v>0.55000000000000004</v>
      </c>
      <c r="AP43" s="1751">
        <v>0.85</v>
      </c>
      <c r="AQ43" s="1751">
        <v>1</v>
      </c>
      <c r="AR43" s="1751" t="s">
        <v>29</v>
      </c>
      <c r="AS43" s="1751" t="s">
        <v>29</v>
      </c>
      <c r="AT43" s="1751" t="s">
        <v>29</v>
      </c>
      <c r="AU43" s="1751" t="s">
        <v>29</v>
      </c>
      <c r="AV43" s="1751" t="s">
        <v>29</v>
      </c>
      <c r="AW43" s="1751" t="s">
        <v>29</v>
      </c>
      <c r="AX43" s="1751" t="s">
        <v>29</v>
      </c>
      <c r="AY43" s="1751">
        <v>1</v>
      </c>
      <c r="AZ43" s="1641">
        <v>19400000</v>
      </c>
      <c r="BA43" s="1641">
        <v>19400000</v>
      </c>
      <c r="BB43" s="1661" t="s">
        <v>2661</v>
      </c>
      <c r="BC43" s="1661">
        <v>7871</v>
      </c>
      <c r="BD43" s="1641">
        <v>77600000</v>
      </c>
      <c r="BE43" s="1641">
        <v>77600000</v>
      </c>
      <c r="BF43" s="1661" t="s">
        <v>2661</v>
      </c>
      <c r="BG43" s="1661">
        <v>7871</v>
      </c>
      <c r="BH43" s="1641">
        <v>77600000</v>
      </c>
      <c r="BI43" s="1641">
        <v>77600000</v>
      </c>
      <c r="BJ43" s="1661" t="s">
        <v>2661</v>
      </c>
      <c r="BK43" s="1661">
        <v>7871</v>
      </c>
      <c r="BL43" s="1641">
        <v>77600000</v>
      </c>
      <c r="BM43" s="1641">
        <v>77600000</v>
      </c>
      <c r="BN43" s="1661" t="s">
        <v>2661</v>
      </c>
      <c r="BO43" s="1661">
        <v>7871</v>
      </c>
      <c r="BP43" s="1781" t="s">
        <v>8</v>
      </c>
      <c r="BQ43" s="1781" t="s">
        <v>8</v>
      </c>
      <c r="BR43" s="1781" t="s">
        <v>8</v>
      </c>
      <c r="BS43" s="1781" t="s">
        <v>8</v>
      </c>
      <c r="BT43" s="1781" t="s">
        <v>8</v>
      </c>
      <c r="BU43" s="1781" t="s">
        <v>8</v>
      </c>
      <c r="BV43" s="1677" t="s">
        <v>8</v>
      </c>
      <c r="BW43" s="1677" t="s">
        <v>8</v>
      </c>
      <c r="BX43" s="1781" t="s">
        <v>8</v>
      </c>
      <c r="BY43" s="1781" t="s">
        <v>8</v>
      </c>
      <c r="BZ43" s="1677" t="s">
        <v>8</v>
      </c>
      <c r="CA43" s="1677" t="s">
        <v>8</v>
      </c>
      <c r="CB43" s="1781" t="s">
        <v>8</v>
      </c>
      <c r="CC43" s="1781" t="s">
        <v>8</v>
      </c>
      <c r="CD43" s="1781" t="s">
        <v>8</v>
      </c>
      <c r="CE43" s="1781" t="s">
        <v>8</v>
      </c>
      <c r="CF43" s="1781" t="s">
        <v>8</v>
      </c>
      <c r="CG43" s="1781" t="s">
        <v>8</v>
      </c>
      <c r="CH43" s="1677" t="s">
        <v>8</v>
      </c>
      <c r="CI43" s="1677" t="s">
        <v>8</v>
      </c>
      <c r="CJ43" s="1781" t="s">
        <v>8</v>
      </c>
      <c r="CK43" s="1781" t="s">
        <v>8</v>
      </c>
      <c r="CL43" s="1677" t="s">
        <v>8</v>
      </c>
      <c r="CM43" s="1677" t="s">
        <v>8</v>
      </c>
      <c r="CN43" s="1781" t="s">
        <v>8</v>
      </c>
      <c r="CO43" s="1781" t="s">
        <v>8</v>
      </c>
      <c r="CP43" s="1677" t="s">
        <v>8</v>
      </c>
      <c r="CQ43" s="1677" t="s">
        <v>8</v>
      </c>
      <c r="CR43" s="1644">
        <f>BL43+BH43+BD43+AZ43</f>
        <v>252200000</v>
      </c>
      <c r="CS43" s="1632" t="s">
        <v>59</v>
      </c>
      <c r="CT43" s="1632" t="s">
        <v>60</v>
      </c>
      <c r="CU43" s="1632" t="s">
        <v>136</v>
      </c>
      <c r="CV43" s="1632" t="s">
        <v>137</v>
      </c>
      <c r="CW43" s="1632" t="s">
        <v>138</v>
      </c>
      <c r="CX43" s="1779" t="s">
        <v>139</v>
      </c>
      <c r="CY43" s="1632" t="s">
        <v>2778</v>
      </c>
      <c r="CZ43" s="1632" t="s">
        <v>1</v>
      </c>
      <c r="DA43" s="1632" t="s">
        <v>2818</v>
      </c>
      <c r="DB43" s="1632" t="s">
        <v>2819</v>
      </c>
      <c r="DC43" s="1632" t="s">
        <v>65</v>
      </c>
      <c r="DD43" s="1757" t="s">
        <v>66</v>
      </c>
    </row>
    <row r="44" spans="1:108" s="1648" customFormat="1" ht="118.5" customHeight="1">
      <c r="A44" s="1628">
        <v>32</v>
      </c>
      <c r="B44" s="1636" t="s">
        <v>2814</v>
      </c>
      <c r="C44" s="1643"/>
      <c r="D44" s="1631" t="s">
        <v>1952</v>
      </c>
      <c r="E44" s="1650"/>
      <c r="F44" s="1632" t="s">
        <v>1953</v>
      </c>
      <c r="G44" s="1632" t="s">
        <v>2815</v>
      </c>
      <c r="H44" s="1632" t="s">
        <v>2816</v>
      </c>
      <c r="I44" s="1632" t="s">
        <v>2635</v>
      </c>
      <c r="J44" s="1632" t="s">
        <v>9</v>
      </c>
      <c r="K44" s="1632">
        <v>2020</v>
      </c>
      <c r="L44" s="1633">
        <v>43831</v>
      </c>
      <c r="M44" s="1633">
        <v>47848</v>
      </c>
      <c r="N44" s="1634">
        <v>0.2</v>
      </c>
      <c r="O44" s="1634">
        <v>0.22</v>
      </c>
      <c r="P44" s="1634">
        <v>6.3888888888888884E-2</v>
      </c>
      <c r="Q44" s="1634">
        <v>6.3888888888888884E-2</v>
      </c>
      <c r="R44" s="1634">
        <v>6.3888888888888884E-2</v>
      </c>
      <c r="S44" s="1634">
        <v>6.3888888888888884E-2</v>
      </c>
      <c r="T44" s="1634">
        <v>6.3888888888888884E-2</v>
      </c>
      <c r="U44" s="1634">
        <v>6.3888888888888884E-2</v>
      </c>
      <c r="V44" s="1634">
        <v>6.3888888888888884E-2</v>
      </c>
      <c r="W44" s="1634">
        <v>6.3888888888888884E-2</v>
      </c>
      <c r="X44" s="1780">
        <v>6.3888888888888884E-2</v>
      </c>
      <c r="Y44" s="1634">
        <v>1</v>
      </c>
      <c r="Z44" s="1631" t="s">
        <v>2822</v>
      </c>
      <c r="AA44" s="1635">
        <v>5.0000000000000001E-3</v>
      </c>
      <c r="AB44" s="1632" t="s">
        <v>142</v>
      </c>
      <c r="AC44" s="1632" t="s">
        <v>143</v>
      </c>
      <c r="AD44" s="1632" t="s">
        <v>57</v>
      </c>
      <c r="AE44" s="1661" t="s">
        <v>84</v>
      </c>
      <c r="AF44" s="1632" t="s">
        <v>80</v>
      </c>
      <c r="AG44" s="1754" t="s">
        <v>2665</v>
      </c>
      <c r="AH44" s="1632" t="s">
        <v>37</v>
      </c>
      <c r="AI44" s="1632" t="s">
        <v>37</v>
      </c>
      <c r="AJ44" s="1632" t="s">
        <v>8</v>
      </c>
      <c r="AK44" s="1632" t="s">
        <v>8</v>
      </c>
      <c r="AL44" s="1633">
        <v>44197</v>
      </c>
      <c r="AM44" s="1633">
        <v>45657</v>
      </c>
      <c r="AN44" s="1751" t="s">
        <v>29</v>
      </c>
      <c r="AO44" s="1751">
        <v>0.2</v>
      </c>
      <c r="AP44" s="1751">
        <v>0.4</v>
      </c>
      <c r="AQ44" s="1751">
        <v>0.7</v>
      </c>
      <c r="AR44" s="1751">
        <v>1</v>
      </c>
      <c r="AS44" s="1751" t="s">
        <v>29</v>
      </c>
      <c r="AT44" s="1751" t="s">
        <v>29</v>
      </c>
      <c r="AU44" s="1751" t="s">
        <v>29</v>
      </c>
      <c r="AV44" s="1751" t="s">
        <v>29</v>
      </c>
      <c r="AW44" s="1751" t="s">
        <v>29</v>
      </c>
      <c r="AX44" s="1751" t="s">
        <v>29</v>
      </c>
      <c r="AY44" s="1751">
        <v>1.0000000000000004</v>
      </c>
      <c r="AZ44" s="1641" t="s">
        <v>29</v>
      </c>
      <c r="BA44" s="1641" t="s">
        <v>29</v>
      </c>
      <c r="BB44" s="1661" t="s">
        <v>2661</v>
      </c>
      <c r="BC44" s="1661">
        <v>7871</v>
      </c>
      <c r="BD44" s="1641">
        <v>72000000</v>
      </c>
      <c r="BE44" s="1641">
        <v>72000000</v>
      </c>
      <c r="BF44" s="1661" t="s">
        <v>2661</v>
      </c>
      <c r="BG44" s="1661">
        <v>7871</v>
      </c>
      <c r="BH44" s="1641">
        <v>72000000</v>
      </c>
      <c r="BI44" s="1641">
        <v>72000000</v>
      </c>
      <c r="BJ44" s="1661" t="s">
        <v>2661</v>
      </c>
      <c r="BK44" s="1661">
        <v>7871</v>
      </c>
      <c r="BL44" s="1641">
        <v>72000000</v>
      </c>
      <c r="BM44" s="1641">
        <v>72000000</v>
      </c>
      <c r="BN44" s="1661" t="s">
        <v>2661</v>
      </c>
      <c r="BO44" s="1661">
        <v>7871</v>
      </c>
      <c r="BP44" s="1641">
        <v>72000000</v>
      </c>
      <c r="BQ44" s="1641">
        <v>72000000</v>
      </c>
      <c r="BR44" s="1661" t="s">
        <v>2661</v>
      </c>
      <c r="BS44" s="1661">
        <v>7871</v>
      </c>
      <c r="BT44" s="1781" t="s">
        <v>8</v>
      </c>
      <c r="BU44" s="1781" t="s">
        <v>8</v>
      </c>
      <c r="BV44" s="1677" t="s">
        <v>8</v>
      </c>
      <c r="BW44" s="1677" t="s">
        <v>8</v>
      </c>
      <c r="BX44" s="1781" t="s">
        <v>8</v>
      </c>
      <c r="BY44" s="1781" t="s">
        <v>8</v>
      </c>
      <c r="BZ44" s="1677" t="s">
        <v>8</v>
      </c>
      <c r="CA44" s="1677" t="s">
        <v>8</v>
      </c>
      <c r="CB44" s="1781" t="s">
        <v>8</v>
      </c>
      <c r="CC44" s="1781" t="s">
        <v>8</v>
      </c>
      <c r="CD44" s="1677" t="s">
        <v>8</v>
      </c>
      <c r="CE44" s="1677" t="s">
        <v>8</v>
      </c>
      <c r="CF44" s="1781" t="s">
        <v>8</v>
      </c>
      <c r="CG44" s="1781" t="s">
        <v>8</v>
      </c>
      <c r="CH44" s="1677" t="s">
        <v>8</v>
      </c>
      <c r="CI44" s="1677" t="s">
        <v>8</v>
      </c>
      <c r="CJ44" s="1781" t="s">
        <v>8</v>
      </c>
      <c r="CK44" s="1781" t="s">
        <v>8</v>
      </c>
      <c r="CL44" s="1677" t="s">
        <v>8</v>
      </c>
      <c r="CM44" s="1677" t="s">
        <v>8</v>
      </c>
      <c r="CN44" s="1781" t="s">
        <v>8</v>
      </c>
      <c r="CO44" s="1781" t="s">
        <v>8</v>
      </c>
      <c r="CP44" s="1677" t="s">
        <v>8</v>
      </c>
      <c r="CQ44" s="1677" t="s">
        <v>8</v>
      </c>
      <c r="CR44" s="1644">
        <f>BL44+BH44+BD44+BP44</f>
        <v>288000000</v>
      </c>
      <c r="CS44" s="1632" t="s">
        <v>59</v>
      </c>
      <c r="CT44" s="1632" t="s">
        <v>60</v>
      </c>
      <c r="CU44" s="1632" t="s">
        <v>136</v>
      </c>
      <c r="CV44" s="1632" t="s">
        <v>137</v>
      </c>
      <c r="CW44" s="1632" t="s">
        <v>138</v>
      </c>
      <c r="CX44" s="1779" t="s">
        <v>139</v>
      </c>
      <c r="CY44" s="1632" t="s">
        <v>2778</v>
      </c>
      <c r="CZ44" s="1632" t="s">
        <v>1</v>
      </c>
      <c r="DA44" s="1632" t="s">
        <v>2818</v>
      </c>
      <c r="DB44" s="1632" t="s">
        <v>2819</v>
      </c>
      <c r="DC44" s="1632" t="s">
        <v>65</v>
      </c>
      <c r="DD44" s="1757" t="s">
        <v>66</v>
      </c>
    </row>
    <row r="45" spans="1:108" s="1648" customFormat="1" ht="128.25" customHeight="1">
      <c r="A45" s="1628">
        <v>33</v>
      </c>
      <c r="B45" s="1636" t="s">
        <v>2814</v>
      </c>
      <c r="C45" s="1643"/>
      <c r="D45" s="1631" t="s">
        <v>1952</v>
      </c>
      <c r="E45" s="1650"/>
      <c r="F45" s="1632" t="s">
        <v>1953</v>
      </c>
      <c r="G45" s="1632" t="s">
        <v>2815</v>
      </c>
      <c r="H45" s="1632" t="s">
        <v>2816</v>
      </c>
      <c r="I45" s="1632" t="s">
        <v>2635</v>
      </c>
      <c r="J45" s="1632" t="s">
        <v>9</v>
      </c>
      <c r="K45" s="1632">
        <v>2020</v>
      </c>
      <c r="L45" s="1633">
        <v>43831</v>
      </c>
      <c r="M45" s="1633">
        <v>47848</v>
      </c>
      <c r="N45" s="1634">
        <v>0.2</v>
      </c>
      <c r="O45" s="1634">
        <v>0.22</v>
      </c>
      <c r="P45" s="1634">
        <v>6.3888888888888884E-2</v>
      </c>
      <c r="Q45" s="1634">
        <v>6.3888888888888884E-2</v>
      </c>
      <c r="R45" s="1634">
        <v>6.3888888888888884E-2</v>
      </c>
      <c r="S45" s="1634">
        <v>6.3888888888888884E-2</v>
      </c>
      <c r="T45" s="1634">
        <v>6.3888888888888884E-2</v>
      </c>
      <c r="U45" s="1634">
        <v>6.3888888888888884E-2</v>
      </c>
      <c r="V45" s="1634">
        <v>6.3888888888888884E-2</v>
      </c>
      <c r="W45" s="1634">
        <v>6.3888888888888884E-2</v>
      </c>
      <c r="X45" s="1780">
        <v>6.3888888888888884E-2</v>
      </c>
      <c r="Y45" s="1634">
        <v>1</v>
      </c>
      <c r="Z45" s="1631" t="s">
        <v>2823</v>
      </c>
      <c r="AA45" s="1635">
        <v>2.5000000000000001E-3</v>
      </c>
      <c r="AB45" s="1632" t="s">
        <v>144</v>
      </c>
      <c r="AC45" s="1632" t="s">
        <v>2824</v>
      </c>
      <c r="AD45" s="1632" t="s">
        <v>57</v>
      </c>
      <c r="AE45" s="1661" t="s">
        <v>117</v>
      </c>
      <c r="AF45" s="1632" t="s">
        <v>27</v>
      </c>
      <c r="AG45" s="1754" t="s">
        <v>2659</v>
      </c>
      <c r="AH45" s="1632" t="s">
        <v>37</v>
      </c>
      <c r="AI45" s="1632" t="s">
        <v>37</v>
      </c>
      <c r="AJ45" s="1632" t="s">
        <v>8</v>
      </c>
      <c r="AK45" s="1632" t="s">
        <v>8</v>
      </c>
      <c r="AL45" s="1633">
        <v>43831</v>
      </c>
      <c r="AM45" s="1633">
        <v>45657</v>
      </c>
      <c r="AN45" s="1751">
        <v>1</v>
      </c>
      <c r="AO45" s="1751">
        <v>1</v>
      </c>
      <c r="AP45" s="1751">
        <v>1</v>
      </c>
      <c r="AQ45" s="1751">
        <v>1</v>
      </c>
      <c r="AR45" s="1751">
        <v>1</v>
      </c>
      <c r="AS45" s="1751" t="s">
        <v>29</v>
      </c>
      <c r="AT45" s="1751" t="s">
        <v>29</v>
      </c>
      <c r="AU45" s="1751" t="s">
        <v>29</v>
      </c>
      <c r="AV45" s="1751" t="s">
        <v>29</v>
      </c>
      <c r="AW45" s="1751" t="s">
        <v>29</v>
      </c>
      <c r="AX45" s="1751" t="s">
        <v>29</v>
      </c>
      <c r="AY45" s="1751">
        <v>1</v>
      </c>
      <c r="AZ45" s="1641">
        <v>54367000</v>
      </c>
      <c r="BA45" s="1641" t="s">
        <v>37</v>
      </c>
      <c r="BB45" s="1661" t="s">
        <v>2661</v>
      </c>
      <c r="BC45" s="1661">
        <v>7871</v>
      </c>
      <c r="BD45" s="1641">
        <v>72000000</v>
      </c>
      <c r="BE45" s="1641">
        <v>72000000</v>
      </c>
      <c r="BF45" s="1661" t="s">
        <v>2661</v>
      </c>
      <c r="BG45" s="1661">
        <v>7871</v>
      </c>
      <c r="BH45" s="1641">
        <v>72000000</v>
      </c>
      <c r="BI45" s="1641">
        <v>72000000</v>
      </c>
      <c r="BJ45" s="1661" t="s">
        <v>2661</v>
      </c>
      <c r="BK45" s="1661">
        <v>7871</v>
      </c>
      <c r="BL45" s="1641">
        <v>72000000</v>
      </c>
      <c r="BM45" s="1641">
        <v>72000000</v>
      </c>
      <c r="BN45" s="1661" t="s">
        <v>2661</v>
      </c>
      <c r="BO45" s="1661">
        <v>7871</v>
      </c>
      <c r="BP45" s="1641">
        <v>72000000</v>
      </c>
      <c r="BQ45" s="1641">
        <v>72000000</v>
      </c>
      <c r="BR45" s="1661" t="s">
        <v>2661</v>
      </c>
      <c r="BS45" s="1661">
        <v>7871</v>
      </c>
      <c r="BT45" s="1677" t="s">
        <v>8</v>
      </c>
      <c r="BU45" s="1677" t="s">
        <v>8</v>
      </c>
      <c r="BV45" s="1677" t="s">
        <v>8</v>
      </c>
      <c r="BW45" s="1677" t="s">
        <v>8</v>
      </c>
      <c r="BX45" s="1677" t="s">
        <v>8</v>
      </c>
      <c r="BY45" s="1677" t="s">
        <v>8</v>
      </c>
      <c r="BZ45" s="1677" t="s">
        <v>8</v>
      </c>
      <c r="CA45" s="1677" t="s">
        <v>8</v>
      </c>
      <c r="CB45" s="1677" t="s">
        <v>8</v>
      </c>
      <c r="CC45" s="1677" t="s">
        <v>8</v>
      </c>
      <c r="CD45" s="1677" t="s">
        <v>8</v>
      </c>
      <c r="CE45" s="1677" t="s">
        <v>8</v>
      </c>
      <c r="CF45" s="1677" t="s">
        <v>8</v>
      </c>
      <c r="CG45" s="1677" t="s">
        <v>8</v>
      </c>
      <c r="CH45" s="1677" t="s">
        <v>8</v>
      </c>
      <c r="CI45" s="1677" t="s">
        <v>8</v>
      </c>
      <c r="CJ45" s="1677" t="s">
        <v>8</v>
      </c>
      <c r="CK45" s="1677" t="s">
        <v>8</v>
      </c>
      <c r="CL45" s="1677" t="s">
        <v>8</v>
      </c>
      <c r="CM45" s="1677" t="s">
        <v>8</v>
      </c>
      <c r="CN45" s="1677" t="s">
        <v>8</v>
      </c>
      <c r="CO45" s="1677" t="s">
        <v>8</v>
      </c>
      <c r="CP45" s="1677" t="s">
        <v>8</v>
      </c>
      <c r="CQ45" s="1677" t="s">
        <v>8</v>
      </c>
      <c r="CR45" s="1644">
        <f>BP45+BL45+BH45+BD45+AZ45</f>
        <v>342367000</v>
      </c>
      <c r="CS45" s="1632" t="s">
        <v>59</v>
      </c>
      <c r="CT45" s="1632" t="s">
        <v>60</v>
      </c>
      <c r="CU45" s="1632" t="s">
        <v>136</v>
      </c>
      <c r="CV45" s="1632" t="s">
        <v>137</v>
      </c>
      <c r="CW45" s="1632" t="s">
        <v>138</v>
      </c>
      <c r="CX45" s="1779" t="s">
        <v>139</v>
      </c>
      <c r="CY45" s="1632" t="s">
        <v>2778</v>
      </c>
      <c r="CZ45" s="1632" t="s">
        <v>1</v>
      </c>
      <c r="DA45" s="1632" t="s">
        <v>2818</v>
      </c>
      <c r="DB45" s="1632" t="s">
        <v>2819</v>
      </c>
      <c r="DC45" s="1632" t="s">
        <v>65</v>
      </c>
      <c r="DD45" s="1757" t="s">
        <v>66</v>
      </c>
    </row>
    <row r="46" spans="1:108" s="1648" customFormat="1" ht="115.5" customHeight="1">
      <c r="A46" s="1628">
        <v>34</v>
      </c>
      <c r="B46" s="1636" t="s">
        <v>2814</v>
      </c>
      <c r="C46" s="1643"/>
      <c r="D46" s="1631" t="s">
        <v>1952</v>
      </c>
      <c r="E46" s="1650"/>
      <c r="F46" s="1632" t="s">
        <v>1953</v>
      </c>
      <c r="G46" s="1632" t="s">
        <v>2815</v>
      </c>
      <c r="H46" s="1632" t="s">
        <v>2816</v>
      </c>
      <c r="I46" s="1632" t="s">
        <v>2635</v>
      </c>
      <c r="J46" s="1632" t="s">
        <v>9</v>
      </c>
      <c r="K46" s="1632">
        <v>2020</v>
      </c>
      <c r="L46" s="1633">
        <v>43831</v>
      </c>
      <c r="M46" s="1633">
        <v>47848</v>
      </c>
      <c r="N46" s="1634">
        <v>0.2</v>
      </c>
      <c r="O46" s="1634">
        <v>0.22</v>
      </c>
      <c r="P46" s="1634">
        <v>6.3888888888888884E-2</v>
      </c>
      <c r="Q46" s="1634">
        <v>6.3888888888888884E-2</v>
      </c>
      <c r="R46" s="1634">
        <v>6.3888888888888884E-2</v>
      </c>
      <c r="S46" s="1634">
        <v>6.3888888888888884E-2</v>
      </c>
      <c r="T46" s="1634">
        <v>6.3888888888888884E-2</v>
      </c>
      <c r="U46" s="1634">
        <v>6.3888888888888884E-2</v>
      </c>
      <c r="V46" s="1634">
        <v>6.3888888888888884E-2</v>
      </c>
      <c r="W46" s="1634">
        <v>6.3888888888888884E-2</v>
      </c>
      <c r="X46" s="1780">
        <v>6.3888888888888884E-2</v>
      </c>
      <c r="Y46" s="1634">
        <v>1</v>
      </c>
      <c r="Z46" s="1704" t="s">
        <v>2825</v>
      </c>
      <c r="AA46" s="1635">
        <v>5.0000000000000001E-3</v>
      </c>
      <c r="AB46" s="1681" t="s">
        <v>145</v>
      </c>
      <c r="AC46" s="1681" t="s">
        <v>146</v>
      </c>
      <c r="AD46" s="1636" t="s">
        <v>11</v>
      </c>
      <c r="AE46" s="1637" t="s">
        <v>84</v>
      </c>
      <c r="AF46" s="1636" t="s">
        <v>27</v>
      </c>
      <c r="AG46" s="1681" t="s">
        <v>2635</v>
      </c>
      <c r="AH46" s="1636" t="s">
        <v>8</v>
      </c>
      <c r="AI46" s="1636" t="s">
        <v>8</v>
      </c>
      <c r="AJ46" s="1636" t="s">
        <v>8</v>
      </c>
      <c r="AK46" s="1636" t="s">
        <v>8</v>
      </c>
      <c r="AL46" s="1638">
        <v>43831</v>
      </c>
      <c r="AM46" s="1638">
        <v>47848</v>
      </c>
      <c r="AN46" s="1636">
        <v>5</v>
      </c>
      <c r="AO46" s="1643">
        <v>10</v>
      </c>
      <c r="AP46" s="1643">
        <v>10</v>
      </c>
      <c r="AQ46" s="1643">
        <v>10</v>
      </c>
      <c r="AR46" s="1643">
        <v>10</v>
      </c>
      <c r="AS46" s="1643">
        <v>10</v>
      </c>
      <c r="AT46" s="1643">
        <v>10</v>
      </c>
      <c r="AU46" s="1643">
        <v>10</v>
      </c>
      <c r="AV46" s="1643">
        <v>10</v>
      </c>
      <c r="AW46" s="1643">
        <v>10</v>
      </c>
      <c r="AX46" s="1782">
        <v>10</v>
      </c>
      <c r="AY46" s="1636">
        <v>105</v>
      </c>
      <c r="AZ46" s="1641">
        <v>55000000</v>
      </c>
      <c r="BA46" s="1641">
        <v>55000000</v>
      </c>
      <c r="BB46" s="1642" t="s">
        <v>2640</v>
      </c>
      <c r="BC46" s="1643">
        <v>7793</v>
      </c>
      <c r="BD46" s="1641">
        <v>110000000</v>
      </c>
      <c r="BE46" s="1641">
        <v>110000000</v>
      </c>
      <c r="BF46" s="1642" t="s">
        <v>2641</v>
      </c>
      <c r="BG46" s="1643">
        <v>7793</v>
      </c>
      <c r="BH46" s="1641">
        <v>110000000</v>
      </c>
      <c r="BI46" s="1641">
        <v>110000000</v>
      </c>
      <c r="BJ46" s="1642" t="s">
        <v>2641</v>
      </c>
      <c r="BK46" s="1643">
        <v>7793</v>
      </c>
      <c r="BL46" s="1641">
        <v>110000000</v>
      </c>
      <c r="BM46" s="1641">
        <v>110000000</v>
      </c>
      <c r="BN46" s="1642" t="s">
        <v>2641</v>
      </c>
      <c r="BO46" s="1643">
        <v>7793</v>
      </c>
      <c r="BP46" s="1641">
        <v>110000000</v>
      </c>
      <c r="BQ46" s="1641">
        <v>55000000</v>
      </c>
      <c r="BR46" s="1642" t="s">
        <v>2641</v>
      </c>
      <c r="BS46" s="1643">
        <v>7793</v>
      </c>
      <c r="BT46" s="1641">
        <f>(BP46*3%)+BP46</f>
        <v>113300000</v>
      </c>
      <c r="BU46" s="1641" t="s">
        <v>8</v>
      </c>
      <c r="BV46" s="1642" t="s">
        <v>2641</v>
      </c>
      <c r="BW46" s="1642" t="s">
        <v>8</v>
      </c>
      <c r="BX46" s="1641">
        <f>(BT46*3%)+BT46</f>
        <v>116699000</v>
      </c>
      <c r="BY46" s="1641" t="s">
        <v>8</v>
      </c>
      <c r="BZ46" s="1642" t="s">
        <v>2641</v>
      </c>
      <c r="CA46" s="1642" t="s">
        <v>8</v>
      </c>
      <c r="CB46" s="1641">
        <f>(BX46*3%)+BX46</f>
        <v>120199970</v>
      </c>
      <c r="CC46" s="1641" t="s">
        <v>8</v>
      </c>
      <c r="CD46" s="1642" t="s">
        <v>2641</v>
      </c>
      <c r="CE46" s="1642" t="s">
        <v>8</v>
      </c>
      <c r="CF46" s="1641">
        <f>(CB46*3%)+CB46</f>
        <v>123805969.09999999</v>
      </c>
      <c r="CG46" s="1641" t="s">
        <v>8</v>
      </c>
      <c r="CH46" s="1642" t="s">
        <v>2641</v>
      </c>
      <c r="CI46" s="1642" t="s">
        <v>8</v>
      </c>
      <c r="CJ46" s="1641">
        <f>(CF46*3%)+CF46</f>
        <v>127520148.17299999</v>
      </c>
      <c r="CK46" s="1641" t="s">
        <v>8</v>
      </c>
      <c r="CL46" s="1642" t="s">
        <v>2641</v>
      </c>
      <c r="CM46" s="1642" t="s">
        <v>8</v>
      </c>
      <c r="CN46" s="1641">
        <v>131345752.61818999</v>
      </c>
      <c r="CO46" s="1641" t="s">
        <v>8</v>
      </c>
      <c r="CP46" s="1689" t="s">
        <v>2641</v>
      </c>
      <c r="CQ46" s="1689" t="s">
        <v>8</v>
      </c>
      <c r="CR46" s="1644">
        <f>CJ46+CF46+CB46+BX46+BT46+BP46+BL46+BH46+BD46+AZ46+CN46</f>
        <v>1227870839.8911901</v>
      </c>
      <c r="CS46" s="1645" t="s">
        <v>2056</v>
      </c>
      <c r="CT46" s="1645" t="s">
        <v>2690</v>
      </c>
      <c r="CU46" s="1645" t="s">
        <v>2691</v>
      </c>
      <c r="CV46" s="1645" t="s">
        <v>2692</v>
      </c>
      <c r="CW46" s="1636">
        <v>3504799976</v>
      </c>
      <c r="CX46" s="1684" t="s">
        <v>77</v>
      </c>
      <c r="CY46" s="1679"/>
      <c r="CZ46" s="1679"/>
      <c r="DA46" s="1679"/>
      <c r="DB46" s="1679"/>
      <c r="DC46" s="1679"/>
      <c r="DD46" s="1691"/>
    </row>
    <row r="47" spans="1:108" s="1648" customFormat="1" ht="115.5" customHeight="1">
      <c r="A47" s="1628">
        <v>35</v>
      </c>
      <c r="B47" s="1636" t="s">
        <v>2814</v>
      </c>
      <c r="C47" s="1643"/>
      <c r="D47" s="1631" t="s">
        <v>1952</v>
      </c>
      <c r="E47" s="1650"/>
      <c r="F47" s="1632" t="s">
        <v>1953</v>
      </c>
      <c r="G47" s="1632" t="s">
        <v>2815</v>
      </c>
      <c r="H47" s="1632" t="s">
        <v>2816</v>
      </c>
      <c r="I47" s="1632" t="s">
        <v>2635</v>
      </c>
      <c r="J47" s="1632" t="s">
        <v>9</v>
      </c>
      <c r="K47" s="1632">
        <v>2020</v>
      </c>
      <c r="L47" s="1633">
        <v>43831</v>
      </c>
      <c r="M47" s="1633">
        <v>47848</v>
      </c>
      <c r="N47" s="1634">
        <v>0.2</v>
      </c>
      <c r="O47" s="1634">
        <v>0.22</v>
      </c>
      <c r="P47" s="1634">
        <v>6.3888888888888884E-2</v>
      </c>
      <c r="Q47" s="1634">
        <v>6.3888888888888884E-2</v>
      </c>
      <c r="R47" s="1634">
        <v>6.3888888888888884E-2</v>
      </c>
      <c r="S47" s="1634">
        <v>6.3888888888888884E-2</v>
      </c>
      <c r="T47" s="1634">
        <v>6.3888888888888884E-2</v>
      </c>
      <c r="U47" s="1634">
        <v>6.3888888888888884E-2</v>
      </c>
      <c r="V47" s="1634">
        <v>6.3888888888888884E-2</v>
      </c>
      <c r="W47" s="1634">
        <v>6.3888888888888884E-2</v>
      </c>
      <c r="X47" s="1780">
        <v>6.3888888888888884E-2</v>
      </c>
      <c r="Y47" s="1634">
        <v>1</v>
      </c>
      <c r="Z47" s="1631" t="s">
        <v>2826</v>
      </c>
      <c r="AA47" s="1635">
        <v>2.5000000000000001E-3</v>
      </c>
      <c r="AB47" s="1645" t="s">
        <v>109</v>
      </c>
      <c r="AC47" s="1645" t="s">
        <v>110</v>
      </c>
      <c r="AD47" s="1679" t="s">
        <v>11</v>
      </c>
      <c r="AE47" s="1637" t="s">
        <v>87</v>
      </c>
      <c r="AF47" s="1636" t="s">
        <v>27</v>
      </c>
      <c r="AG47" s="1636" t="s">
        <v>2659</v>
      </c>
      <c r="AH47" s="1636" t="s">
        <v>8</v>
      </c>
      <c r="AI47" s="1636" t="s">
        <v>8</v>
      </c>
      <c r="AJ47" s="1636" t="s">
        <v>8</v>
      </c>
      <c r="AK47" s="1636" t="s">
        <v>8</v>
      </c>
      <c r="AL47" s="1638">
        <v>43831</v>
      </c>
      <c r="AM47" s="1663">
        <v>45473</v>
      </c>
      <c r="AN47" s="1783">
        <v>1</v>
      </c>
      <c r="AO47" s="1783">
        <v>1</v>
      </c>
      <c r="AP47" s="1783">
        <v>1</v>
      </c>
      <c r="AQ47" s="1783">
        <v>1</v>
      </c>
      <c r="AR47" s="1784">
        <v>1</v>
      </c>
      <c r="AS47" s="1679" t="s">
        <v>8</v>
      </c>
      <c r="AT47" s="1679" t="s">
        <v>8</v>
      </c>
      <c r="AU47" s="1679" t="s">
        <v>8</v>
      </c>
      <c r="AV47" s="1679" t="s">
        <v>8</v>
      </c>
      <c r="AW47" s="1679" t="s">
        <v>8</v>
      </c>
      <c r="AX47" s="1679" t="s">
        <v>8</v>
      </c>
      <c r="AY47" s="1784">
        <v>1</v>
      </c>
      <c r="AZ47" s="1641">
        <v>10800000</v>
      </c>
      <c r="BA47" s="1641">
        <v>10800000</v>
      </c>
      <c r="BB47" s="1689" t="s">
        <v>2640</v>
      </c>
      <c r="BC47" s="1643">
        <v>7793</v>
      </c>
      <c r="BD47" s="1641">
        <v>52800000</v>
      </c>
      <c r="BE47" s="1641">
        <v>52800000</v>
      </c>
      <c r="BF47" s="1689" t="s">
        <v>2640</v>
      </c>
      <c r="BG47" s="1643">
        <v>7793</v>
      </c>
      <c r="BH47" s="1641">
        <f>(BD47*3%)+BD47</f>
        <v>54384000</v>
      </c>
      <c r="BI47" s="1641">
        <f>(BE47*3%)+BE47</f>
        <v>54384000</v>
      </c>
      <c r="BJ47" s="1689" t="s">
        <v>2640</v>
      </c>
      <c r="BK47" s="1643">
        <v>7793</v>
      </c>
      <c r="BL47" s="1641">
        <f>(BH47*3%)+BH47</f>
        <v>56015520</v>
      </c>
      <c r="BM47" s="1641">
        <f>(BI47*3%)+BI47</f>
        <v>56015520</v>
      </c>
      <c r="BN47" s="1689" t="s">
        <v>2640</v>
      </c>
      <c r="BO47" s="1643">
        <v>7793</v>
      </c>
      <c r="BP47" s="1641">
        <f>(BL47*3%)+BL47</f>
        <v>57695985.600000001</v>
      </c>
      <c r="BQ47" s="1641">
        <f>(BM47*3%)+BM47</f>
        <v>57695985.600000001</v>
      </c>
      <c r="BR47" s="1689" t="s">
        <v>2640</v>
      </c>
      <c r="BS47" s="1643">
        <v>7793</v>
      </c>
      <c r="BT47" s="1641" t="s">
        <v>29</v>
      </c>
      <c r="BU47" s="1641" t="s">
        <v>8</v>
      </c>
      <c r="BV47" s="1642" t="s">
        <v>2641</v>
      </c>
      <c r="BW47" s="1642" t="s">
        <v>8</v>
      </c>
      <c r="BX47" s="1641" t="s">
        <v>29</v>
      </c>
      <c r="BY47" s="1641" t="s">
        <v>8</v>
      </c>
      <c r="BZ47" s="1642" t="s">
        <v>2641</v>
      </c>
      <c r="CA47" s="1642" t="s">
        <v>8</v>
      </c>
      <c r="CB47" s="1641" t="s">
        <v>29</v>
      </c>
      <c r="CC47" s="1641" t="s">
        <v>8</v>
      </c>
      <c r="CD47" s="1642" t="s">
        <v>2641</v>
      </c>
      <c r="CE47" s="1642" t="s">
        <v>8</v>
      </c>
      <c r="CF47" s="1641" t="s">
        <v>29</v>
      </c>
      <c r="CG47" s="1641" t="s">
        <v>8</v>
      </c>
      <c r="CH47" s="1642" t="s">
        <v>2641</v>
      </c>
      <c r="CI47" s="1642" t="s">
        <v>8</v>
      </c>
      <c r="CJ47" s="1641" t="s">
        <v>29</v>
      </c>
      <c r="CK47" s="1641" t="s">
        <v>8</v>
      </c>
      <c r="CL47" s="1642" t="s">
        <v>2641</v>
      </c>
      <c r="CM47" s="1642" t="s">
        <v>8</v>
      </c>
      <c r="CN47" s="1641" t="s">
        <v>29</v>
      </c>
      <c r="CO47" s="1641" t="s">
        <v>8</v>
      </c>
      <c r="CP47" s="1642" t="s">
        <v>2641</v>
      </c>
      <c r="CQ47" s="1642" t="s">
        <v>8</v>
      </c>
      <c r="CR47" s="1644">
        <f>BP47+BL47+BH47+BD47+AZ47</f>
        <v>231695505.59999999</v>
      </c>
      <c r="CS47" s="1645" t="s">
        <v>2056</v>
      </c>
      <c r="CT47" s="1645" t="s">
        <v>2690</v>
      </c>
      <c r="CU47" s="1645" t="s">
        <v>2691</v>
      </c>
      <c r="CV47" s="1645" t="s">
        <v>2692</v>
      </c>
      <c r="CW47" s="1645">
        <v>3504799976</v>
      </c>
      <c r="CX47" s="1684" t="s">
        <v>77</v>
      </c>
      <c r="CY47" s="1636"/>
      <c r="CZ47" s="1636"/>
      <c r="DA47" s="1679"/>
      <c r="DB47" s="1679"/>
      <c r="DC47" s="1679"/>
      <c r="DD47" s="1646"/>
    </row>
    <row r="48" spans="1:108" s="1648" customFormat="1" ht="115.5" customHeight="1">
      <c r="A48" s="1628">
        <v>36</v>
      </c>
      <c r="B48" s="1636" t="s">
        <v>2814</v>
      </c>
      <c r="C48" s="1643"/>
      <c r="D48" s="1631" t="s">
        <v>1952</v>
      </c>
      <c r="E48" s="1650"/>
      <c r="F48" s="1632" t="s">
        <v>1953</v>
      </c>
      <c r="G48" s="1632" t="s">
        <v>2815</v>
      </c>
      <c r="H48" s="1632" t="s">
        <v>2816</v>
      </c>
      <c r="I48" s="1632" t="s">
        <v>2635</v>
      </c>
      <c r="J48" s="1632" t="s">
        <v>9</v>
      </c>
      <c r="K48" s="1632">
        <v>2020</v>
      </c>
      <c r="L48" s="1633">
        <v>43831</v>
      </c>
      <c r="M48" s="1633">
        <v>47848</v>
      </c>
      <c r="N48" s="1634">
        <v>0.2</v>
      </c>
      <c r="O48" s="1634">
        <v>0.22</v>
      </c>
      <c r="P48" s="1634">
        <v>6.3888888888888884E-2</v>
      </c>
      <c r="Q48" s="1634">
        <v>6.3888888888888884E-2</v>
      </c>
      <c r="R48" s="1634">
        <v>6.3888888888888884E-2</v>
      </c>
      <c r="S48" s="1634">
        <v>6.3888888888888884E-2</v>
      </c>
      <c r="T48" s="1634">
        <v>6.3888888888888884E-2</v>
      </c>
      <c r="U48" s="1634">
        <v>6.3888888888888884E-2</v>
      </c>
      <c r="V48" s="1634">
        <v>6.3888888888888884E-2</v>
      </c>
      <c r="W48" s="1634">
        <v>6.3888888888888884E-2</v>
      </c>
      <c r="X48" s="1780">
        <v>6.3888888888888884E-2</v>
      </c>
      <c r="Y48" s="1634">
        <v>1</v>
      </c>
      <c r="Z48" s="1631" t="s">
        <v>2827</v>
      </c>
      <c r="AA48" s="1635">
        <v>5.0000000000000001E-3</v>
      </c>
      <c r="AB48" s="1636" t="s">
        <v>221</v>
      </c>
      <c r="AC48" s="1636" t="s">
        <v>222</v>
      </c>
      <c r="AD48" s="1640" t="s">
        <v>11</v>
      </c>
      <c r="AE48" s="1640" t="s">
        <v>206</v>
      </c>
      <c r="AF48" s="1640" t="s">
        <v>2828</v>
      </c>
      <c r="AG48" s="1769" t="s">
        <v>2659</v>
      </c>
      <c r="AH48" s="1733" t="s">
        <v>2829</v>
      </c>
      <c r="AI48" s="1733">
        <v>316</v>
      </c>
      <c r="AJ48" s="1733" t="s">
        <v>8</v>
      </c>
      <c r="AK48" s="1733" t="s">
        <v>8</v>
      </c>
      <c r="AL48" s="1785">
        <v>44256</v>
      </c>
      <c r="AM48" s="1786">
        <v>47848</v>
      </c>
      <c r="AN48" s="1787" t="s">
        <v>29</v>
      </c>
      <c r="AO48" s="1788">
        <v>1</v>
      </c>
      <c r="AP48" s="1788">
        <v>1</v>
      </c>
      <c r="AQ48" s="1788">
        <v>1</v>
      </c>
      <c r="AR48" s="1788">
        <v>1</v>
      </c>
      <c r="AS48" s="1788">
        <v>1</v>
      </c>
      <c r="AT48" s="1788">
        <v>1</v>
      </c>
      <c r="AU48" s="1788">
        <v>1</v>
      </c>
      <c r="AV48" s="1788">
        <v>1</v>
      </c>
      <c r="AW48" s="1788">
        <v>1</v>
      </c>
      <c r="AX48" s="1788">
        <v>1</v>
      </c>
      <c r="AY48" s="1789">
        <v>1</v>
      </c>
      <c r="AZ48" s="1727" t="s">
        <v>29</v>
      </c>
      <c r="BA48" s="1727" t="s">
        <v>29</v>
      </c>
      <c r="BB48" s="1790" t="s">
        <v>2660</v>
      </c>
      <c r="BC48" s="1727" t="s">
        <v>29</v>
      </c>
      <c r="BD48" s="1727">
        <v>39258823</v>
      </c>
      <c r="BE48" s="1727">
        <f>+BD48</f>
        <v>39258823</v>
      </c>
      <c r="BF48" s="1790" t="s">
        <v>2661</v>
      </c>
      <c r="BG48" s="1733">
        <v>7783</v>
      </c>
      <c r="BH48" s="1727">
        <f>+BD48*1.038</f>
        <v>40750658.274000004</v>
      </c>
      <c r="BI48" s="1727">
        <f>+BH48</f>
        <v>40750658.274000004</v>
      </c>
      <c r="BJ48" s="1790" t="s">
        <v>2661</v>
      </c>
      <c r="BK48" s="1733">
        <v>7783</v>
      </c>
      <c r="BL48" s="1727">
        <f>+BH48*1.038</f>
        <v>42299183.288412005</v>
      </c>
      <c r="BM48" s="1727">
        <f>+BL48</f>
        <v>42299183.288412005</v>
      </c>
      <c r="BN48" s="1790" t="s">
        <v>2661</v>
      </c>
      <c r="BO48" s="1733">
        <v>7783</v>
      </c>
      <c r="BP48" s="1727">
        <f>+BL48*1.038</f>
        <v>43906552.253371663</v>
      </c>
      <c r="BQ48" s="1727">
        <f>+BP48</f>
        <v>43906552.253371663</v>
      </c>
      <c r="BR48" s="1790" t="s">
        <v>2661</v>
      </c>
      <c r="BS48" s="1733">
        <v>7783</v>
      </c>
      <c r="BT48" s="1727">
        <f>+BP48*1.038</f>
        <v>45575001.238999791</v>
      </c>
      <c r="BU48" s="1791" t="s">
        <v>8</v>
      </c>
      <c r="BV48" s="1790" t="s">
        <v>2661</v>
      </c>
      <c r="BW48" s="1791" t="s">
        <v>8</v>
      </c>
      <c r="BX48" s="1727">
        <f>+BT48*1.038</f>
        <v>47306851.286081783</v>
      </c>
      <c r="BY48" s="1791" t="s">
        <v>8</v>
      </c>
      <c r="BZ48" s="1790" t="s">
        <v>2661</v>
      </c>
      <c r="CA48" s="1791" t="s">
        <v>8</v>
      </c>
      <c r="CB48" s="1727">
        <f>+BX48*1.038</f>
        <v>49104511.634952895</v>
      </c>
      <c r="CC48" s="1791" t="s">
        <v>8</v>
      </c>
      <c r="CD48" s="1790" t="s">
        <v>2661</v>
      </c>
      <c r="CE48" s="1791" t="s">
        <v>8</v>
      </c>
      <c r="CF48" s="1727">
        <f>+CB48*1.038</f>
        <v>50970483.077081107</v>
      </c>
      <c r="CG48" s="1791" t="s">
        <v>8</v>
      </c>
      <c r="CH48" s="1790" t="s">
        <v>2661</v>
      </c>
      <c r="CI48" s="1791" t="s">
        <v>8</v>
      </c>
      <c r="CJ48" s="1727">
        <f>+CF48*1.038</f>
        <v>52907361.434010193</v>
      </c>
      <c r="CK48" s="1791" t="s">
        <v>8</v>
      </c>
      <c r="CL48" s="1790" t="s">
        <v>2661</v>
      </c>
      <c r="CM48" s="1791" t="s">
        <v>8</v>
      </c>
      <c r="CN48" s="1727">
        <f>+CJ48*1.038</f>
        <v>54917841.168502584</v>
      </c>
      <c r="CO48" s="1791" t="s">
        <v>8</v>
      </c>
      <c r="CP48" s="1790" t="s">
        <v>2661</v>
      </c>
      <c r="CQ48" s="1791" t="s">
        <v>8</v>
      </c>
      <c r="CR48" s="1728">
        <f>SUM(BD48+BH48+BL48+BP48+BT48+BX48+CB48+CF48+CJ48+CN48)</f>
        <v>466997266.65541202</v>
      </c>
      <c r="CS48" s="1636" t="s">
        <v>30</v>
      </c>
      <c r="CT48" s="1636" t="s">
        <v>31</v>
      </c>
      <c r="CU48" s="1636" t="s">
        <v>208</v>
      </c>
      <c r="CV48" s="1636" t="s">
        <v>2830</v>
      </c>
      <c r="CW48" s="1636"/>
      <c r="CX48" s="1792" t="s">
        <v>209</v>
      </c>
      <c r="CY48" s="1636"/>
      <c r="CZ48" s="1636"/>
      <c r="DA48" s="1636"/>
      <c r="DB48" s="1636"/>
      <c r="DC48" s="1636"/>
      <c r="DD48" s="1636"/>
    </row>
    <row r="49" spans="1:108" s="1648" customFormat="1" ht="99.75" customHeight="1">
      <c r="A49" s="1628">
        <v>37</v>
      </c>
      <c r="B49" s="1636" t="s">
        <v>2831</v>
      </c>
      <c r="C49" s="1793">
        <v>0.16500000000000001</v>
      </c>
      <c r="D49" s="1631" t="s">
        <v>2832</v>
      </c>
      <c r="E49" s="1794">
        <v>6.25E-2</v>
      </c>
      <c r="F49" s="1636" t="s">
        <v>1955</v>
      </c>
      <c r="G49" s="1695" t="s">
        <v>2833</v>
      </c>
      <c r="H49" s="1679" t="s">
        <v>108</v>
      </c>
      <c r="I49" s="1646" t="s">
        <v>2639</v>
      </c>
      <c r="J49" s="1795">
        <v>0.47</v>
      </c>
      <c r="K49" s="1695">
        <v>2017</v>
      </c>
      <c r="L49" s="1633">
        <v>43831</v>
      </c>
      <c r="M49" s="1633">
        <v>47848</v>
      </c>
      <c r="N49" s="1634">
        <v>0.5</v>
      </c>
      <c r="O49" s="1634"/>
      <c r="P49" s="1634">
        <v>0.53</v>
      </c>
      <c r="Q49" s="1634"/>
      <c r="R49" s="1634">
        <v>0.56999999999999995</v>
      </c>
      <c r="S49" s="1634"/>
      <c r="T49" s="1634">
        <v>0.6</v>
      </c>
      <c r="U49" s="1634"/>
      <c r="V49" s="1634">
        <v>0.63</v>
      </c>
      <c r="W49" s="1634"/>
      <c r="X49" s="1780">
        <v>0.66</v>
      </c>
      <c r="Y49" s="1796">
        <v>0.66</v>
      </c>
      <c r="Z49" s="1631" t="s">
        <v>2834</v>
      </c>
      <c r="AA49" s="1635">
        <v>2.5000000000000001E-3</v>
      </c>
      <c r="AB49" s="1637" t="s">
        <v>2835</v>
      </c>
      <c r="AC49" s="1637" t="s">
        <v>2836</v>
      </c>
      <c r="AD49" s="1702" t="s">
        <v>99</v>
      </c>
      <c r="AE49" s="1636" t="s">
        <v>100</v>
      </c>
      <c r="AF49" s="1636" t="s">
        <v>27</v>
      </c>
      <c r="AG49" s="1646" t="s">
        <v>2635</v>
      </c>
      <c r="AH49" s="1636" t="s">
        <v>2720</v>
      </c>
      <c r="AI49" s="1636">
        <v>99</v>
      </c>
      <c r="AJ49" s="1703">
        <v>2</v>
      </c>
      <c r="AK49" s="1703">
        <v>2019</v>
      </c>
      <c r="AL49" s="1638">
        <v>44044</v>
      </c>
      <c r="AM49" s="1638">
        <v>47848</v>
      </c>
      <c r="AN49" s="1643">
        <v>1</v>
      </c>
      <c r="AO49" s="1636">
        <v>2</v>
      </c>
      <c r="AP49" s="1636">
        <v>2</v>
      </c>
      <c r="AQ49" s="1636">
        <v>2</v>
      </c>
      <c r="AR49" s="1636">
        <v>2</v>
      </c>
      <c r="AS49" s="1636">
        <v>2</v>
      </c>
      <c r="AT49" s="1636">
        <v>2</v>
      </c>
      <c r="AU49" s="1636">
        <v>2</v>
      </c>
      <c r="AV49" s="1636">
        <v>2</v>
      </c>
      <c r="AW49" s="1636">
        <v>2</v>
      </c>
      <c r="AX49" s="1636">
        <v>2</v>
      </c>
      <c r="AY49" s="1636">
        <v>21</v>
      </c>
      <c r="AZ49" s="1641">
        <v>48000000</v>
      </c>
      <c r="BA49" s="1641">
        <v>48000000</v>
      </c>
      <c r="BB49" s="1642" t="s">
        <v>2721</v>
      </c>
      <c r="BC49" s="1632">
        <v>7690</v>
      </c>
      <c r="BD49" s="1641">
        <v>50000000</v>
      </c>
      <c r="BE49" s="1641">
        <v>50000000</v>
      </c>
      <c r="BF49" s="1642" t="s">
        <v>2721</v>
      </c>
      <c r="BG49" s="1632">
        <v>7690</v>
      </c>
      <c r="BH49" s="1641">
        <v>52000000</v>
      </c>
      <c r="BI49" s="1641">
        <v>52000000</v>
      </c>
      <c r="BJ49" s="1642" t="s">
        <v>2721</v>
      </c>
      <c r="BK49" s="1632">
        <v>7690</v>
      </c>
      <c r="BL49" s="1641">
        <v>54000000</v>
      </c>
      <c r="BM49" s="1641">
        <v>54000000</v>
      </c>
      <c r="BN49" s="1642" t="s">
        <v>2721</v>
      </c>
      <c r="BO49" s="1632">
        <v>7690</v>
      </c>
      <c r="BP49" s="1641">
        <v>56000000</v>
      </c>
      <c r="BQ49" s="1641">
        <v>56000000</v>
      </c>
      <c r="BR49" s="1642" t="s">
        <v>2721</v>
      </c>
      <c r="BS49" s="1632">
        <v>7690</v>
      </c>
      <c r="BT49" s="1641">
        <v>50000000</v>
      </c>
      <c r="BU49" s="1641" t="s">
        <v>29</v>
      </c>
      <c r="BV49" s="1642" t="s">
        <v>2721</v>
      </c>
      <c r="BW49" s="1642" t="s">
        <v>29</v>
      </c>
      <c r="BX49" s="1641">
        <v>52000000</v>
      </c>
      <c r="BY49" s="1641" t="s">
        <v>29</v>
      </c>
      <c r="BZ49" s="1642" t="s">
        <v>2721</v>
      </c>
      <c r="CA49" s="1642" t="s">
        <v>29</v>
      </c>
      <c r="CB49" s="1641">
        <v>54000000</v>
      </c>
      <c r="CC49" s="1641" t="s">
        <v>29</v>
      </c>
      <c r="CD49" s="1642" t="s">
        <v>2721</v>
      </c>
      <c r="CE49" s="1642" t="s">
        <v>29</v>
      </c>
      <c r="CF49" s="1641">
        <v>56000000</v>
      </c>
      <c r="CG49" s="1641" t="s">
        <v>29</v>
      </c>
      <c r="CH49" s="1642" t="s">
        <v>2721</v>
      </c>
      <c r="CI49" s="1642" t="s">
        <v>29</v>
      </c>
      <c r="CJ49" s="1641">
        <v>58000000</v>
      </c>
      <c r="CK49" s="1641" t="s">
        <v>29</v>
      </c>
      <c r="CL49" s="1642" t="s">
        <v>2721</v>
      </c>
      <c r="CM49" s="1642" t="s">
        <v>29</v>
      </c>
      <c r="CN49" s="1641">
        <v>61000000</v>
      </c>
      <c r="CO49" s="1641" t="s">
        <v>29</v>
      </c>
      <c r="CP49" s="1642" t="s">
        <v>2721</v>
      </c>
      <c r="CQ49" s="1642" t="s">
        <v>29</v>
      </c>
      <c r="CR49" s="1644">
        <f>CJ49+CF49+CB49+BX49+BT49+BP49+BL49+BH49+BD49+AZ49+CN49</f>
        <v>591000000</v>
      </c>
      <c r="CS49" s="1636" t="s">
        <v>101</v>
      </c>
      <c r="CT49" s="1636" t="s">
        <v>147</v>
      </c>
      <c r="CU49" s="1704" t="s">
        <v>102</v>
      </c>
      <c r="CV49" s="1679" t="s">
        <v>103</v>
      </c>
      <c r="CW49" s="1636" t="s">
        <v>104</v>
      </c>
      <c r="CX49" s="1636" t="s">
        <v>105</v>
      </c>
      <c r="CY49" s="1646"/>
      <c r="CZ49" s="1691"/>
      <c r="DA49" s="1691"/>
      <c r="DB49" s="1691"/>
      <c r="DC49" s="1691"/>
      <c r="DD49" s="1691"/>
    </row>
    <row r="50" spans="1:108" s="1648" customFormat="1" ht="86.25" customHeight="1">
      <c r="A50" s="1628">
        <v>38</v>
      </c>
      <c r="B50" s="1636" t="s">
        <v>2831</v>
      </c>
      <c r="C50" s="1643"/>
      <c r="D50" s="1631" t="s">
        <v>2832</v>
      </c>
      <c r="E50" s="1650"/>
      <c r="F50" s="1636" t="s">
        <v>1955</v>
      </c>
      <c r="G50" s="1695" t="s">
        <v>2833</v>
      </c>
      <c r="H50" s="1679" t="s">
        <v>108</v>
      </c>
      <c r="I50" s="1646" t="s">
        <v>2639</v>
      </c>
      <c r="J50" s="1795">
        <v>0.47</v>
      </c>
      <c r="K50" s="1695">
        <v>2017</v>
      </c>
      <c r="L50" s="1633">
        <v>43831</v>
      </c>
      <c r="M50" s="1633">
        <v>47848</v>
      </c>
      <c r="N50" s="1634">
        <v>0.5</v>
      </c>
      <c r="O50" s="1634"/>
      <c r="P50" s="1634">
        <v>0.53</v>
      </c>
      <c r="Q50" s="1634"/>
      <c r="R50" s="1634">
        <v>0.56999999999999995</v>
      </c>
      <c r="S50" s="1634"/>
      <c r="T50" s="1634">
        <v>0.6</v>
      </c>
      <c r="U50" s="1634"/>
      <c r="V50" s="1634">
        <v>0.63</v>
      </c>
      <c r="W50" s="1634"/>
      <c r="X50" s="1780">
        <v>0.66</v>
      </c>
      <c r="Y50" s="1796">
        <v>0.66</v>
      </c>
      <c r="Z50" s="1631" t="s">
        <v>2837</v>
      </c>
      <c r="AA50" s="1635">
        <v>2.5000000000000001E-3</v>
      </c>
      <c r="AB50" s="1636" t="s">
        <v>2838</v>
      </c>
      <c r="AC50" s="1636" t="s">
        <v>2839</v>
      </c>
      <c r="AD50" s="1636" t="s">
        <v>46</v>
      </c>
      <c r="AE50" s="1636" t="s">
        <v>47</v>
      </c>
      <c r="AF50" s="1636" t="s">
        <v>27</v>
      </c>
      <c r="AG50" s="1646" t="s">
        <v>2741</v>
      </c>
      <c r="AH50" s="1636" t="s">
        <v>8</v>
      </c>
      <c r="AI50" s="1636" t="s">
        <v>8</v>
      </c>
      <c r="AJ50" s="1636" t="s">
        <v>8</v>
      </c>
      <c r="AK50" s="1691" t="s">
        <v>2840</v>
      </c>
      <c r="AL50" s="1638">
        <v>44138</v>
      </c>
      <c r="AM50" s="1638">
        <v>47847</v>
      </c>
      <c r="AN50" s="1691">
        <v>4</v>
      </c>
      <c r="AO50" s="1691">
        <v>48</v>
      </c>
      <c r="AP50" s="1691">
        <v>48</v>
      </c>
      <c r="AQ50" s="1691">
        <v>48</v>
      </c>
      <c r="AR50" s="1691">
        <v>48</v>
      </c>
      <c r="AS50" s="1691">
        <v>48</v>
      </c>
      <c r="AT50" s="1691">
        <v>48</v>
      </c>
      <c r="AU50" s="1691">
        <v>48</v>
      </c>
      <c r="AV50" s="1691">
        <v>48</v>
      </c>
      <c r="AW50" s="1691">
        <v>48</v>
      </c>
      <c r="AX50" s="1691">
        <v>48</v>
      </c>
      <c r="AY50" s="1691">
        <f>SUBTOTAL(9,AN50:AX50)</f>
        <v>484</v>
      </c>
      <c r="AZ50" s="1641">
        <v>16459400</v>
      </c>
      <c r="BA50" s="1641">
        <v>16459400</v>
      </c>
      <c r="BB50" s="1636">
        <v>118</v>
      </c>
      <c r="BC50" s="1643">
        <v>7581</v>
      </c>
      <c r="BD50" s="1641">
        <v>101719092</v>
      </c>
      <c r="BE50" s="1641">
        <v>101719092</v>
      </c>
      <c r="BF50" s="1636">
        <v>118</v>
      </c>
      <c r="BG50" s="1636">
        <v>7581</v>
      </c>
      <c r="BH50" s="1641">
        <v>104170665</v>
      </c>
      <c r="BI50" s="1641">
        <v>104170665</v>
      </c>
      <c r="BJ50" s="1636">
        <v>118</v>
      </c>
      <c r="BK50" s="1636">
        <v>7581</v>
      </c>
      <c r="BL50" s="1641">
        <v>107916785</v>
      </c>
      <c r="BM50" s="1641">
        <v>107916785</v>
      </c>
      <c r="BN50" s="1636">
        <v>118</v>
      </c>
      <c r="BO50" s="1636">
        <v>7581</v>
      </c>
      <c r="BP50" s="1641">
        <v>111154289</v>
      </c>
      <c r="BQ50" s="1641">
        <v>111154289</v>
      </c>
      <c r="BR50" s="1636">
        <v>118</v>
      </c>
      <c r="BS50" s="1636">
        <v>7581</v>
      </c>
      <c r="BT50" s="1641">
        <v>114488917</v>
      </c>
      <c r="BU50" s="1641">
        <v>114488917</v>
      </c>
      <c r="BV50" s="1636">
        <v>118</v>
      </c>
      <c r="BW50" s="1636">
        <v>7581</v>
      </c>
      <c r="BX50" s="1641">
        <v>117923585</v>
      </c>
      <c r="BY50" s="1641">
        <v>117923585</v>
      </c>
      <c r="BZ50" s="1636">
        <v>118</v>
      </c>
      <c r="CA50" s="1636">
        <v>7581</v>
      </c>
      <c r="CB50" s="1641">
        <v>121461292</v>
      </c>
      <c r="CC50" s="1641">
        <v>121461292</v>
      </c>
      <c r="CD50" s="1636">
        <v>118</v>
      </c>
      <c r="CE50" s="1636">
        <v>7581</v>
      </c>
      <c r="CF50" s="1641">
        <v>125105131</v>
      </c>
      <c r="CG50" s="1641">
        <v>125105131</v>
      </c>
      <c r="CH50" s="1636">
        <v>118</v>
      </c>
      <c r="CI50" s="1636">
        <v>7581</v>
      </c>
      <c r="CJ50" s="1641">
        <v>128858285</v>
      </c>
      <c r="CK50" s="1641">
        <v>128858285</v>
      </c>
      <c r="CL50" s="1636">
        <v>118</v>
      </c>
      <c r="CM50" s="1643">
        <v>7581</v>
      </c>
      <c r="CN50" s="1641">
        <v>132724033</v>
      </c>
      <c r="CO50" s="1641">
        <v>132724033</v>
      </c>
      <c r="CP50" s="1636">
        <v>118</v>
      </c>
      <c r="CQ50" s="1636">
        <v>7581</v>
      </c>
      <c r="CR50" s="1644">
        <f>AZ50+BD50+BH50+BL50+BP50+BT50+BX50+CB50+CF50+CK50+CN50</f>
        <v>1181981474</v>
      </c>
      <c r="CS50" s="1636" t="s">
        <v>118</v>
      </c>
      <c r="CT50" s="1719" t="s">
        <v>148</v>
      </c>
      <c r="CU50" s="1691" t="s">
        <v>149</v>
      </c>
      <c r="CV50" s="1691" t="s">
        <v>2841</v>
      </c>
      <c r="CW50" s="1691">
        <v>3649400</v>
      </c>
      <c r="CX50" s="1691" t="s">
        <v>150</v>
      </c>
      <c r="CY50" s="1691" t="s">
        <v>118</v>
      </c>
      <c r="CZ50" s="1691" t="s">
        <v>2842</v>
      </c>
      <c r="DA50" s="1691" t="s">
        <v>149</v>
      </c>
      <c r="DB50" s="1691" t="s">
        <v>2843</v>
      </c>
      <c r="DC50" s="1632">
        <v>3649400</v>
      </c>
      <c r="DD50" s="1757" t="s">
        <v>2844</v>
      </c>
    </row>
    <row r="51" spans="1:108" s="1648" customFormat="1" ht="90" customHeight="1">
      <c r="A51" s="1628">
        <v>39</v>
      </c>
      <c r="B51" s="1636" t="s">
        <v>2831</v>
      </c>
      <c r="C51" s="1643"/>
      <c r="D51" s="1631" t="s">
        <v>2832</v>
      </c>
      <c r="E51" s="1650"/>
      <c r="F51" s="1636" t="s">
        <v>1955</v>
      </c>
      <c r="G51" s="1695" t="s">
        <v>2833</v>
      </c>
      <c r="H51" s="1679" t="s">
        <v>108</v>
      </c>
      <c r="I51" s="1646" t="s">
        <v>2639</v>
      </c>
      <c r="J51" s="1795">
        <v>0.47</v>
      </c>
      <c r="K51" s="1695">
        <v>2017</v>
      </c>
      <c r="L51" s="1633">
        <v>43831</v>
      </c>
      <c r="M51" s="1633">
        <v>47848</v>
      </c>
      <c r="N51" s="1634">
        <v>0.5</v>
      </c>
      <c r="O51" s="1634"/>
      <c r="P51" s="1634">
        <v>0.53</v>
      </c>
      <c r="Q51" s="1634"/>
      <c r="R51" s="1634">
        <v>0.56999999999999995</v>
      </c>
      <c r="S51" s="1634"/>
      <c r="T51" s="1634">
        <v>0.6</v>
      </c>
      <c r="U51" s="1634"/>
      <c r="V51" s="1634">
        <v>0.63</v>
      </c>
      <c r="W51" s="1634"/>
      <c r="X51" s="1780">
        <v>0.66</v>
      </c>
      <c r="Y51" s="1796">
        <v>0.66</v>
      </c>
      <c r="Z51" s="1631" t="s">
        <v>2845</v>
      </c>
      <c r="AA51" s="1635">
        <v>2.5000000000000001E-3</v>
      </c>
      <c r="AB51" s="1632" t="s">
        <v>2075</v>
      </c>
      <c r="AC51" s="1632" t="s">
        <v>2839</v>
      </c>
      <c r="AD51" s="1632" t="s">
        <v>46</v>
      </c>
      <c r="AE51" s="1632" t="s">
        <v>47</v>
      </c>
      <c r="AF51" s="1632" t="s">
        <v>27</v>
      </c>
      <c r="AG51" s="1756" t="s">
        <v>2635</v>
      </c>
      <c r="AH51" s="1632" t="s">
        <v>8</v>
      </c>
      <c r="AI51" s="1632" t="s">
        <v>8</v>
      </c>
      <c r="AJ51" s="1632" t="s">
        <v>8</v>
      </c>
      <c r="AK51" s="1632" t="s">
        <v>8</v>
      </c>
      <c r="AL51" s="1633">
        <v>44136</v>
      </c>
      <c r="AM51" s="1633">
        <v>47848</v>
      </c>
      <c r="AN51" s="1756">
        <v>1</v>
      </c>
      <c r="AO51" s="1756">
        <v>10</v>
      </c>
      <c r="AP51" s="1756">
        <v>10</v>
      </c>
      <c r="AQ51" s="1756">
        <v>10</v>
      </c>
      <c r="AR51" s="1756">
        <v>10</v>
      </c>
      <c r="AS51" s="1756">
        <v>10</v>
      </c>
      <c r="AT51" s="1756">
        <v>10</v>
      </c>
      <c r="AU51" s="1756">
        <v>10</v>
      </c>
      <c r="AV51" s="1756">
        <v>10</v>
      </c>
      <c r="AW51" s="1756">
        <v>10</v>
      </c>
      <c r="AX51" s="1756">
        <v>10</v>
      </c>
      <c r="AY51" s="1632">
        <f>+SUM(AN51:AX51)</f>
        <v>101</v>
      </c>
      <c r="AZ51" s="1641">
        <v>15000000</v>
      </c>
      <c r="BA51" s="1641">
        <v>15000000</v>
      </c>
      <c r="BB51" s="1677" t="s">
        <v>37</v>
      </c>
      <c r="BC51" s="1677" t="s">
        <v>37</v>
      </c>
      <c r="BD51" s="1641">
        <v>57000000</v>
      </c>
      <c r="BE51" s="1641">
        <v>57000000</v>
      </c>
      <c r="BF51" s="1677" t="s">
        <v>37</v>
      </c>
      <c r="BG51" s="1677" t="s">
        <v>37</v>
      </c>
      <c r="BH51" s="1641">
        <f>(+BD51*4%)+BD51</f>
        <v>59280000</v>
      </c>
      <c r="BI51" s="1641">
        <f>(+BE51*4%)+BE51</f>
        <v>59280000</v>
      </c>
      <c r="BJ51" s="1677" t="s">
        <v>37</v>
      </c>
      <c r="BK51" s="1677" t="s">
        <v>37</v>
      </c>
      <c r="BL51" s="1641">
        <f>(+BH51*4%)+BH51</f>
        <v>61651200</v>
      </c>
      <c r="BM51" s="1641">
        <f>(+BI51*4%)+BI51</f>
        <v>61651200</v>
      </c>
      <c r="BN51" s="1677" t="s">
        <v>37</v>
      </c>
      <c r="BO51" s="1677" t="s">
        <v>37</v>
      </c>
      <c r="BP51" s="1641">
        <f>(+BL51*4%)+BL51</f>
        <v>64117248</v>
      </c>
      <c r="BQ51" s="1641">
        <f>(+BM51*4%)+BM51</f>
        <v>64117248</v>
      </c>
      <c r="BR51" s="1677" t="s">
        <v>37</v>
      </c>
      <c r="BS51" s="1677" t="s">
        <v>37</v>
      </c>
      <c r="BT51" s="1641">
        <f>(+BP51*4%)+BP51</f>
        <v>66681937.920000002</v>
      </c>
      <c r="BU51" s="1641">
        <f>(+BQ51*4%)+BQ51</f>
        <v>66681937.920000002</v>
      </c>
      <c r="BV51" s="1677" t="s">
        <v>37</v>
      </c>
      <c r="BW51" s="1677" t="s">
        <v>37</v>
      </c>
      <c r="BX51" s="1641">
        <f>(+BT51*4%)+BT51</f>
        <v>69349215.436800003</v>
      </c>
      <c r="BY51" s="1641">
        <f>(+BU51*4%)+BU51</f>
        <v>69349215.436800003</v>
      </c>
      <c r="BZ51" s="1677" t="s">
        <v>37</v>
      </c>
      <c r="CA51" s="1677" t="s">
        <v>37</v>
      </c>
      <c r="CB51" s="1641">
        <f>(+BX51*4%)+BX51</f>
        <v>72123184.054271996</v>
      </c>
      <c r="CC51" s="1641">
        <f>(+BY51*4%)+BY51</f>
        <v>72123184.054271996</v>
      </c>
      <c r="CD51" s="1677" t="s">
        <v>37</v>
      </c>
      <c r="CE51" s="1677" t="s">
        <v>37</v>
      </c>
      <c r="CF51" s="1641">
        <f>(+CB51*4%)+CB51</f>
        <v>75008111.416442871</v>
      </c>
      <c r="CG51" s="1641">
        <f>(+CC51*4%)+CC51</f>
        <v>75008111.416442871</v>
      </c>
      <c r="CH51" s="1677" t="s">
        <v>37</v>
      </c>
      <c r="CI51" s="1677" t="s">
        <v>37</v>
      </c>
      <c r="CJ51" s="1641">
        <f>(+CF51*4%)+CF51</f>
        <v>78008435.873100579</v>
      </c>
      <c r="CK51" s="1641">
        <f>(+CG51*4%)+CG51</f>
        <v>78008435.873100579</v>
      </c>
      <c r="CL51" s="1677" t="s">
        <v>37</v>
      </c>
      <c r="CM51" s="1677" t="s">
        <v>37</v>
      </c>
      <c r="CN51" s="1641">
        <f>(+CJ51*4%)+CJ51</f>
        <v>81128773.3080246</v>
      </c>
      <c r="CO51" s="1641">
        <f>(+CK51*4%)+CK51</f>
        <v>81128773.3080246</v>
      </c>
      <c r="CP51" s="1677" t="s">
        <v>37</v>
      </c>
      <c r="CQ51" s="1677" t="s">
        <v>37</v>
      </c>
      <c r="CR51" s="1644">
        <f>+AZ51+BD51+BH51+BL51+BP51+BT51+BX51+CB51+CF51+CJ51+CN51</f>
        <v>699348106.00864005</v>
      </c>
      <c r="CS51" s="1632" t="s">
        <v>118</v>
      </c>
      <c r="CT51" s="1632" t="s">
        <v>122</v>
      </c>
      <c r="CU51" s="1754" t="s">
        <v>2846</v>
      </c>
      <c r="CV51" s="1754" t="s">
        <v>2847</v>
      </c>
      <c r="CW51" s="1754"/>
      <c r="CX51" s="1757"/>
      <c r="CY51" s="1632" t="s">
        <v>2778</v>
      </c>
      <c r="CZ51" s="1632" t="s">
        <v>2779</v>
      </c>
      <c r="DA51" s="1632" t="s">
        <v>2780</v>
      </c>
      <c r="DB51" s="1756"/>
      <c r="DC51" s="1756"/>
      <c r="DD51" s="1756"/>
    </row>
    <row r="52" spans="1:108" s="1648" customFormat="1" ht="84" customHeight="1">
      <c r="A52" s="1628">
        <v>40</v>
      </c>
      <c r="B52" s="1636" t="s">
        <v>2831</v>
      </c>
      <c r="C52" s="1643"/>
      <c r="D52" s="1631" t="s">
        <v>2832</v>
      </c>
      <c r="E52" s="1650"/>
      <c r="F52" s="1636" t="s">
        <v>1955</v>
      </c>
      <c r="G52" s="1695" t="s">
        <v>2833</v>
      </c>
      <c r="H52" s="1679" t="s">
        <v>108</v>
      </c>
      <c r="I52" s="1646" t="s">
        <v>2639</v>
      </c>
      <c r="J52" s="1795">
        <v>0.47</v>
      </c>
      <c r="K52" s="1695">
        <v>2017</v>
      </c>
      <c r="L52" s="1633">
        <v>43831</v>
      </c>
      <c r="M52" s="1633">
        <v>47848</v>
      </c>
      <c r="N52" s="1634">
        <v>0.5</v>
      </c>
      <c r="O52" s="1634"/>
      <c r="P52" s="1634">
        <v>0.53</v>
      </c>
      <c r="Q52" s="1634"/>
      <c r="R52" s="1634">
        <v>0.56999999999999995</v>
      </c>
      <c r="S52" s="1634"/>
      <c r="T52" s="1634">
        <v>0.6</v>
      </c>
      <c r="U52" s="1634"/>
      <c r="V52" s="1634">
        <v>0.63</v>
      </c>
      <c r="W52" s="1634"/>
      <c r="X52" s="1780">
        <v>0.66</v>
      </c>
      <c r="Y52" s="1796">
        <v>0.66</v>
      </c>
      <c r="Z52" s="1631" t="s">
        <v>2848</v>
      </c>
      <c r="AA52" s="1635">
        <v>2.5000000000000001E-3</v>
      </c>
      <c r="AB52" s="1654" t="s">
        <v>151</v>
      </c>
      <c r="AC52" s="1654" t="s">
        <v>2849</v>
      </c>
      <c r="AD52" s="1797" t="s">
        <v>46</v>
      </c>
      <c r="AE52" s="1797" t="s">
        <v>47</v>
      </c>
      <c r="AF52" s="1636" t="s">
        <v>27</v>
      </c>
      <c r="AG52" s="1646" t="s">
        <v>2741</v>
      </c>
      <c r="AH52" s="1645" t="s">
        <v>8</v>
      </c>
      <c r="AI52" s="1645" t="s">
        <v>8</v>
      </c>
      <c r="AJ52" s="1645" t="s">
        <v>8</v>
      </c>
      <c r="AK52" s="1645" t="s">
        <v>8</v>
      </c>
      <c r="AL52" s="1638">
        <v>43891</v>
      </c>
      <c r="AM52" s="1638">
        <v>47847</v>
      </c>
      <c r="AN52" s="1756">
        <v>1</v>
      </c>
      <c r="AO52" s="1756">
        <v>4</v>
      </c>
      <c r="AP52" s="1756">
        <v>4</v>
      </c>
      <c r="AQ52" s="1756">
        <v>4</v>
      </c>
      <c r="AR52" s="1756">
        <v>4</v>
      </c>
      <c r="AS52" s="1756">
        <v>4</v>
      </c>
      <c r="AT52" s="1756">
        <v>4</v>
      </c>
      <c r="AU52" s="1756">
        <v>4</v>
      </c>
      <c r="AV52" s="1756">
        <v>4</v>
      </c>
      <c r="AW52" s="1756">
        <v>4</v>
      </c>
      <c r="AX52" s="1756">
        <v>4</v>
      </c>
      <c r="AY52" s="1632">
        <f>+SUM(AN52:AX52)</f>
        <v>41</v>
      </c>
      <c r="AZ52" s="1699">
        <v>0</v>
      </c>
      <c r="BA52" s="1699">
        <v>0</v>
      </c>
      <c r="BB52" s="1782" t="s">
        <v>2850</v>
      </c>
      <c r="BC52" s="1782" t="s">
        <v>2850</v>
      </c>
      <c r="BD52" s="1699">
        <v>0</v>
      </c>
      <c r="BE52" s="1699">
        <v>0</v>
      </c>
      <c r="BF52" s="1782" t="s">
        <v>2850</v>
      </c>
      <c r="BG52" s="1782" t="s">
        <v>2850</v>
      </c>
      <c r="BH52" s="1699">
        <v>0</v>
      </c>
      <c r="BI52" s="1699">
        <v>0</v>
      </c>
      <c r="BJ52" s="1782" t="s">
        <v>2850</v>
      </c>
      <c r="BK52" s="1782" t="s">
        <v>2850</v>
      </c>
      <c r="BL52" s="1699">
        <v>0</v>
      </c>
      <c r="BM52" s="1699">
        <v>0</v>
      </c>
      <c r="BN52" s="1782" t="s">
        <v>2850</v>
      </c>
      <c r="BO52" s="1782" t="s">
        <v>2850</v>
      </c>
      <c r="BP52" s="1699">
        <v>0</v>
      </c>
      <c r="BQ52" s="1699">
        <v>0</v>
      </c>
      <c r="BR52" s="1782" t="s">
        <v>2850</v>
      </c>
      <c r="BS52" s="1782" t="s">
        <v>2850</v>
      </c>
      <c r="BT52" s="1699">
        <v>0</v>
      </c>
      <c r="BU52" s="1699">
        <v>0</v>
      </c>
      <c r="BV52" s="1782" t="s">
        <v>2850</v>
      </c>
      <c r="BW52" s="1782" t="s">
        <v>2850</v>
      </c>
      <c r="BX52" s="1699">
        <v>0</v>
      </c>
      <c r="BY52" s="1699">
        <v>0</v>
      </c>
      <c r="BZ52" s="1782" t="s">
        <v>2850</v>
      </c>
      <c r="CA52" s="1782" t="s">
        <v>2850</v>
      </c>
      <c r="CB52" s="1699">
        <v>0</v>
      </c>
      <c r="CC52" s="1699">
        <v>0</v>
      </c>
      <c r="CD52" s="1782" t="s">
        <v>2850</v>
      </c>
      <c r="CE52" s="1782" t="s">
        <v>2850</v>
      </c>
      <c r="CF52" s="1699">
        <v>0</v>
      </c>
      <c r="CG52" s="1699">
        <v>0</v>
      </c>
      <c r="CH52" s="1782" t="s">
        <v>2850</v>
      </c>
      <c r="CI52" s="1782" t="s">
        <v>2850</v>
      </c>
      <c r="CJ52" s="1699">
        <v>0</v>
      </c>
      <c r="CK52" s="1699">
        <v>0</v>
      </c>
      <c r="CL52" s="1782" t="s">
        <v>2850</v>
      </c>
      <c r="CM52" s="1782" t="s">
        <v>2850</v>
      </c>
      <c r="CN52" s="1699">
        <v>0</v>
      </c>
      <c r="CO52" s="1699">
        <v>0</v>
      </c>
      <c r="CP52" s="1782" t="s">
        <v>2850</v>
      </c>
      <c r="CQ52" s="1782" t="s">
        <v>2850</v>
      </c>
      <c r="CR52" s="1700">
        <f>+AZ52+BD52+BH52+BL52+BP52+BT52+BX52+CB52+CF52+CJ52</f>
        <v>0</v>
      </c>
      <c r="CS52" s="1636" t="s">
        <v>118</v>
      </c>
      <c r="CT52" s="1636" t="s">
        <v>2786</v>
      </c>
      <c r="CU52" s="1679" t="s">
        <v>125</v>
      </c>
      <c r="CV52" s="1679" t="s">
        <v>126</v>
      </c>
      <c r="CW52" s="1679" t="s">
        <v>152</v>
      </c>
      <c r="CX52" s="1680" t="s">
        <v>127</v>
      </c>
      <c r="CY52" s="1691" t="s">
        <v>0</v>
      </c>
      <c r="CZ52" s="1636" t="s">
        <v>2779</v>
      </c>
      <c r="DA52" s="1636" t="s">
        <v>2780</v>
      </c>
      <c r="DB52" s="1691"/>
      <c r="DC52" s="1691"/>
      <c r="DD52" s="1691"/>
    </row>
    <row r="53" spans="1:108" s="1648" customFormat="1" ht="86.25" customHeight="1">
      <c r="A53" s="1628">
        <v>41</v>
      </c>
      <c r="B53" s="1636" t="s">
        <v>2831</v>
      </c>
      <c r="C53" s="1643"/>
      <c r="D53" s="1631" t="s">
        <v>2832</v>
      </c>
      <c r="E53" s="1650"/>
      <c r="F53" s="1636" t="s">
        <v>1955</v>
      </c>
      <c r="G53" s="1695" t="s">
        <v>2833</v>
      </c>
      <c r="H53" s="1679" t="s">
        <v>108</v>
      </c>
      <c r="I53" s="1646" t="s">
        <v>2639</v>
      </c>
      <c r="J53" s="1795">
        <v>0.47</v>
      </c>
      <c r="K53" s="1695">
        <v>2017</v>
      </c>
      <c r="L53" s="1633">
        <v>43831</v>
      </c>
      <c r="M53" s="1633">
        <v>47848</v>
      </c>
      <c r="N53" s="1634">
        <v>0.5</v>
      </c>
      <c r="O53" s="1634"/>
      <c r="P53" s="1634">
        <v>0.53</v>
      </c>
      <c r="Q53" s="1634"/>
      <c r="R53" s="1634">
        <v>0.56999999999999995</v>
      </c>
      <c r="S53" s="1634"/>
      <c r="T53" s="1634">
        <v>0.6</v>
      </c>
      <c r="U53" s="1634"/>
      <c r="V53" s="1634">
        <v>0.63</v>
      </c>
      <c r="W53" s="1634"/>
      <c r="X53" s="1780">
        <v>0.66</v>
      </c>
      <c r="Y53" s="1796">
        <v>0.66</v>
      </c>
      <c r="Z53" s="1631" t="s">
        <v>2851</v>
      </c>
      <c r="AA53" s="1635">
        <v>5.0000000000000001E-3</v>
      </c>
      <c r="AB53" s="1640" t="s">
        <v>2852</v>
      </c>
      <c r="AC53" s="1640" t="s">
        <v>153</v>
      </c>
      <c r="AD53" s="1661" t="s">
        <v>11</v>
      </c>
      <c r="AE53" s="1760" t="s">
        <v>154</v>
      </c>
      <c r="AF53" s="1650" t="s">
        <v>155</v>
      </c>
      <c r="AG53" s="1636" t="s">
        <v>2659</v>
      </c>
      <c r="AH53" s="1636" t="s">
        <v>2853</v>
      </c>
      <c r="AI53" s="1640">
        <v>354</v>
      </c>
      <c r="AJ53" s="1632" t="s">
        <v>8</v>
      </c>
      <c r="AK53" s="1632" t="s">
        <v>8</v>
      </c>
      <c r="AL53" s="1638">
        <v>44197</v>
      </c>
      <c r="AM53" s="1655">
        <v>47848</v>
      </c>
      <c r="AN53" s="1640" t="s">
        <v>29</v>
      </c>
      <c r="AO53" s="1664">
        <v>1</v>
      </c>
      <c r="AP53" s="1664">
        <v>1</v>
      </c>
      <c r="AQ53" s="1664">
        <v>1</v>
      </c>
      <c r="AR53" s="1664">
        <v>1</v>
      </c>
      <c r="AS53" s="1664">
        <v>1</v>
      </c>
      <c r="AT53" s="1664">
        <v>1</v>
      </c>
      <c r="AU53" s="1664">
        <v>1</v>
      </c>
      <c r="AV53" s="1664">
        <v>1</v>
      </c>
      <c r="AW53" s="1664">
        <v>1</v>
      </c>
      <c r="AX53" s="1664">
        <v>1</v>
      </c>
      <c r="AY53" s="1664">
        <v>1</v>
      </c>
      <c r="AZ53" s="1641" t="s">
        <v>29</v>
      </c>
      <c r="BA53" s="1641" t="s">
        <v>29</v>
      </c>
      <c r="BB53" s="1636" t="s">
        <v>29</v>
      </c>
      <c r="BC53" s="1636" t="s">
        <v>29</v>
      </c>
      <c r="BD53" s="1641">
        <v>96000000</v>
      </c>
      <c r="BE53" s="1641">
        <v>96000000</v>
      </c>
      <c r="BF53" s="1636" t="s">
        <v>2661</v>
      </c>
      <c r="BG53" s="1636">
        <v>7695</v>
      </c>
      <c r="BH53" s="1641">
        <f>BD53*1.03</f>
        <v>98880000</v>
      </c>
      <c r="BI53" s="1641">
        <f>BE53*1.03</f>
        <v>98880000</v>
      </c>
      <c r="BJ53" s="1636" t="s">
        <v>2661</v>
      </c>
      <c r="BK53" s="1636">
        <v>7695</v>
      </c>
      <c r="BL53" s="1641">
        <f>BH53*1.03</f>
        <v>101846400</v>
      </c>
      <c r="BM53" s="1641">
        <f>BI53*1.03</f>
        <v>101846400</v>
      </c>
      <c r="BN53" s="1636" t="s">
        <v>2661</v>
      </c>
      <c r="BO53" s="1636">
        <v>7695</v>
      </c>
      <c r="BP53" s="1641">
        <f>BL53*1.03</f>
        <v>104901792</v>
      </c>
      <c r="BQ53" s="1641">
        <f>BM53*1.03</f>
        <v>104901792</v>
      </c>
      <c r="BR53" s="1636" t="s">
        <v>2661</v>
      </c>
      <c r="BS53" s="1636">
        <v>7695</v>
      </c>
      <c r="BT53" s="1641">
        <f>BP53*1.03</f>
        <v>108048845.76000001</v>
      </c>
      <c r="BU53" s="1636" t="s">
        <v>29</v>
      </c>
      <c r="BV53" s="1636" t="s">
        <v>2661</v>
      </c>
      <c r="BW53" s="1636" t="s">
        <v>29</v>
      </c>
      <c r="BX53" s="1641">
        <f>BT53*1.03</f>
        <v>111290311.13280001</v>
      </c>
      <c r="BY53" s="1636" t="s">
        <v>29</v>
      </c>
      <c r="BZ53" s="1636" t="s">
        <v>2661</v>
      </c>
      <c r="CA53" s="1636" t="s">
        <v>29</v>
      </c>
      <c r="CB53" s="1641">
        <f>BX53*1.03</f>
        <v>114629020.46678402</v>
      </c>
      <c r="CC53" s="1636" t="s">
        <v>29</v>
      </c>
      <c r="CD53" s="1636" t="s">
        <v>2661</v>
      </c>
      <c r="CE53" s="1636" t="s">
        <v>29</v>
      </c>
      <c r="CF53" s="1641">
        <f>CB53*1.03</f>
        <v>118067891.08078754</v>
      </c>
      <c r="CG53" s="1636" t="s">
        <v>29</v>
      </c>
      <c r="CH53" s="1636" t="s">
        <v>2661</v>
      </c>
      <c r="CI53" s="1636" t="s">
        <v>29</v>
      </c>
      <c r="CJ53" s="1641">
        <f>CF53*1.03</f>
        <v>121609927.81321117</v>
      </c>
      <c r="CK53" s="1636" t="s">
        <v>29</v>
      </c>
      <c r="CL53" s="1636" t="s">
        <v>2661</v>
      </c>
      <c r="CM53" s="1636" t="s">
        <v>29</v>
      </c>
      <c r="CN53" s="1641">
        <f>CJ53*1.03</f>
        <v>125258225.64760751</v>
      </c>
      <c r="CO53" s="1636" t="s">
        <v>29</v>
      </c>
      <c r="CP53" s="1636" t="s">
        <v>2661</v>
      </c>
      <c r="CQ53" s="1636" t="s">
        <v>29</v>
      </c>
      <c r="CR53" s="1644">
        <f>SUM(BD53+BH53+BL53+BP53+BT53+BX53+CB53+CF53+CJ53+CN53)</f>
        <v>1100532413.9011903</v>
      </c>
      <c r="CS53" s="1636" t="s">
        <v>30</v>
      </c>
      <c r="CT53" s="1636" t="s">
        <v>31</v>
      </c>
      <c r="CU53" s="1636" t="s">
        <v>156</v>
      </c>
      <c r="CV53" s="1636" t="s">
        <v>2854</v>
      </c>
      <c r="CW53" s="1636" t="s">
        <v>157</v>
      </c>
      <c r="CX53" s="1636" t="s">
        <v>158</v>
      </c>
      <c r="CY53" s="1632"/>
      <c r="CZ53" s="1632"/>
      <c r="DA53" s="1632"/>
      <c r="DB53" s="1756"/>
      <c r="DC53" s="1756"/>
      <c r="DD53" s="1756"/>
    </row>
    <row r="54" spans="1:108" s="1648" customFormat="1" ht="78" customHeight="1">
      <c r="A54" s="1628">
        <v>42</v>
      </c>
      <c r="B54" s="1636" t="s">
        <v>2831</v>
      </c>
      <c r="C54" s="1643"/>
      <c r="D54" s="1631" t="s">
        <v>2832</v>
      </c>
      <c r="E54" s="1650"/>
      <c r="F54" s="1636" t="s">
        <v>1955</v>
      </c>
      <c r="G54" s="1695" t="s">
        <v>2833</v>
      </c>
      <c r="H54" s="1679" t="s">
        <v>108</v>
      </c>
      <c r="I54" s="1646" t="s">
        <v>2639</v>
      </c>
      <c r="J54" s="1795">
        <v>0.47</v>
      </c>
      <c r="K54" s="1695">
        <v>2017</v>
      </c>
      <c r="L54" s="1633">
        <v>43831</v>
      </c>
      <c r="M54" s="1633">
        <v>47848</v>
      </c>
      <c r="N54" s="1634">
        <v>0.5</v>
      </c>
      <c r="O54" s="1634"/>
      <c r="P54" s="1634">
        <v>0.53</v>
      </c>
      <c r="Q54" s="1634"/>
      <c r="R54" s="1634">
        <v>0.56999999999999995</v>
      </c>
      <c r="S54" s="1634"/>
      <c r="T54" s="1634">
        <v>0.6</v>
      </c>
      <c r="U54" s="1634"/>
      <c r="V54" s="1634">
        <v>0.63</v>
      </c>
      <c r="W54" s="1634"/>
      <c r="X54" s="1780">
        <v>0.66</v>
      </c>
      <c r="Y54" s="1796">
        <v>0.66</v>
      </c>
      <c r="Z54" s="1631" t="s">
        <v>2855</v>
      </c>
      <c r="AA54" s="1635">
        <v>5.0000000000000001E-3</v>
      </c>
      <c r="AB54" s="1798" t="s">
        <v>159</v>
      </c>
      <c r="AC54" s="1661" t="s">
        <v>2856</v>
      </c>
      <c r="AD54" s="1661" t="s">
        <v>11</v>
      </c>
      <c r="AE54" s="1760" t="s">
        <v>154</v>
      </c>
      <c r="AF54" s="1661" t="s">
        <v>160</v>
      </c>
      <c r="AG54" s="1632" t="s">
        <v>2741</v>
      </c>
      <c r="AH54" s="1640" t="s">
        <v>37</v>
      </c>
      <c r="AI54" s="1640" t="s">
        <v>37</v>
      </c>
      <c r="AJ54" s="1661">
        <v>29287</v>
      </c>
      <c r="AK54" s="1632">
        <v>2019</v>
      </c>
      <c r="AL54" s="1638">
        <v>43831</v>
      </c>
      <c r="AM54" s="1761">
        <v>45657</v>
      </c>
      <c r="AN54" s="1799">
        <v>1692</v>
      </c>
      <c r="AO54" s="1799">
        <v>20000</v>
      </c>
      <c r="AP54" s="1799">
        <v>21200</v>
      </c>
      <c r="AQ54" s="1799">
        <v>22000</v>
      </c>
      <c r="AR54" s="1799">
        <v>7108</v>
      </c>
      <c r="AS54" s="1800" t="s">
        <v>8</v>
      </c>
      <c r="AT54" s="1800" t="s">
        <v>8</v>
      </c>
      <c r="AU54" s="1800" t="s">
        <v>8</v>
      </c>
      <c r="AV54" s="1800" t="s">
        <v>8</v>
      </c>
      <c r="AW54" s="1800" t="s">
        <v>8</v>
      </c>
      <c r="AX54" s="1800" t="s">
        <v>8</v>
      </c>
      <c r="AY54" s="1801">
        <v>72000</v>
      </c>
      <c r="AZ54" s="1641">
        <v>284964948</v>
      </c>
      <c r="BA54" s="1641">
        <v>284964948</v>
      </c>
      <c r="BB54" s="1781" t="s">
        <v>2721</v>
      </c>
      <c r="BC54" s="1661">
        <v>7752</v>
      </c>
      <c r="BD54" s="1641">
        <v>3368380000</v>
      </c>
      <c r="BE54" s="1641">
        <v>3368380000</v>
      </c>
      <c r="BF54" s="1781" t="s">
        <v>2721</v>
      </c>
      <c r="BG54" s="1661">
        <v>7752</v>
      </c>
      <c r="BH54" s="1641">
        <v>3570482800</v>
      </c>
      <c r="BI54" s="1641">
        <v>3570482800</v>
      </c>
      <c r="BJ54" s="1781" t="s">
        <v>2661</v>
      </c>
      <c r="BK54" s="1661">
        <v>7752</v>
      </c>
      <c r="BL54" s="1641">
        <v>3705218000</v>
      </c>
      <c r="BM54" s="1641">
        <v>3705218000</v>
      </c>
      <c r="BN54" s="1640" t="s">
        <v>2661</v>
      </c>
      <c r="BO54" s="1661">
        <v>7752</v>
      </c>
      <c r="BP54" s="1641">
        <v>1197122252</v>
      </c>
      <c r="BQ54" s="1641">
        <v>1197122252</v>
      </c>
      <c r="BR54" s="1640" t="s">
        <v>2661</v>
      </c>
      <c r="BS54" s="1661">
        <v>7752</v>
      </c>
      <c r="BT54" s="1641" t="s">
        <v>8</v>
      </c>
      <c r="BU54" s="1641" t="s">
        <v>8</v>
      </c>
      <c r="BV54" s="1802" t="s">
        <v>8</v>
      </c>
      <c r="BW54" s="1802" t="s">
        <v>8</v>
      </c>
      <c r="BX54" s="1641" t="s">
        <v>8</v>
      </c>
      <c r="BY54" s="1641" t="s">
        <v>8</v>
      </c>
      <c r="BZ54" s="1802" t="s">
        <v>8</v>
      </c>
      <c r="CA54" s="1802" t="s">
        <v>8</v>
      </c>
      <c r="CB54" s="1641" t="s">
        <v>8</v>
      </c>
      <c r="CC54" s="1641" t="s">
        <v>8</v>
      </c>
      <c r="CD54" s="1802" t="s">
        <v>8</v>
      </c>
      <c r="CE54" s="1802" t="s">
        <v>8</v>
      </c>
      <c r="CF54" s="1641" t="s">
        <v>8</v>
      </c>
      <c r="CG54" s="1641" t="s">
        <v>8</v>
      </c>
      <c r="CH54" s="1802" t="s">
        <v>8</v>
      </c>
      <c r="CI54" s="1802" t="s">
        <v>8</v>
      </c>
      <c r="CJ54" s="1641" t="s">
        <v>8</v>
      </c>
      <c r="CK54" s="1641" t="s">
        <v>8</v>
      </c>
      <c r="CL54" s="1802" t="s">
        <v>8</v>
      </c>
      <c r="CM54" s="1802" t="s">
        <v>8</v>
      </c>
      <c r="CN54" s="1641" t="s">
        <v>8</v>
      </c>
      <c r="CO54" s="1641" t="s">
        <v>8</v>
      </c>
      <c r="CP54" s="1802" t="s">
        <v>8</v>
      </c>
      <c r="CQ54" s="1802" t="s">
        <v>8</v>
      </c>
      <c r="CR54" s="1644">
        <f>BP54+BL54+BH54+BD54+AZ54</f>
        <v>12126168000</v>
      </c>
      <c r="CS54" s="1645" t="s">
        <v>38</v>
      </c>
      <c r="CT54" s="1632" t="s">
        <v>39</v>
      </c>
      <c r="CU54" s="1632" t="s">
        <v>2857</v>
      </c>
      <c r="CV54" s="1755" t="s">
        <v>2858</v>
      </c>
      <c r="CW54" s="1646">
        <v>3279797</v>
      </c>
      <c r="CX54" s="1803" t="s">
        <v>161</v>
      </c>
      <c r="CY54" s="1755"/>
      <c r="CZ54" s="1755"/>
      <c r="DA54" s="1755"/>
      <c r="DB54" s="1755"/>
      <c r="DC54" s="1755"/>
      <c r="DD54" s="1755"/>
    </row>
    <row r="55" spans="1:108" s="1648" customFormat="1" ht="84" customHeight="1">
      <c r="A55" s="1628">
        <v>43</v>
      </c>
      <c r="B55" s="1636" t="s">
        <v>2831</v>
      </c>
      <c r="C55" s="1643"/>
      <c r="D55" s="1631" t="s">
        <v>2832</v>
      </c>
      <c r="E55" s="1650"/>
      <c r="F55" s="1636" t="s">
        <v>1955</v>
      </c>
      <c r="G55" s="1695" t="s">
        <v>2833</v>
      </c>
      <c r="H55" s="1679" t="s">
        <v>108</v>
      </c>
      <c r="I55" s="1646" t="s">
        <v>2639</v>
      </c>
      <c r="J55" s="1795">
        <v>0.47</v>
      </c>
      <c r="K55" s="1695">
        <v>2017</v>
      </c>
      <c r="L55" s="1633">
        <v>43831</v>
      </c>
      <c r="M55" s="1633">
        <v>47848</v>
      </c>
      <c r="N55" s="1634">
        <v>0.5</v>
      </c>
      <c r="O55" s="1634"/>
      <c r="P55" s="1634">
        <v>0.53</v>
      </c>
      <c r="Q55" s="1634"/>
      <c r="R55" s="1634">
        <v>0.56999999999999995</v>
      </c>
      <c r="S55" s="1634"/>
      <c r="T55" s="1634">
        <v>0.6</v>
      </c>
      <c r="U55" s="1634"/>
      <c r="V55" s="1634">
        <v>0.63</v>
      </c>
      <c r="W55" s="1634"/>
      <c r="X55" s="1780">
        <v>0.66</v>
      </c>
      <c r="Y55" s="1796">
        <v>0.66</v>
      </c>
      <c r="Z55" s="1631" t="s">
        <v>2859</v>
      </c>
      <c r="AA55" s="1635">
        <v>0.02</v>
      </c>
      <c r="AB55" s="1636" t="s">
        <v>162</v>
      </c>
      <c r="AC55" s="1636" t="s">
        <v>163</v>
      </c>
      <c r="AD55" s="1636" t="s">
        <v>83</v>
      </c>
      <c r="AE55" s="1636" t="s">
        <v>84</v>
      </c>
      <c r="AF55" s="1636" t="s">
        <v>2801</v>
      </c>
      <c r="AG55" s="1636" t="s">
        <v>2645</v>
      </c>
      <c r="AH55" s="1636" t="s">
        <v>2860</v>
      </c>
      <c r="AI55" s="1636">
        <v>305</v>
      </c>
      <c r="AJ55" s="1691">
        <v>900</v>
      </c>
      <c r="AK55" s="1691">
        <v>2019</v>
      </c>
      <c r="AL55" s="1638">
        <v>43831</v>
      </c>
      <c r="AM55" s="1638">
        <v>47848</v>
      </c>
      <c r="AN55" s="1639">
        <v>1</v>
      </c>
      <c r="AO55" s="1639">
        <v>1</v>
      </c>
      <c r="AP55" s="1639">
        <v>1</v>
      </c>
      <c r="AQ55" s="1639">
        <v>1</v>
      </c>
      <c r="AR55" s="1639">
        <v>1</v>
      </c>
      <c r="AS55" s="1639">
        <v>1</v>
      </c>
      <c r="AT55" s="1639">
        <v>1</v>
      </c>
      <c r="AU55" s="1639">
        <v>1</v>
      </c>
      <c r="AV55" s="1639">
        <v>1</v>
      </c>
      <c r="AW55" s="1639">
        <v>1</v>
      </c>
      <c r="AX55" s="1804">
        <v>1</v>
      </c>
      <c r="AY55" s="1804">
        <v>1</v>
      </c>
      <c r="AZ55" s="1641">
        <v>4341399305</v>
      </c>
      <c r="BA55" s="1641">
        <v>4341399305</v>
      </c>
      <c r="BB55" s="1642" t="s">
        <v>2661</v>
      </c>
      <c r="BC55" s="1636">
        <v>7734</v>
      </c>
      <c r="BD55" s="1641">
        <v>13512480000</v>
      </c>
      <c r="BE55" s="1641">
        <v>13512480000</v>
      </c>
      <c r="BF55" s="1642" t="s">
        <v>2661</v>
      </c>
      <c r="BG55" s="1805">
        <v>7734</v>
      </c>
      <c r="BH55" s="1641">
        <v>16611720000</v>
      </c>
      <c r="BI55" s="1641">
        <v>16611720000</v>
      </c>
      <c r="BJ55" s="1642" t="s">
        <v>2661</v>
      </c>
      <c r="BK55" s="1636">
        <v>7734</v>
      </c>
      <c r="BL55" s="1641">
        <v>15803680000</v>
      </c>
      <c r="BM55" s="1641">
        <v>15803680000</v>
      </c>
      <c r="BN55" s="1642" t="s">
        <v>2661</v>
      </c>
      <c r="BO55" s="1636">
        <v>7734</v>
      </c>
      <c r="BP55" s="1641">
        <v>15894808791</v>
      </c>
      <c r="BQ55" s="1641">
        <v>15894808791</v>
      </c>
      <c r="BR55" s="1642" t="s">
        <v>2661</v>
      </c>
      <c r="BS55" s="1636">
        <v>7734</v>
      </c>
      <c r="BT55" s="1641">
        <f>+BP55*1.03</f>
        <v>16371653054.73</v>
      </c>
      <c r="BU55" s="1641" t="s">
        <v>29</v>
      </c>
      <c r="BV55" s="1642" t="s">
        <v>2661</v>
      </c>
      <c r="BW55" s="1642" t="s">
        <v>2698</v>
      </c>
      <c r="BX55" s="1641">
        <f>+BT55*1.03</f>
        <v>16862802646.371901</v>
      </c>
      <c r="BY55" s="1641" t="s">
        <v>8</v>
      </c>
      <c r="BZ55" s="1642" t="s">
        <v>2697</v>
      </c>
      <c r="CA55" s="1642" t="s">
        <v>2698</v>
      </c>
      <c r="CB55" s="1641">
        <f>+BX55*1.03</f>
        <v>17368686725.763058</v>
      </c>
      <c r="CC55" s="1641" t="s">
        <v>8</v>
      </c>
      <c r="CD55" s="1642" t="s">
        <v>2697</v>
      </c>
      <c r="CE55" s="1642" t="s">
        <v>2698</v>
      </c>
      <c r="CF55" s="1641">
        <f>+CB55*1.03</f>
        <v>17889747327.53595</v>
      </c>
      <c r="CG55" s="1641" t="s">
        <v>8</v>
      </c>
      <c r="CH55" s="1642" t="s">
        <v>2697</v>
      </c>
      <c r="CI55" s="1642" t="s">
        <v>2698</v>
      </c>
      <c r="CJ55" s="1641">
        <f>+CF55*1.03</f>
        <v>18426439747.36203</v>
      </c>
      <c r="CK55" s="1641" t="s">
        <v>8</v>
      </c>
      <c r="CL55" s="1642" t="s">
        <v>2697</v>
      </c>
      <c r="CM55" s="1642" t="s">
        <v>2698</v>
      </c>
      <c r="CN55" s="1641">
        <f>+CJ55*1.03</f>
        <v>18979232939.78289</v>
      </c>
      <c r="CO55" s="1641" t="s">
        <v>8</v>
      </c>
      <c r="CP55" s="1642" t="s">
        <v>2697</v>
      </c>
      <c r="CQ55" s="1642" t="s">
        <v>2698</v>
      </c>
      <c r="CR55" s="1700">
        <f>CN55+CJ55+CF55+CB55+BX55+BT55+BP55+BL55+BH55+BD55+AZ55</f>
        <v>172062650537.54584</v>
      </c>
      <c r="CS55" s="1691" t="s">
        <v>0</v>
      </c>
      <c r="CT55" s="1636" t="s">
        <v>1</v>
      </c>
      <c r="CU55" s="1679" t="s">
        <v>2803</v>
      </c>
      <c r="CV55" s="1646" t="s">
        <v>2804</v>
      </c>
      <c r="CW55" s="1646" t="s">
        <v>85</v>
      </c>
      <c r="CX55" s="1680" t="s">
        <v>86</v>
      </c>
      <c r="CY55" s="1632" t="s">
        <v>2861</v>
      </c>
      <c r="CZ55" s="1632" t="s">
        <v>39</v>
      </c>
      <c r="DA55" s="1632" t="s">
        <v>165</v>
      </c>
      <c r="DB55" s="1646"/>
      <c r="DC55" s="1803"/>
      <c r="DD55" s="1755"/>
    </row>
    <row r="56" spans="1:108" s="1648" customFormat="1" ht="81.75" customHeight="1">
      <c r="A56" s="1628">
        <v>44</v>
      </c>
      <c r="B56" s="1636" t="s">
        <v>2831</v>
      </c>
      <c r="C56" s="1643"/>
      <c r="D56" s="1631" t="s">
        <v>2832</v>
      </c>
      <c r="E56" s="1650"/>
      <c r="F56" s="1636" t="s">
        <v>1955</v>
      </c>
      <c r="G56" s="1695" t="s">
        <v>2833</v>
      </c>
      <c r="H56" s="1679" t="s">
        <v>108</v>
      </c>
      <c r="I56" s="1646" t="s">
        <v>2639</v>
      </c>
      <c r="J56" s="1795">
        <v>0.47</v>
      </c>
      <c r="K56" s="1695">
        <v>2017</v>
      </c>
      <c r="L56" s="1633">
        <v>43831</v>
      </c>
      <c r="M56" s="1633">
        <v>47848</v>
      </c>
      <c r="N56" s="1634">
        <v>0.5</v>
      </c>
      <c r="O56" s="1634"/>
      <c r="P56" s="1634">
        <v>0.53</v>
      </c>
      <c r="Q56" s="1634"/>
      <c r="R56" s="1634">
        <v>0.56999999999999995</v>
      </c>
      <c r="S56" s="1634"/>
      <c r="T56" s="1634">
        <v>0.6</v>
      </c>
      <c r="U56" s="1634"/>
      <c r="V56" s="1634">
        <v>0.63</v>
      </c>
      <c r="W56" s="1634"/>
      <c r="X56" s="1780">
        <v>0.66</v>
      </c>
      <c r="Y56" s="1796">
        <v>0.66</v>
      </c>
      <c r="Z56" s="1631" t="s">
        <v>2862</v>
      </c>
      <c r="AA56" s="1635">
        <v>0.01</v>
      </c>
      <c r="AB56" s="1645" t="s">
        <v>166</v>
      </c>
      <c r="AC56" s="1645" t="s">
        <v>167</v>
      </c>
      <c r="AD56" s="1645" t="s">
        <v>168</v>
      </c>
      <c r="AE56" s="1645" t="s">
        <v>84</v>
      </c>
      <c r="AF56" s="1645" t="s">
        <v>2801</v>
      </c>
      <c r="AG56" s="1646" t="s">
        <v>2635</v>
      </c>
      <c r="AH56" s="1636" t="s">
        <v>2863</v>
      </c>
      <c r="AI56" s="1645">
        <v>309</v>
      </c>
      <c r="AJ56" s="1686">
        <v>600</v>
      </c>
      <c r="AK56" s="1686">
        <v>2019</v>
      </c>
      <c r="AL56" s="1638">
        <v>43831</v>
      </c>
      <c r="AM56" s="1638">
        <v>47848</v>
      </c>
      <c r="AN56" s="1686">
        <v>775</v>
      </c>
      <c r="AO56" s="1686">
        <v>600</v>
      </c>
      <c r="AP56" s="1686">
        <v>600</v>
      </c>
      <c r="AQ56" s="1686">
        <v>600</v>
      </c>
      <c r="AR56" s="1686">
        <v>600</v>
      </c>
      <c r="AS56" s="1686">
        <v>600</v>
      </c>
      <c r="AT56" s="1686">
        <v>600</v>
      </c>
      <c r="AU56" s="1686">
        <v>600</v>
      </c>
      <c r="AV56" s="1686">
        <v>600</v>
      </c>
      <c r="AW56" s="1686">
        <v>600</v>
      </c>
      <c r="AX56" s="1686">
        <v>600</v>
      </c>
      <c r="AY56" s="1686">
        <v>6775</v>
      </c>
      <c r="AZ56" s="1641">
        <f>(+((5000000*6)/3)+(6500000/3)+22750000)*5</f>
        <v>174583333.33333331</v>
      </c>
      <c r="BA56" s="1641">
        <v>175000000</v>
      </c>
      <c r="BB56" s="1686" t="s">
        <v>2661</v>
      </c>
      <c r="BC56" s="1686">
        <v>7734</v>
      </c>
      <c r="BD56" s="1641">
        <f>(AZ56/5*12)*1.024</f>
        <v>429056000</v>
      </c>
      <c r="BE56" s="1641">
        <v>429000000</v>
      </c>
      <c r="BF56" s="1642" t="s">
        <v>2661</v>
      </c>
      <c r="BG56" s="1805">
        <v>7734</v>
      </c>
      <c r="BH56" s="1641">
        <f>(BD56*1.03)</f>
        <v>441927680</v>
      </c>
      <c r="BI56" s="1641" t="s">
        <v>8</v>
      </c>
      <c r="BJ56" s="1642" t="s">
        <v>2661</v>
      </c>
      <c r="BK56" s="1636">
        <v>7734</v>
      </c>
      <c r="BL56" s="1641">
        <f>(BH56*1.03)</f>
        <v>455185510.40000004</v>
      </c>
      <c r="BM56" s="1641" t="s">
        <v>8</v>
      </c>
      <c r="BN56" s="1642" t="s">
        <v>2661</v>
      </c>
      <c r="BO56" s="1636">
        <v>7734</v>
      </c>
      <c r="BP56" s="1641">
        <f>(BL56*1.03)</f>
        <v>468841075.71200007</v>
      </c>
      <c r="BQ56" s="1641" t="s">
        <v>8</v>
      </c>
      <c r="BR56" s="1642" t="s">
        <v>2661</v>
      </c>
      <c r="BS56" s="1636">
        <v>7734</v>
      </c>
      <c r="BT56" s="1641">
        <f>(BP56*1.03)</f>
        <v>482906307.98336011</v>
      </c>
      <c r="BU56" s="1641" t="s">
        <v>8</v>
      </c>
      <c r="BV56" s="1642" t="s">
        <v>2661</v>
      </c>
      <c r="BW56" s="1642" t="s">
        <v>2698</v>
      </c>
      <c r="BX56" s="1641">
        <f>(BT56*1.03)</f>
        <v>497393497.22286093</v>
      </c>
      <c r="BY56" s="1641" t="s">
        <v>8</v>
      </c>
      <c r="BZ56" s="1642" t="s">
        <v>2697</v>
      </c>
      <c r="CA56" s="1642" t="s">
        <v>2698</v>
      </c>
      <c r="CB56" s="1641">
        <f>BX56*1.03</f>
        <v>512315302.13954675</v>
      </c>
      <c r="CC56" s="1641" t="s">
        <v>8</v>
      </c>
      <c r="CD56" s="1642" t="s">
        <v>2697</v>
      </c>
      <c r="CE56" s="1642" t="s">
        <v>2698</v>
      </c>
      <c r="CF56" s="1641">
        <f>(CB56*1.03)</f>
        <v>527684761.20373315</v>
      </c>
      <c r="CG56" s="1641" t="s">
        <v>8</v>
      </c>
      <c r="CH56" s="1642" t="s">
        <v>2697</v>
      </c>
      <c r="CI56" s="1642" t="s">
        <v>2698</v>
      </c>
      <c r="CJ56" s="1641">
        <f>(CF56*1.03)</f>
        <v>543515304.03984511</v>
      </c>
      <c r="CK56" s="1641" t="s">
        <v>8</v>
      </c>
      <c r="CL56" s="1642" t="s">
        <v>2697</v>
      </c>
      <c r="CM56" s="1642" t="s">
        <v>2698</v>
      </c>
      <c r="CN56" s="1641">
        <f>+CJ56*1.03</f>
        <v>559820763.16104043</v>
      </c>
      <c r="CO56" s="1641" t="s">
        <v>29</v>
      </c>
      <c r="CP56" s="1642" t="s">
        <v>2721</v>
      </c>
      <c r="CQ56" s="1642" t="s">
        <v>29</v>
      </c>
      <c r="CR56" s="1644">
        <f>CN56+CJ56+CF56+CB56+BX56+BT56+BP56+BL56+BH56+BD56+AZ56</f>
        <v>5093229535.1957197</v>
      </c>
      <c r="CS56" s="1645" t="s">
        <v>2778</v>
      </c>
      <c r="CT56" s="1636" t="s">
        <v>1</v>
      </c>
      <c r="CU56" s="1685" t="s">
        <v>2803</v>
      </c>
      <c r="CV56" s="1658" t="s">
        <v>2804</v>
      </c>
      <c r="CW56" s="1658" t="s">
        <v>85</v>
      </c>
      <c r="CX56" s="1684" t="s">
        <v>86</v>
      </c>
      <c r="CY56" s="1632"/>
      <c r="CZ56" s="1632"/>
      <c r="DA56" s="1632"/>
      <c r="DB56" s="1646"/>
      <c r="DC56" s="1803"/>
      <c r="DD56" s="1755"/>
    </row>
    <row r="57" spans="1:108" s="1648" customFormat="1" ht="81.75" customHeight="1">
      <c r="A57" s="1628">
        <v>45</v>
      </c>
      <c r="B57" s="1636" t="s">
        <v>2831</v>
      </c>
      <c r="C57" s="1643"/>
      <c r="D57" s="1631" t="s">
        <v>2832</v>
      </c>
      <c r="E57" s="1650"/>
      <c r="F57" s="1636" t="s">
        <v>1955</v>
      </c>
      <c r="G57" s="1695" t="s">
        <v>2833</v>
      </c>
      <c r="H57" s="1679" t="s">
        <v>108</v>
      </c>
      <c r="I57" s="1646" t="s">
        <v>2639</v>
      </c>
      <c r="J57" s="1795">
        <v>0.47</v>
      </c>
      <c r="K57" s="1695">
        <v>2017</v>
      </c>
      <c r="L57" s="1633">
        <v>43831</v>
      </c>
      <c r="M57" s="1633">
        <v>47848</v>
      </c>
      <c r="N57" s="1634">
        <v>0.5</v>
      </c>
      <c r="O57" s="1634"/>
      <c r="P57" s="1634">
        <v>0.53</v>
      </c>
      <c r="Q57" s="1634"/>
      <c r="R57" s="1634">
        <v>0.56999999999999995</v>
      </c>
      <c r="S57" s="1634"/>
      <c r="T57" s="1634">
        <v>0.6</v>
      </c>
      <c r="U57" s="1634"/>
      <c r="V57" s="1634">
        <v>0.63</v>
      </c>
      <c r="W57" s="1634"/>
      <c r="X57" s="1780">
        <v>0.66</v>
      </c>
      <c r="Y57" s="1796">
        <v>0.66</v>
      </c>
      <c r="Z57" s="1705" t="s">
        <v>2864</v>
      </c>
      <c r="AA57" s="1635">
        <v>2.5000000000000001E-3</v>
      </c>
      <c r="AB57" s="1722" t="s">
        <v>2865</v>
      </c>
      <c r="AC57" s="1722" t="s">
        <v>2866</v>
      </c>
      <c r="AD57" s="1770" t="s">
        <v>2726</v>
      </c>
      <c r="AE57" s="1722" t="s">
        <v>2727</v>
      </c>
      <c r="AF57" s="1722" t="s">
        <v>2728</v>
      </c>
      <c r="AG57" s="1723" t="s">
        <v>2659</v>
      </c>
      <c r="AH57" s="1722" t="s">
        <v>2729</v>
      </c>
      <c r="AI57" s="1806">
        <v>6</v>
      </c>
      <c r="AJ57" s="1632" t="s">
        <v>8</v>
      </c>
      <c r="AK57" s="1632" t="s">
        <v>8</v>
      </c>
      <c r="AL57" s="1638">
        <v>44287</v>
      </c>
      <c r="AM57" s="1638">
        <v>44440</v>
      </c>
      <c r="AN57" s="1807" t="s">
        <v>8</v>
      </c>
      <c r="AO57" s="1807">
        <v>1</v>
      </c>
      <c r="AP57" s="1807" t="s">
        <v>8</v>
      </c>
      <c r="AQ57" s="1807" t="s">
        <v>8</v>
      </c>
      <c r="AR57" s="1807" t="s">
        <v>8</v>
      </c>
      <c r="AS57" s="1807" t="s">
        <v>8</v>
      </c>
      <c r="AT57" s="1807" t="s">
        <v>8</v>
      </c>
      <c r="AU57" s="1807" t="s">
        <v>8</v>
      </c>
      <c r="AV57" s="1807" t="s">
        <v>8</v>
      </c>
      <c r="AW57" s="1807" t="s">
        <v>8</v>
      </c>
      <c r="AX57" s="1807" t="s">
        <v>8</v>
      </c>
      <c r="AY57" s="1807">
        <v>1</v>
      </c>
      <c r="AZ57" s="1807" t="s">
        <v>8</v>
      </c>
      <c r="BA57" s="1807" t="s">
        <v>8</v>
      </c>
      <c r="BB57" s="1807" t="s">
        <v>8</v>
      </c>
      <c r="BC57" s="1807" t="s">
        <v>8</v>
      </c>
      <c r="BD57" s="1641">
        <v>800000000</v>
      </c>
      <c r="BE57" s="1641">
        <v>800000000</v>
      </c>
      <c r="BF57" s="1724" t="s">
        <v>2731</v>
      </c>
      <c r="BG57" s="1724">
        <v>7596</v>
      </c>
      <c r="BH57" s="1807" t="s">
        <v>8</v>
      </c>
      <c r="BI57" s="1807" t="s">
        <v>8</v>
      </c>
      <c r="BJ57" s="1807" t="s">
        <v>8</v>
      </c>
      <c r="BK57" s="1807" t="s">
        <v>8</v>
      </c>
      <c r="BL57" s="1807" t="s">
        <v>8</v>
      </c>
      <c r="BM57" s="1807" t="s">
        <v>8</v>
      </c>
      <c r="BN57" s="1807" t="s">
        <v>8</v>
      </c>
      <c r="BO57" s="1807" t="s">
        <v>8</v>
      </c>
      <c r="BP57" s="1807" t="s">
        <v>8</v>
      </c>
      <c r="BQ57" s="1807" t="s">
        <v>8</v>
      </c>
      <c r="BR57" s="1807" t="s">
        <v>8</v>
      </c>
      <c r="BS57" s="1807" t="s">
        <v>8</v>
      </c>
      <c r="BT57" s="1807" t="s">
        <v>8</v>
      </c>
      <c r="BU57" s="1807" t="s">
        <v>8</v>
      </c>
      <c r="BV57" s="1807" t="s">
        <v>8</v>
      </c>
      <c r="BW57" s="1807" t="s">
        <v>8</v>
      </c>
      <c r="BX57" s="1807" t="s">
        <v>8</v>
      </c>
      <c r="BY57" s="1807" t="s">
        <v>8</v>
      </c>
      <c r="BZ57" s="1807" t="s">
        <v>8</v>
      </c>
      <c r="CA57" s="1807" t="s">
        <v>8</v>
      </c>
      <c r="CB57" s="1807" t="s">
        <v>8</v>
      </c>
      <c r="CC57" s="1807" t="s">
        <v>8</v>
      </c>
      <c r="CD57" s="1807" t="s">
        <v>8</v>
      </c>
      <c r="CE57" s="1807" t="s">
        <v>8</v>
      </c>
      <c r="CF57" s="1807" t="s">
        <v>8</v>
      </c>
      <c r="CG57" s="1807" t="s">
        <v>8</v>
      </c>
      <c r="CH57" s="1807" t="s">
        <v>8</v>
      </c>
      <c r="CI57" s="1807" t="s">
        <v>8</v>
      </c>
      <c r="CJ57" s="1807" t="s">
        <v>8</v>
      </c>
      <c r="CK57" s="1807" t="s">
        <v>8</v>
      </c>
      <c r="CL57" s="1807" t="s">
        <v>8</v>
      </c>
      <c r="CM57" s="1807" t="s">
        <v>8</v>
      </c>
      <c r="CN57" s="1807" t="s">
        <v>8</v>
      </c>
      <c r="CO57" s="1807" t="s">
        <v>8</v>
      </c>
      <c r="CP57" s="1807" t="s">
        <v>8</v>
      </c>
      <c r="CQ57" s="1807" t="s">
        <v>8</v>
      </c>
      <c r="CR57" s="1644">
        <f>BD57</f>
        <v>800000000</v>
      </c>
      <c r="CS57" s="1718" t="s">
        <v>2732</v>
      </c>
      <c r="CT57" s="1719" t="s">
        <v>148</v>
      </c>
      <c r="CU57" s="1724" t="s">
        <v>2733</v>
      </c>
      <c r="CV57" s="1719" t="s">
        <v>2734</v>
      </c>
      <c r="CW57" s="1717">
        <v>3649400</v>
      </c>
      <c r="CX57" s="1719" t="s">
        <v>2105</v>
      </c>
      <c r="CY57" s="1632"/>
      <c r="CZ57" s="1632"/>
      <c r="DA57" s="1632"/>
      <c r="DB57" s="1646"/>
      <c r="DC57" s="1803"/>
      <c r="DD57" s="1755"/>
    </row>
    <row r="58" spans="1:108" s="1648" customFormat="1" ht="81.75" customHeight="1">
      <c r="A58" s="1628">
        <v>46</v>
      </c>
      <c r="B58" s="1636" t="s">
        <v>2831</v>
      </c>
      <c r="C58" s="1643"/>
      <c r="D58" s="1631" t="s">
        <v>2832</v>
      </c>
      <c r="E58" s="1650"/>
      <c r="F58" s="1636" t="s">
        <v>1955</v>
      </c>
      <c r="G58" s="1695" t="s">
        <v>2833</v>
      </c>
      <c r="H58" s="1679" t="s">
        <v>108</v>
      </c>
      <c r="I58" s="1646" t="s">
        <v>2639</v>
      </c>
      <c r="J58" s="1795">
        <v>0.47</v>
      </c>
      <c r="K58" s="1695">
        <v>2017</v>
      </c>
      <c r="L58" s="1633">
        <v>43831</v>
      </c>
      <c r="M58" s="1633">
        <v>47848</v>
      </c>
      <c r="N58" s="1634">
        <v>0.5</v>
      </c>
      <c r="O58" s="1634"/>
      <c r="P58" s="1634">
        <v>0.53</v>
      </c>
      <c r="Q58" s="1634"/>
      <c r="R58" s="1634">
        <v>0.56999999999999995</v>
      </c>
      <c r="S58" s="1634"/>
      <c r="T58" s="1634">
        <v>0.6</v>
      </c>
      <c r="U58" s="1634"/>
      <c r="V58" s="1634">
        <v>0.63</v>
      </c>
      <c r="W58" s="1634"/>
      <c r="X58" s="1780">
        <v>0.66</v>
      </c>
      <c r="Y58" s="1796">
        <v>0.66</v>
      </c>
      <c r="Z58" s="1808" t="s">
        <v>2867</v>
      </c>
      <c r="AA58" s="1635">
        <v>2.5000000000000001E-3</v>
      </c>
      <c r="AB58" s="1769" t="s">
        <v>2164</v>
      </c>
      <c r="AC58" s="1769" t="s">
        <v>2170</v>
      </c>
      <c r="AD58" s="1775" t="s">
        <v>11</v>
      </c>
      <c r="AE58" s="1809" t="s">
        <v>117</v>
      </c>
      <c r="AF58" s="1775" t="s">
        <v>710</v>
      </c>
      <c r="AG58" s="1769" t="s">
        <v>2659</v>
      </c>
      <c r="AH58" s="1733" t="s">
        <v>37</v>
      </c>
      <c r="AI58" s="1769" t="s">
        <v>37</v>
      </c>
      <c r="AJ58" s="1733">
        <v>1</v>
      </c>
      <c r="AK58" s="1733">
        <v>2019</v>
      </c>
      <c r="AL58" s="1810">
        <v>44013</v>
      </c>
      <c r="AM58" s="1810">
        <v>47848</v>
      </c>
      <c r="AN58" s="1811">
        <v>1</v>
      </c>
      <c r="AO58" s="1811">
        <v>1</v>
      </c>
      <c r="AP58" s="1811">
        <v>1</v>
      </c>
      <c r="AQ58" s="1811">
        <v>1</v>
      </c>
      <c r="AR58" s="1811">
        <v>1</v>
      </c>
      <c r="AS58" s="1811">
        <v>1</v>
      </c>
      <c r="AT58" s="1811">
        <v>1</v>
      </c>
      <c r="AU58" s="1811">
        <v>1</v>
      </c>
      <c r="AV58" s="1811">
        <v>1</v>
      </c>
      <c r="AW58" s="1811">
        <v>1</v>
      </c>
      <c r="AX58" s="1811">
        <v>1</v>
      </c>
      <c r="AY58" s="1811">
        <v>1</v>
      </c>
      <c r="AZ58" s="1641">
        <v>6500000</v>
      </c>
      <c r="BA58" s="1641">
        <v>6500000</v>
      </c>
      <c r="BB58" s="1812" t="s">
        <v>2661</v>
      </c>
      <c r="BC58" s="1813" t="s">
        <v>2868</v>
      </c>
      <c r="BD58" s="1641">
        <f>+AZ58*1.03</f>
        <v>6695000</v>
      </c>
      <c r="BE58" s="1641">
        <f>+BA58*1.03</f>
        <v>6695000</v>
      </c>
      <c r="BF58" s="1812" t="str">
        <f>+BB58</f>
        <v>Inversión</v>
      </c>
      <c r="BG58" s="1813" t="str">
        <f>+BC58</f>
        <v>- 7617 Aportes al desarrollo integral a través de las artes para la primera infancia en Bogotá D.C.
- 7619 Fortalecimiento de procesos integrales de formación artística a lo largo de la vida. Bogotá D.C.</v>
      </c>
      <c r="BH58" s="1641">
        <f t="shared" ref="BH58:BI58" si="2">+BD58*1.03</f>
        <v>6895850</v>
      </c>
      <c r="BI58" s="1641">
        <f t="shared" si="2"/>
        <v>6895850</v>
      </c>
      <c r="BJ58" s="1812" t="str">
        <f t="shared" ref="BJ58:BK58" si="3">+BF58</f>
        <v>Inversión</v>
      </c>
      <c r="BK58" s="1813" t="str">
        <f t="shared" si="3"/>
        <v>- 7617 Aportes al desarrollo integral a través de las artes para la primera infancia en Bogotá D.C.
- 7619 Fortalecimiento de procesos integrales de formación artística a lo largo de la vida. Bogotá D.C.</v>
      </c>
      <c r="BL58" s="1641">
        <f t="shared" ref="BL58:BM58" si="4">+BH58*1.03</f>
        <v>7102725.5</v>
      </c>
      <c r="BM58" s="1641">
        <f t="shared" si="4"/>
        <v>7102725.5</v>
      </c>
      <c r="BN58" s="1812" t="str">
        <f t="shared" ref="BN58:BO58" si="5">+BJ58</f>
        <v>Inversión</v>
      </c>
      <c r="BO58" s="1813" t="str">
        <f t="shared" si="5"/>
        <v>- 7617 Aportes al desarrollo integral a través de las artes para la primera infancia en Bogotá D.C.
- 7619 Fortalecimiento de procesos integrales de formación artística a lo largo de la vida. Bogotá D.C.</v>
      </c>
      <c r="BP58" s="1641">
        <f t="shared" ref="BP58:BQ58" si="6">+BL58*1.03</f>
        <v>7315807.2650000006</v>
      </c>
      <c r="BQ58" s="1641">
        <f t="shared" si="6"/>
        <v>7315807.2650000006</v>
      </c>
      <c r="BR58" s="1812" t="str">
        <f t="shared" ref="BR58:BS58" si="7">+BN58</f>
        <v>Inversión</v>
      </c>
      <c r="BS58" s="1813" t="str">
        <f t="shared" si="7"/>
        <v>- 7617 Aportes al desarrollo integral a través de las artes para la primera infancia en Bogotá D.C.
- 7619 Fortalecimiento de procesos integrales de formación artística a lo largo de la vida. Bogotá D.C.</v>
      </c>
      <c r="BT58" s="1641">
        <f t="shared" ref="BT58" si="8">+BP58*1.03</f>
        <v>7535281.482950001</v>
      </c>
      <c r="BU58" s="1641" t="s">
        <v>8</v>
      </c>
      <c r="BV58" s="1642" t="s">
        <v>2661</v>
      </c>
      <c r="BW58" s="1642" t="s">
        <v>2698</v>
      </c>
      <c r="BX58" s="1641">
        <f t="shared" ref="BX58" si="9">+BT58*1.03</f>
        <v>7761339.9274385013</v>
      </c>
      <c r="BY58" s="1641" t="s">
        <v>8</v>
      </c>
      <c r="BZ58" s="1642" t="s">
        <v>2661</v>
      </c>
      <c r="CA58" s="1642" t="s">
        <v>2698</v>
      </c>
      <c r="CB58" s="1641">
        <f t="shared" ref="CB58" si="10">+BX58*1.03</f>
        <v>7994180.1252616569</v>
      </c>
      <c r="CC58" s="1641" t="s">
        <v>8</v>
      </c>
      <c r="CD58" s="1642" t="s">
        <v>2661</v>
      </c>
      <c r="CE58" s="1642" t="s">
        <v>2698</v>
      </c>
      <c r="CF58" s="1641">
        <f t="shared" ref="CF58" si="11">+CB58*1.03</f>
        <v>8234005.5290195066</v>
      </c>
      <c r="CG58" s="1641" t="s">
        <v>8</v>
      </c>
      <c r="CH58" s="1642" t="s">
        <v>2661</v>
      </c>
      <c r="CI58" s="1642" t="s">
        <v>2698</v>
      </c>
      <c r="CJ58" s="1641">
        <f t="shared" ref="CJ58" si="12">+CF58*1.03</f>
        <v>8481025.6948900912</v>
      </c>
      <c r="CK58" s="1641" t="s">
        <v>8</v>
      </c>
      <c r="CL58" s="1642" t="s">
        <v>2661</v>
      </c>
      <c r="CM58" s="1642" t="s">
        <v>2698</v>
      </c>
      <c r="CN58" s="1641">
        <f t="shared" ref="CN58" si="13">+CJ58*1.03</f>
        <v>8735456.4657367934</v>
      </c>
      <c r="CO58" s="1641" t="s">
        <v>8</v>
      </c>
      <c r="CP58" s="1642" t="s">
        <v>2661</v>
      </c>
      <c r="CQ58" s="1642" t="s">
        <v>2698</v>
      </c>
      <c r="CR58" s="1644">
        <f>+CN58+CJ58+CF58+CB58+BX58+BT58+BP58+BL58+BH58+BD58+AZ58</f>
        <v>83250671.990296558</v>
      </c>
      <c r="CS58" s="1775" t="s">
        <v>2869</v>
      </c>
      <c r="CT58" s="1636" t="s">
        <v>390</v>
      </c>
      <c r="CU58" s="1723" t="s">
        <v>1685</v>
      </c>
      <c r="CV58" s="1723" t="s">
        <v>2870</v>
      </c>
      <c r="CW58" s="1723">
        <v>3795750</v>
      </c>
      <c r="CX58" s="1684" t="s">
        <v>392</v>
      </c>
      <c r="CY58" s="1646" t="s">
        <v>2778</v>
      </c>
      <c r="CZ58" s="1646" t="s">
        <v>2779</v>
      </c>
      <c r="DA58" s="1636" t="s">
        <v>2780</v>
      </c>
      <c r="DB58" s="1646"/>
      <c r="DC58" s="1803"/>
      <c r="DD58" s="1755"/>
    </row>
    <row r="59" spans="1:108" s="1648" customFormat="1" ht="81.75" customHeight="1">
      <c r="A59" s="1628">
        <v>47</v>
      </c>
      <c r="B59" s="1636" t="s">
        <v>2831</v>
      </c>
      <c r="C59" s="1643"/>
      <c r="D59" s="1631" t="s">
        <v>2832</v>
      </c>
      <c r="E59" s="1650"/>
      <c r="F59" s="1636" t="s">
        <v>1955</v>
      </c>
      <c r="G59" s="1695" t="s">
        <v>2833</v>
      </c>
      <c r="H59" s="1679" t="s">
        <v>108</v>
      </c>
      <c r="I59" s="1646" t="s">
        <v>2639</v>
      </c>
      <c r="J59" s="1795">
        <v>0.47</v>
      </c>
      <c r="K59" s="1695">
        <v>2017</v>
      </c>
      <c r="L59" s="1633">
        <v>43831</v>
      </c>
      <c r="M59" s="1633">
        <v>47848</v>
      </c>
      <c r="N59" s="1634">
        <v>0.5</v>
      </c>
      <c r="O59" s="1634"/>
      <c r="P59" s="1634">
        <v>0.53</v>
      </c>
      <c r="Q59" s="1634"/>
      <c r="R59" s="1634">
        <v>0.56999999999999995</v>
      </c>
      <c r="S59" s="1634"/>
      <c r="T59" s="1634">
        <v>0.6</v>
      </c>
      <c r="U59" s="1634"/>
      <c r="V59" s="1634">
        <v>0.63</v>
      </c>
      <c r="W59" s="1634"/>
      <c r="X59" s="1780">
        <v>0.66</v>
      </c>
      <c r="Y59" s="1796">
        <v>0.66</v>
      </c>
      <c r="Z59" s="1814" t="s">
        <v>2871</v>
      </c>
      <c r="AA59" s="1635">
        <v>5.0000000000000001E-3</v>
      </c>
      <c r="AB59" s="1775" t="s">
        <v>2872</v>
      </c>
      <c r="AC59" s="1775" t="s">
        <v>2873</v>
      </c>
      <c r="AD59" s="1775">
        <v>5</v>
      </c>
      <c r="AE59" s="1775" t="s">
        <v>2143</v>
      </c>
      <c r="AF59" s="1775" t="s">
        <v>8</v>
      </c>
      <c r="AG59" s="1775" t="s">
        <v>2635</v>
      </c>
      <c r="AH59" s="1775" t="s">
        <v>2139</v>
      </c>
      <c r="AI59" s="1636">
        <v>307</v>
      </c>
      <c r="AJ59" s="1632" t="s">
        <v>8</v>
      </c>
      <c r="AK59" s="1632" t="s">
        <v>8</v>
      </c>
      <c r="AL59" s="1810">
        <v>44013</v>
      </c>
      <c r="AM59" s="1810">
        <v>47848</v>
      </c>
      <c r="AN59" s="1636">
        <v>1</v>
      </c>
      <c r="AO59" s="1636">
        <v>2</v>
      </c>
      <c r="AP59" s="1636">
        <v>1</v>
      </c>
      <c r="AQ59" s="1636">
        <v>2</v>
      </c>
      <c r="AR59" s="1636">
        <v>1</v>
      </c>
      <c r="AS59" s="1636">
        <v>1</v>
      </c>
      <c r="AT59" s="1636">
        <v>1</v>
      </c>
      <c r="AU59" s="1636">
        <v>1</v>
      </c>
      <c r="AV59" s="1636">
        <v>1</v>
      </c>
      <c r="AW59" s="1636">
        <v>1</v>
      </c>
      <c r="AX59" s="1636">
        <v>1</v>
      </c>
      <c r="AY59" s="1636">
        <v>13</v>
      </c>
      <c r="AZ59" s="1641">
        <v>54213000</v>
      </c>
      <c r="BA59" s="1641">
        <f>AZ59</f>
        <v>54213000</v>
      </c>
      <c r="BB59" s="1636" t="s">
        <v>2661</v>
      </c>
      <c r="BC59" s="1636">
        <v>7672</v>
      </c>
      <c r="BD59" s="1641">
        <v>1109962072</v>
      </c>
      <c r="BE59" s="1636" t="s">
        <v>8</v>
      </c>
      <c r="BF59" s="1636" t="s">
        <v>2661</v>
      </c>
      <c r="BG59" s="1636">
        <v>7672</v>
      </c>
      <c r="BH59" s="1641">
        <v>1780925881</v>
      </c>
      <c r="BI59" s="1636" t="s">
        <v>8</v>
      </c>
      <c r="BJ59" s="1636" t="s">
        <v>2661</v>
      </c>
      <c r="BK59" s="1636">
        <v>7672</v>
      </c>
      <c r="BL59" s="1641">
        <v>2694613130</v>
      </c>
      <c r="BM59" s="1636" t="s">
        <v>8</v>
      </c>
      <c r="BN59" s="1636" t="s">
        <v>2661</v>
      </c>
      <c r="BO59" s="1636">
        <v>7672</v>
      </c>
      <c r="BP59" s="1641">
        <v>2407934822</v>
      </c>
      <c r="BQ59" s="1636" t="s">
        <v>8</v>
      </c>
      <c r="BR59" s="1636" t="s">
        <v>2661</v>
      </c>
      <c r="BS59" s="1636">
        <v>7672</v>
      </c>
      <c r="BT59" s="1641">
        <f>BP59*1.03</f>
        <v>2480172866.6599998</v>
      </c>
      <c r="BU59" s="1636" t="s">
        <v>8</v>
      </c>
      <c r="BV59" s="1636" t="s">
        <v>2661</v>
      </c>
      <c r="BW59" s="1636" t="s">
        <v>2874</v>
      </c>
      <c r="BX59" s="1641">
        <f>BT59*1.03</f>
        <v>2554578052.6598001</v>
      </c>
      <c r="BY59" s="1636" t="s">
        <v>8</v>
      </c>
      <c r="BZ59" s="1636" t="s">
        <v>2661</v>
      </c>
      <c r="CA59" s="1636" t="s">
        <v>2874</v>
      </c>
      <c r="CB59" s="1641">
        <f>BX59*1.03</f>
        <v>2631215394.239594</v>
      </c>
      <c r="CC59" s="1636" t="s">
        <v>8</v>
      </c>
      <c r="CD59" s="1636" t="s">
        <v>2661</v>
      </c>
      <c r="CE59" s="1636" t="s">
        <v>2874</v>
      </c>
      <c r="CF59" s="1641">
        <f>CB59*1.03</f>
        <v>2710151856.066782</v>
      </c>
      <c r="CG59" s="1636" t="s">
        <v>8</v>
      </c>
      <c r="CH59" s="1636" t="s">
        <v>2661</v>
      </c>
      <c r="CI59" s="1636" t="s">
        <v>2874</v>
      </c>
      <c r="CJ59" s="1641">
        <f>CF59*1.03</f>
        <v>2791456411.7487855</v>
      </c>
      <c r="CK59" s="1636" t="s">
        <v>8</v>
      </c>
      <c r="CL59" s="1636" t="s">
        <v>2661</v>
      </c>
      <c r="CM59" s="1636" t="s">
        <v>2874</v>
      </c>
      <c r="CN59" s="1641">
        <f>CJ59*1.03</f>
        <v>2875200104.1012492</v>
      </c>
      <c r="CO59" s="1636" t="s">
        <v>8</v>
      </c>
      <c r="CP59" s="1636" t="s">
        <v>2661</v>
      </c>
      <c r="CQ59" s="1636" t="s">
        <v>2874</v>
      </c>
      <c r="CR59" s="1644">
        <f>+CN59+CJ59+CF59+CB59+BX59+BT59+BP59+BL59+BH59+BD59+AZ59</f>
        <v>24090423590.476212</v>
      </c>
      <c r="CS59" s="1636" t="s">
        <v>2778</v>
      </c>
      <c r="CT59" s="1636" t="s">
        <v>1</v>
      </c>
      <c r="CU59" s="1636" t="s">
        <v>213</v>
      </c>
      <c r="CV59" s="1636" t="s">
        <v>214</v>
      </c>
      <c r="CW59" s="1636" t="s">
        <v>215</v>
      </c>
      <c r="CX59" s="1636" t="s">
        <v>216</v>
      </c>
      <c r="CY59" s="1636"/>
      <c r="CZ59" s="1646"/>
      <c r="DA59" s="1636"/>
      <c r="DB59" s="1646"/>
      <c r="DC59" s="1803"/>
      <c r="DD59" s="1755"/>
    </row>
    <row r="60" spans="1:108" s="1648" customFormat="1" ht="81.75" customHeight="1">
      <c r="A60" s="1628">
        <v>48</v>
      </c>
      <c r="B60" s="1636" t="s">
        <v>2831</v>
      </c>
      <c r="C60" s="1643"/>
      <c r="D60" s="1631" t="s">
        <v>2832</v>
      </c>
      <c r="E60" s="1650"/>
      <c r="F60" s="1636" t="s">
        <v>1955</v>
      </c>
      <c r="G60" s="1695" t="s">
        <v>2833</v>
      </c>
      <c r="H60" s="1679" t="s">
        <v>108</v>
      </c>
      <c r="I60" s="1646" t="s">
        <v>2639</v>
      </c>
      <c r="J60" s="1795">
        <v>0.47</v>
      </c>
      <c r="K60" s="1695">
        <v>2017</v>
      </c>
      <c r="L60" s="1633">
        <v>43831</v>
      </c>
      <c r="M60" s="1633">
        <v>47848</v>
      </c>
      <c r="N60" s="1634">
        <v>0.5</v>
      </c>
      <c r="O60" s="1634"/>
      <c r="P60" s="1634">
        <v>0.53</v>
      </c>
      <c r="Q60" s="1634"/>
      <c r="R60" s="1634">
        <v>0.56999999999999995</v>
      </c>
      <c r="S60" s="1634"/>
      <c r="T60" s="1634">
        <v>0.6</v>
      </c>
      <c r="U60" s="1634"/>
      <c r="V60" s="1634">
        <v>0.63</v>
      </c>
      <c r="W60" s="1634"/>
      <c r="X60" s="1780">
        <v>0.66</v>
      </c>
      <c r="Y60" s="1796">
        <v>0.66</v>
      </c>
      <c r="Z60" s="1808" t="s">
        <v>2875</v>
      </c>
      <c r="AA60" s="1635">
        <v>2.5000000000000001E-3</v>
      </c>
      <c r="AB60" s="1769" t="s">
        <v>2876</v>
      </c>
      <c r="AC60" s="1769" t="s">
        <v>2177</v>
      </c>
      <c r="AD60" s="1775">
        <v>5</v>
      </c>
      <c r="AE60" s="1775" t="s">
        <v>2143</v>
      </c>
      <c r="AF60" s="1775" t="s">
        <v>8</v>
      </c>
      <c r="AG60" s="1775" t="s">
        <v>2635</v>
      </c>
      <c r="AH60" s="1775" t="s">
        <v>2173</v>
      </c>
      <c r="AI60" s="1807">
        <v>308</v>
      </c>
      <c r="AJ60" s="1632" t="s">
        <v>8</v>
      </c>
      <c r="AK60" s="1632" t="s">
        <v>8</v>
      </c>
      <c r="AL60" s="1725">
        <v>44286</v>
      </c>
      <c r="AM60" s="1725">
        <v>47848</v>
      </c>
      <c r="AN60" s="1807" t="s">
        <v>8</v>
      </c>
      <c r="AO60" s="1807">
        <v>1</v>
      </c>
      <c r="AP60" s="1807">
        <v>1</v>
      </c>
      <c r="AQ60" s="1807">
        <v>1</v>
      </c>
      <c r="AR60" s="1807" t="s">
        <v>8</v>
      </c>
      <c r="AS60" s="1807">
        <v>1</v>
      </c>
      <c r="AT60" s="1807">
        <v>1</v>
      </c>
      <c r="AU60" s="1807" t="s">
        <v>8</v>
      </c>
      <c r="AV60" s="1807" t="s">
        <v>8</v>
      </c>
      <c r="AW60" s="1807" t="s">
        <v>8</v>
      </c>
      <c r="AX60" s="1807" t="s">
        <v>8</v>
      </c>
      <c r="AY60" s="1807">
        <v>5</v>
      </c>
      <c r="AZ60" s="1807" t="s">
        <v>8</v>
      </c>
      <c r="BA60" s="1807" t="s">
        <v>8</v>
      </c>
      <c r="BB60" s="1807" t="s">
        <v>2661</v>
      </c>
      <c r="BC60" s="1807">
        <v>7672</v>
      </c>
      <c r="BD60" s="1641">
        <v>1014000000</v>
      </c>
      <c r="BE60" s="1807" t="s">
        <v>8</v>
      </c>
      <c r="BF60" s="1807" t="s">
        <v>2661</v>
      </c>
      <c r="BG60" s="1807">
        <v>7672</v>
      </c>
      <c r="BH60" s="1641">
        <v>2931319377</v>
      </c>
      <c r="BI60" s="1807" t="s">
        <v>8</v>
      </c>
      <c r="BJ60" s="1807" t="s">
        <v>2661</v>
      </c>
      <c r="BK60" s="1807">
        <v>7672</v>
      </c>
      <c r="BL60" s="1641">
        <v>3006616000</v>
      </c>
      <c r="BM60" s="1807" t="s">
        <v>8</v>
      </c>
      <c r="BN60" s="1807" t="s">
        <v>2661</v>
      </c>
      <c r="BO60" s="1807">
        <v>7672</v>
      </c>
      <c r="BP60" s="1807" t="s">
        <v>8</v>
      </c>
      <c r="BQ60" s="1807" t="s">
        <v>8</v>
      </c>
      <c r="BR60" s="1807" t="s">
        <v>2661</v>
      </c>
      <c r="BS60" s="1807">
        <v>7672</v>
      </c>
      <c r="BT60" s="1641">
        <v>4286772324.77</v>
      </c>
      <c r="BU60" s="1807" t="s">
        <v>8</v>
      </c>
      <c r="BV60" s="1807" t="s">
        <v>2661</v>
      </c>
      <c r="BW60" s="1815" t="s">
        <v>2874</v>
      </c>
      <c r="BX60" s="1641">
        <f>BT60*1.03</f>
        <v>4415375494.5130997</v>
      </c>
      <c r="BY60" s="1807" t="s">
        <v>8</v>
      </c>
      <c r="BZ60" s="1807" t="s">
        <v>2661</v>
      </c>
      <c r="CA60" s="1815" t="s">
        <v>2874</v>
      </c>
      <c r="CB60" s="1807" t="s">
        <v>8</v>
      </c>
      <c r="CC60" s="1807" t="s">
        <v>8</v>
      </c>
      <c r="CD60" s="1807" t="s">
        <v>2661</v>
      </c>
      <c r="CE60" s="1815" t="s">
        <v>2874</v>
      </c>
      <c r="CF60" s="1807" t="s">
        <v>8</v>
      </c>
      <c r="CG60" s="1807" t="s">
        <v>8</v>
      </c>
      <c r="CH60" s="1807" t="s">
        <v>2661</v>
      </c>
      <c r="CI60" s="1815" t="s">
        <v>2874</v>
      </c>
      <c r="CJ60" s="1807" t="s">
        <v>8</v>
      </c>
      <c r="CK60" s="1807" t="s">
        <v>8</v>
      </c>
      <c r="CL60" s="1807" t="s">
        <v>2661</v>
      </c>
      <c r="CM60" s="1815" t="s">
        <v>2874</v>
      </c>
      <c r="CN60" s="1807" t="s">
        <v>8</v>
      </c>
      <c r="CO60" s="1807" t="s">
        <v>8</v>
      </c>
      <c r="CP60" s="1807" t="s">
        <v>2661</v>
      </c>
      <c r="CQ60" s="1815" t="s">
        <v>2874</v>
      </c>
      <c r="CR60" s="1644">
        <f>BX60+BT60+BL60+BH60+BD60</f>
        <v>15654083196.2831</v>
      </c>
      <c r="CS60" s="1816" t="s">
        <v>2778</v>
      </c>
      <c r="CT60" s="1816" t="s">
        <v>1</v>
      </c>
      <c r="CU60" s="1733" t="s">
        <v>213</v>
      </c>
      <c r="CV60" s="1817" t="s">
        <v>214</v>
      </c>
      <c r="CW60" s="1817" t="s">
        <v>215</v>
      </c>
      <c r="CX60" s="1818" t="s">
        <v>216</v>
      </c>
      <c r="CY60" s="1807"/>
      <c r="CZ60" s="1646"/>
      <c r="DA60" s="1636"/>
      <c r="DB60" s="1646"/>
      <c r="DC60" s="1803"/>
      <c r="DD60" s="1755"/>
    </row>
    <row r="61" spans="1:108" s="1648" customFormat="1" ht="96.75" customHeight="1">
      <c r="A61" s="1628">
        <v>49</v>
      </c>
      <c r="B61" s="1819" t="s">
        <v>2831</v>
      </c>
      <c r="C61" s="1643"/>
      <c r="D61" s="1631" t="s">
        <v>2877</v>
      </c>
      <c r="E61" s="1794">
        <v>6.7500000000000004E-2</v>
      </c>
      <c r="F61" s="1636" t="s">
        <v>2035</v>
      </c>
      <c r="G61" s="1636" t="s">
        <v>2878</v>
      </c>
      <c r="H61" s="1679" t="s">
        <v>108</v>
      </c>
      <c r="I61" s="1691" t="s">
        <v>2635</v>
      </c>
      <c r="J61" s="1695" t="s">
        <v>9</v>
      </c>
      <c r="K61" s="1695" t="s">
        <v>9</v>
      </c>
      <c r="L61" s="1633">
        <v>43831</v>
      </c>
      <c r="M61" s="1633">
        <v>47848</v>
      </c>
      <c r="N61" s="1634">
        <v>0.09</v>
      </c>
      <c r="O61" s="1634">
        <v>0.09</v>
      </c>
      <c r="P61" s="1634">
        <v>0.09</v>
      </c>
      <c r="Q61" s="1634">
        <v>0.09</v>
      </c>
      <c r="R61" s="1634">
        <v>0.09</v>
      </c>
      <c r="S61" s="1634">
        <v>0.09</v>
      </c>
      <c r="T61" s="1634">
        <v>0.09</v>
      </c>
      <c r="U61" s="1634">
        <v>0.09</v>
      </c>
      <c r="V61" s="1634">
        <v>0.09</v>
      </c>
      <c r="W61" s="1634">
        <v>0.09</v>
      </c>
      <c r="X61" s="1780">
        <v>0.1</v>
      </c>
      <c r="Y61" s="1820">
        <v>1</v>
      </c>
      <c r="Z61" s="1631" t="s">
        <v>2879</v>
      </c>
      <c r="AA61" s="1635">
        <v>2.5000000000000001E-3</v>
      </c>
      <c r="AB61" s="1636" t="s">
        <v>170</v>
      </c>
      <c r="AC61" s="1636" t="s">
        <v>2880</v>
      </c>
      <c r="AD61" s="1702" t="s">
        <v>99</v>
      </c>
      <c r="AE61" s="1636" t="s">
        <v>100</v>
      </c>
      <c r="AF61" s="1636" t="s">
        <v>27</v>
      </c>
      <c r="AG61" s="1646" t="s">
        <v>2659</v>
      </c>
      <c r="AH61" s="1636" t="s">
        <v>2720</v>
      </c>
      <c r="AI61" s="1636">
        <v>99</v>
      </c>
      <c r="AJ61" s="1821">
        <v>1</v>
      </c>
      <c r="AK61" s="1703">
        <v>2019</v>
      </c>
      <c r="AL61" s="1638">
        <v>44044</v>
      </c>
      <c r="AM61" s="1638">
        <v>47848</v>
      </c>
      <c r="AN61" s="1639">
        <v>1</v>
      </c>
      <c r="AO61" s="1639">
        <v>1</v>
      </c>
      <c r="AP61" s="1639">
        <v>1</v>
      </c>
      <c r="AQ61" s="1639">
        <v>1</v>
      </c>
      <c r="AR61" s="1639">
        <v>1</v>
      </c>
      <c r="AS61" s="1639">
        <v>1</v>
      </c>
      <c r="AT61" s="1639">
        <v>1</v>
      </c>
      <c r="AU61" s="1639">
        <v>1</v>
      </c>
      <c r="AV61" s="1639">
        <v>1</v>
      </c>
      <c r="AW61" s="1639">
        <v>1</v>
      </c>
      <c r="AX61" s="1639">
        <v>1</v>
      </c>
      <c r="AY61" s="1639">
        <v>1</v>
      </c>
      <c r="AZ61" s="1641">
        <v>48000000</v>
      </c>
      <c r="BA61" s="1641">
        <v>48000000</v>
      </c>
      <c r="BB61" s="1642" t="s">
        <v>2721</v>
      </c>
      <c r="BC61" s="1632">
        <v>7690</v>
      </c>
      <c r="BD61" s="1641">
        <v>50000000</v>
      </c>
      <c r="BE61" s="1641">
        <v>50000000</v>
      </c>
      <c r="BF61" s="1642" t="s">
        <v>2721</v>
      </c>
      <c r="BG61" s="1632">
        <v>7690</v>
      </c>
      <c r="BH61" s="1641">
        <v>52000000</v>
      </c>
      <c r="BI61" s="1641">
        <v>52000000</v>
      </c>
      <c r="BJ61" s="1642" t="s">
        <v>2721</v>
      </c>
      <c r="BK61" s="1632">
        <v>7690</v>
      </c>
      <c r="BL61" s="1641">
        <v>54000000</v>
      </c>
      <c r="BM61" s="1641">
        <v>54000000</v>
      </c>
      <c r="BN61" s="1642" t="s">
        <v>2721</v>
      </c>
      <c r="BO61" s="1632">
        <v>7690</v>
      </c>
      <c r="BP61" s="1641">
        <v>56000000</v>
      </c>
      <c r="BQ61" s="1641">
        <v>56000000</v>
      </c>
      <c r="BR61" s="1642" t="s">
        <v>2721</v>
      </c>
      <c r="BS61" s="1632">
        <v>7690</v>
      </c>
      <c r="BT61" s="1641">
        <v>50000000</v>
      </c>
      <c r="BU61" s="1641" t="s">
        <v>29</v>
      </c>
      <c r="BV61" s="1642" t="s">
        <v>2721</v>
      </c>
      <c r="BW61" s="1642" t="s">
        <v>29</v>
      </c>
      <c r="BX61" s="1641">
        <v>52000000</v>
      </c>
      <c r="BY61" s="1641" t="s">
        <v>29</v>
      </c>
      <c r="BZ61" s="1642" t="s">
        <v>2721</v>
      </c>
      <c r="CA61" s="1642" t="s">
        <v>29</v>
      </c>
      <c r="CB61" s="1641">
        <v>54000000</v>
      </c>
      <c r="CC61" s="1641" t="s">
        <v>29</v>
      </c>
      <c r="CD61" s="1642" t="s">
        <v>2721</v>
      </c>
      <c r="CE61" s="1642" t="s">
        <v>29</v>
      </c>
      <c r="CF61" s="1641">
        <v>56000000</v>
      </c>
      <c r="CG61" s="1641" t="s">
        <v>29</v>
      </c>
      <c r="CH61" s="1642" t="s">
        <v>2721</v>
      </c>
      <c r="CI61" s="1642" t="s">
        <v>29</v>
      </c>
      <c r="CJ61" s="1641">
        <v>58000000</v>
      </c>
      <c r="CK61" s="1641" t="s">
        <v>29</v>
      </c>
      <c r="CL61" s="1642" t="s">
        <v>2721</v>
      </c>
      <c r="CM61" s="1642" t="s">
        <v>29</v>
      </c>
      <c r="CN61" s="1641">
        <v>61000000</v>
      </c>
      <c r="CO61" s="1641" t="s">
        <v>29</v>
      </c>
      <c r="CP61" s="1642" t="s">
        <v>2721</v>
      </c>
      <c r="CQ61" s="1642" t="s">
        <v>29</v>
      </c>
      <c r="CR61" s="1644">
        <f>CN61+CJ61+CF61+CB61+BX61+BT61+BP61+BL61+BH61+BD61+AZ61</f>
        <v>591000000</v>
      </c>
      <c r="CS61" s="1636" t="s">
        <v>101</v>
      </c>
      <c r="CT61" s="1636" t="s">
        <v>147</v>
      </c>
      <c r="CU61" s="1704" t="s">
        <v>102</v>
      </c>
      <c r="CV61" s="1679" t="s">
        <v>103</v>
      </c>
      <c r="CW61" s="1636" t="s">
        <v>104</v>
      </c>
      <c r="CX61" s="1636" t="s">
        <v>105</v>
      </c>
      <c r="CY61" s="1691"/>
      <c r="CZ61" s="1691"/>
      <c r="DA61" s="1691"/>
      <c r="DB61" s="1691"/>
      <c r="DC61" s="1691"/>
      <c r="DD61" s="1691"/>
    </row>
    <row r="62" spans="1:108" s="1648" customFormat="1" ht="78" customHeight="1">
      <c r="A62" s="1628">
        <v>50</v>
      </c>
      <c r="B62" s="1636" t="s">
        <v>2831</v>
      </c>
      <c r="C62" s="1643"/>
      <c r="D62" s="1631" t="s">
        <v>2877</v>
      </c>
      <c r="E62" s="1650"/>
      <c r="F62" s="1636" t="s">
        <v>2035</v>
      </c>
      <c r="G62" s="1636" t="s">
        <v>2878</v>
      </c>
      <c r="H62" s="1679" t="s">
        <v>108</v>
      </c>
      <c r="I62" s="1691" t="s">
        <v>2635</v>
      </c>
      <c r="J62" s="1695" t="s">
        <v>9</v>
      </c>
      <c r="K62" s="1695" t="s">
        <v>9</v>
      </c>
      <c r="L62" s="1633">
        <v>43831</v>
      </c>
      <c r="M62" s="1633">
        <v>47848</v>
      </c>
      <c r="N62" s="1634">
        <v>0.09</v>
      </c>
      <c r="O62" s="1634">
        <v>0.09</v>
      </c>
      <c r="P62" s="1634">
        <v>0.09</v>
      </c>
      <c r="Q62" s="1634">
        <v>0.09</v>
      </c>
      <c r="R62" s="1634">
        <v>0.09</v>
      </c>
      <c r="S62" s="1634">
        <v>0.09</v>
      </c>
      <c r="T62" s="1634">
        <v>0.09</v>
      </c>
      <c r="U62" s="1634">
        <v>0.09</v>
      </c>
      <c r="V62" s="1634">
        <v>0.09</v>
      </c>
      <c r="W62" s="1634">
        <v>0.09</v>
      </c>
      <c r="X62" s="1780">
        <v>0.1</v>
      </c>
      <c r="Y62" s="1820">
        <v>1</v>
      </c>
      <c r="Z62" s="1631" t="s">
        <v>2881</v>
      </c>
      <c r="AA62" s="1635">
        <v>2.5000000000000001E-3</v>
      </c>
      <c r="AB62" s="1637" t="s">
        <v>2882</v>
      </c>
      <c r="AC62" s="1637" t="s">
        <v>171</v>
      </c>
      <c r="AD62" s="1658" t="s">
        <v>46</v>
      </c>
      <c r="AE62" s="1645" t="s">
        <v>47</v>
      </c>
      <c r="AF62" s="1636" t="s">
        <v>27</v>
      </c>
      <c r="AG62" s="1636" t="s">
        <v>2659</v>
      </c>
      <c r="AH62" s="1645" t="s">
        <v>8</v>
      </c>
      <c r="AI62" s="1645" t="s">
        <v>8</v>
      </c>
      <c r="AJ62" s="1645" t="s">
        <v>8</v>
      </c>
      <c r="AK62" s="1645" t="s">
        <v>8</v>
      </c>
      <c r="AL62" s="1638">
        <v>44044</v>
      </c>
      <c r="AM62" s="1663">
        <v>47848</v>
      </c>
      <c r="AN62" s="1688">
        <v>1</v>
      </c>
      <c r="AO62" s="1688">
        <v>1</v>
      </c>
      <c r="AP62" s="1688">
        <v>1</v>
      </c>
      <c r="AQ62" s="1688">
        <v>1</v>
      </c>
      <c r="AR62" s="1688">
        <v>1</v>
      </c>
      <c r="AS62" s="1688">
        <v>1</v>
      </c>
      <c r="AT62" s="1688">
        <v>1</v>
      </c>
      <c r="AU62" s="1688">
        <v>1</v>
      </c>
      <c r="AV62" s="1688">
        <v>1</v>
      </c>
      <c r="AW62" s="1688">
        <v>1</v>
      </c>
      <c r="AX62" s="1688">
        <v>1</v>
      </c>
      <c r="AY62" s="1751">
        <v>1</v>
      </c>
      <c r="AZ62" s="1641">
        <v>11500000</v>
      </c>
      <c r="BA62" s="1641">
        <v>11500000</v>
      </c>
      <c r="BB62" s="1677" t="s">
        <v>2646</v>
      </c>
      <c r="BC62" s="1678">
        <v>7858</v>
      </c>
      <c r="BD62" s="1641">
        <v>26500000</v>
      </c>
      <c r="BE62" s="1641">
        <v>26500000</v>
      </c>
      <c r="BF62" s="1677" t="s">
        <v>2772</v>
      </c>
      <c r="BG62" s="1678">
        <v>7858</v>
      </c>
      <c r="BH62" s="1641">
        <v>27000000</v>
      </c>
      <c r="BI62" s="1641">
        <v>27000000</v>
      </c>
      <c r="BJ62" s="1677" t="s">
        <v>2772</v>
      </c>
      <c r="BK62" s="1678">
        <v>7858</v>
      </c>
      <c r="BL62" s="1641">
        <v>27500000</v>
      </c>
      <c r="BM62" s="1641">
        <v>27500000</v>
      </c>
      <c r="BN62" s="1677" t="s">
        <v>2772</v>
      </c>
      <c r="BO62" s="1678">
        <v>7858</v>
      </c>
      <c r="BP62" s="1641">
        <v>21000000</v>
      </c>
      <c r="BQ62" s="1641">
        <v>21000000</v>
      </c>
      <c r="BR62" s="1677" t="s">
        <v>2772</v>
      </c>
      <c r="BS62" s="1752">
        <v>7858</v>
      </c>
      <c r="BT62" s="1641">
        <v>21630000</v>
      </c>
      <c r="BU62" s="1641">
        <v>21630000</v>
      </c>
      <c r="BV62" s="1677" t="s">
        <v>2772</v>
      </c>
      <c r="BW62" s="1752">
        <v>7858</v>
      </c>
      <c r="BX62" s="1641">
        <f>BT62*(1+0.03)</f>
        <v>22278900</v>
      </c>
      <c r="BY62" s="1641">
        <f>BU62*(1+0.03)</f>
        <v>22278900</v>
      </c>
      <c r="BZ62" s="1753" t="s">
        <v>2772</v>
      </c>
      <c r="CA62" s="1752">
        <v>7858</v>
      </c>
      <c r="CB62" s="1641">
        <f>BX62*(1+0.03)</f>
        <v>22947267</v>
      </c>
      <c r="CC62" s="1641">
        <f>BY62*(1+0.03)</f>
        <v>22947267</v>
      </c>
      <c r="CD62" s="1753" t="s">
        <v>2772</v>
      </c>
      <c r="CE62" s="1752">
        <v>7858</v>
      </c>
      <c r="CF62" s="1641">
        <f>CB62*(1+0.03)</f>
        <v>23635685.010000002</v>
      </c>
      <c r="CG62" s="1641">
        <f>CC62*(1+0.03)</f>
        <v>23635685.010000002</v>
      </c>
      <c r="CH62" s="1753" t="s">
        <v>2772</v>
      </c>
      <c r="CI62" s="1752">
        <v>7858</v>
      </c>
      <c r="CJ62" s="1641">
        <f>CF62*(1+0.03)</f>
        <v>24344755.560300004</v>
      </c>
      <c r="CK62" s="1641">
        <f>CG62*(1+0.03)</f>
        <v>24344755.560300004</v>
      </c>
      <c r="CL62" s="1753" t="s">
        <v>2772</v>
      </c>
      <c r="CM62" s="1752">
        <v>7858</v>
      </c>
      <c r="CN62" s="1641">
        <f>CJ62*(1+0.03)</f>
        <v>25075098.227109004</v>
      </c>
      <c r="CO62" s="1641">
        <f>CK62*(1+0.03)</f>
        <v>25075098.227109004</v>
      </c>
      <c r="CP62" s="1753" t="s">
        <v>2772</v>
      </c>
      <c r="CQ62" s="1752">
        <v>7858</v>
      </c>
      <c r="CR62" s="1644">
        <f>CN62+CJ62+CF62+CB62+BX62+BT62+BP62+BL62+BH62+BD62+AZ62</f>
        <v>253411705.797409</v>
      </c>
      <c r="CS62" s="1636" t="s">
        <v>118</v>
      </c>
      <c r="CT62" s="1636" t="s">
        <v>2773</v>
      </c>
      <c r="CU62" s="1646" t="s">
        <v>2883</v>
      </c>
      <c r="CV62" s="1646" t="s">
        <v>2884</v>
      </c>
      <c r="CW62" s="1646" t="s">
        <v>2885</v>
      </c>
      <c r="CX62" s="1646" t="s">
        <v>2886</v>
      </c>
      <c r="CY62" s="1646" t="s">
        <v>2778</v>
      </c>
      <c r="CZ62" s="1646" t="s">
        <v>2779</v>
      </c>
      <c r="DA62" s="1636" t="s">
        <v>2780</v>
      </c>
      <c r="DB62" s="1691"/>
      <c r="DC62" s="1691"/>
      <c r="DD62" s="1691"/>
    </row>
    <row r="63" spans="1:108" s="1648" customFormat="1" ht="130.5" customHeight="1">
      <c r="A63" s="1628">
        <v>51</v>
      </c>
      <c r="B63" s="1636" t="s">
        <v>2831</v>
      </c>
      <c r="C63" s="1643"/>
      <c r="D63" s="1631" t="s">
        <v>2877</v>
      </c>
      <c r="E63" s="1650"/>
      <c r="F63" s="1636" t="s">
        <v>2035</v>
      </c>
      <c r="G63" s="1636" t="s">
        <v>2878</v>
      </c>
      <c r="H63" s="1679" t="s">
        <v>108</v>
      </c>
      <c r="I63" s="1691" t="s">
        <v>2635</v>
      </c>
      <c r="J63" s="1695" t="s">
        <v>9</v>
      </c>
      <c r="K63" s="1695" t="s">
        <v>9</v>
      </c>
      <c r="L63" s="1633">
        <v>43831</v>
      </c>
      <c r="M63" s="1633">
        <v>47848</v>
      </c>
      <c r="N63" s="1634">
        <v>0.09</v>
      </c>
      <c r="O63" s="1634">
        <v>0.09</v>
      </c>
      <c r="P63" s="1634">
        <v>0.09</v>
      </c>
      <c r="Q63" s="1634">
        <v>0.09</v>
      </c>
      <c r="R63" s="1634">
        <v>0.09</v>
      </c>
      <c r="S63" s="1634">
        <v>0.09</v>
      </c>
      <c r="T63" s="1634">
        <v>0.09</v>
      </c>
      <c r="U63" s="1634">
        <v>0.09</v>
      </c>
      <c r="V63" s="1634">
        <v>0.09</v>
      </c>
      <c r="W63" s="1634">
        <v>0.09</v>
      </c>
      <c r="X63" s="1780">
        <v>0.1</v>
      </c>
      <c r="Y63" s="1820">
        <v>1</v>
      </c>
      <c r="Z63" s="1631" t="s">
        <v>2887</v>
      </c>
      <c r="AA63" s="1635">
        <v>2.5000000000000001E-3</v>
      </c>
      <c r="AB63" s="1654" t="s">
        <v>2888</v>
      </c>
      <c r="AC63" s="1822" t="s">
        <v>172</v>
      </c>
      <c r="AD63" s="1636" t="s">
        <v>11</v>
      </c>
      <c r="AE63" s="1654" t="s">
        <v>173</v>
      </c>
      <c r="AF63" s="1636" t="s">
        <v>27</v>
      </c>
      <c r="AG63" s="1636" t="s">
        <v>2659</v>
      </c>
      <c r="AH63" s="1645" t="s">
        <v>8</v>
      </c>
      <c r="AI63" s="1645" t="s">
        <v>8</v>
      </c>
      <c r="AJ63" s="1645" t="s">
        <v>8</v>
      </c>
      <c r="AK63" s="1645" t="s">
        <v>8</v>
      </c>
      <c r="AL63" s="1638">
        <v>43891</v>
      </c>
      <c r="AM63" s="1638">
        <v>47847</v>
      </c>
      <c r="AN63" s="1639">
        <v>1</v>
      </c>
      <c r="AO63" s="1639">
        <v>1</v>
      </c>
      <c r="AP63" s="1639">
        <v>1</v>
      </c>
      <c r="AQ63" s="1639">
        <v>1</v>
      </c>
      <c r="AR63" s="1639">
        <v>1</v>
      </c>
      <c r="AS63" s="1639">
        <v>1</v>
      </c>
      <c r="AT63" s="1639">
        <v>1</v>
      </c>
      <c r="AU63" s="1639">
        <v>1</v>
      </c>
      <c r="AV63" s="1639">
        <v>1</v>
      </c>
      <c r="AW63" s="1639">
        <v>1</v>
      </c>
      <c r="AX63" s="1639">
        <v>1</v>
      </c>
      <c r="AY63" s="1639">
        <v>1</v>
      </c>
      <c r="AZ63" s="1699">
        <v>0</v>
      </c>
      <c r="BA63" s="1699">
        <v>0</v>
      </c>
      <c r="BB63" s="1782" t="s">
        <v>2850</v>
      </c>
      <c r="BC63" s="1782" t="s">
        <v>2850</v>
      </c>
      <c r="BD63" s="1699">
        <v>0</v>
      </c>
      <c r="BE63" s="1699">
        <v>0</v>
      </c>
      <c r="BF63" s="1782" t="s">
        <v>2850</v>
      </c>
      <c r="BG63" s="1782" t="s">
        <v>2850</v>
      </c>
      <c r="BH63" s="1699">
        <v>0</v>
      </c>
      <c r="BI63" s="1699">
        <v>0</v>
      </c>
      <c r="BJ63" s="1782" t="s">
        <v>2850</v>
      </c>
      <c r="BK63" s="1782" t="s">
        <v>2850</v>
      </c>
      <c r="BL63" s="1699">
        <v>0</v>
      </c>
      <c r="BM63" s="1699">
        <v>0</v>
      </c>
      <c r="BN63" s="1782" t="s">
        <v>2850</v>
      </c>
      <c r="BO63" s="1782" t="s">
        <v>2850</v>
      </c>
      <c r="BP63" s="1699">
        <v>0</v>
      </c>
      <c r="BQ63" s="1699">
        <v>0</v>
      </c>
      <c r="BR63" s="1782" t="s">
        <v>2850</v>
      </c>
      <c r="BS63" s="1782" t="s">
        <v>2850</v>
      </c>
      <c r="BT63" s="1699">
        <v>0</v>
      </c>
      <c r="BU63" s="1699">
        <v>0</v>
      </c>
      <c r="BV63" s="1782" t="s">
        <v>2850</v>
      </c>
      <c r="BW63" s="1782" t="s">
        <v>2850</v>
      </c>
      <c r="BX63" s="1699">
        <v>0</v>
      </c>
      <c r="BY63" s="1699">
        <v>0</v>
      </c>
      <c r="BZ63" s="1782" t="s">
        <v>2850</v>
      </c>
      <c r="CA63" s="1782" t="s">
        <v>2850</v>
      </c>
      <c r="CB63" s="1699">
        <v>0</v>
      </c>
      <c r="CC63" s="1699">
        <v>0</v>
      </c>
      <c r="CD63" s="1782" t="s">
        <v>2850</v>
      </c>
      <c r="CE63" s="1782" t="s">
        <v>2850</v>
      </c>
      <c r="CF63" s="1699">
        <v>0</v>
      </c>
      <c r="CG63" s="1699">
        <v>0</v>
      </c>
      <c r="CH63" s="1782" t="s">
        <v>2850</v>
      </c>
      <c r="CI63" s="1782" t="s">
        <v>2850</v>
      </c>
      <c r="CJ63" s="1699">
        <v>0</v>
      </c>
      <c r="CK63" s="1699">
        <v>0</v>
      </c>
      <c r="CL63" s="1782" t="s">
        <v>2850</v>
      </c>
      <c r="CM63" s="1782" t="s">
        <v>2850</v>
      </c>
      <c r="CN63" s="1699">
        <v>0</v>
      </c>
      <c r="CO63" s="1699">
        <v>0</v>
      </c>
      <c r="CP63" s="1782" t="s">
        <v>2850</v>
      </c>
      <c r="CQ63" s="1782" t="s">
        <v>2850</v>
      </c>
      <c r="CR63" s="1700">
        <f>+AZ63+BD63+BH63+BL63+BP63+BT63+BX63+CB63+CF63+CJ63</f>
        <v>0</v>
      </c>
      <c r="CS63" s="1636" t="s">
        <v>118</v>
      </c>
      <c r="CT63" s="1636" t="s">
        <v>2786</v>
      </c>
      <c r="CU63" s="1679" t="s">
        <v>125</v>
      </c>
      <c r="CV63" s="1679" t="s">
        <v>126</v>
      </c>
      <c r="CW63" s="1646"/>
      <c r="CX63" s="1680" t="s">
        <v>127</v>
      </c>
      <c r="CY63" s="1646" t="s">
        <v>2778</v>
      </c>
      <c r="CZ63" s="1646" t="s">
        <v>2779</v>
      </c>
      <c r="DA63" s="1636" t="s">
        <v>2780</v>
      </c>
      <c r="DB63" s="1691"/>
      <c r="DC63" s="1691"/>
      <c r="DD63" s="1691"/>
    </row>
    <row r="64" spans="1:108" s="1648" customFormat="1" ht="229.5">
      <c r="A64" s="1628">
        <v>52</v>
      </c>
      <c r="B64" s="1636" t="s">
        <v>2831</v>
      </c>
      <c r="C64" s="1643"/>
      <c r="D64" s="1631" t="s">
        <v>2877</v>
      </c>
      <c r="E64" s="1650"/>
      <c r="F64" s="1636" t="s">
        <v>2035</v>
      </c>
      <c r="G64" s="1636" t="s">
        <v>2878</v>
      </c>
      <c r="H64" s="1679" t="s">
        <v>108</v>
      </c>
      <c r="I64" s="1691" t="s">
        <v>2635</v>
      </c>
      <c r="J64" s="1695" t="s">
        <v>9</v>
      </c>
      <c r="K64" s="1695" t="s">
        <v>9</v>
      </c>
      <c r="L64" s="1633">
        <v>43831</v>
      </c>
      <c r="M64" s="1633">
        <v>47848</v>
      </c>
      <c r="N64" s="1634">
        <v>0.09</v>
      </c>
      <c r="O64" s="1634">
        <v>0.09</v>
      </c>
      <c r="P64" s="1634">
        <v>0.09</v>
      </c>
      <c r="Q64" s="1634">
        <v>0.09</v>
      </c>
      <c r="R64" s="1634">
        <v>0.09</v>
      </c>
      <c r="S64" s="1634">
        <v>0.09</v>
      </c>
      <c r="T64" s="1634">
        <v>0.09</v>
      </c>
      <c r="U64" s="1634">
        <v>0.09</v>
      </c>
      <c r="V64" s="1634">
        <v>0.09</v>
      </c>
      <c r="W64" s="1634">
        <v>0.09</v>
      </c>
      <c r="X64" s="1780">
        <v>0.1</v>
      </c>
      <c r="Y64" s="1820">
        <v>1</v>
      </c>
      <c r="Z64" s="1631" t="s">
        <v>2889</v>
      </c>
      <c r="AA64" s="1635">
        <v>5.0000000000000001E-3</v>
      </c>
      <c r="AB64" s="1636" t="s">
        <v>2890</v>
      </c>
      <c r="AC64" s="1681" t="s">
        <v>179</v>
      </c>
      <c r="AD64" s="1645" t="s">
        <v>11</v>
      </c>
      <c r="AE64" s="1645" t="s">
        <v>117</v>
      </c>
      <c r="AF64" s="1645" t="s">
        <v>27</v>
      </c>
      <c r="AG64" s="1636" t="s">
        <v>2639</v>
      </c>
      <c r="AH64" s="1645" t="s">
        <v>8</v>
      </c>
      <c r="AI64" s="1645" t="s">
        <v>8</v>
      </c>
      <c r="AJ64" s="1645" t="s">
        <v>8</v>
      </c>
      <c r="AK64" s="1645" t="s">
        <v>8</v>
      </c>
      <c r="AL64" s="1663">
        <v>43831</v>
      </c>
      <c r="AM64" s="1663">
        <v>47848</v>
      </c>
      <c r="AN64" s="1690">
        <v>1</v>
      </c>
      <c r="AO64" s="1690">
        <v>20</v>
      </c>
      <c r="AP64" s="1690">
        <v>20</v>
      </c>
      <c r="AQ64" s="1645">
        <v>20</v>
      </c>
      <c r="AR64" s="1645">
        <v>20</v>
      </c>
      <c r="AS64" s="1645">
        <v>20</v>
      </c>
      <c r="AT64" s="1645">
        <v>20</v>
      </c>
      <c r="AU64" s="1645">
        <v>20</v>
      </c>
      <c r="AV64" s="1645">
        <v>20</v>
      </c>
      <c r="AW64" s="1645">
        <v>20</v>
      </c>
      <c r="AX64" s="1645">
        <v>20</v>
      </c>
      <c r="AY64" s="1645">
        <v>20</v>
      </c>
      <c r="AZ64" s="1641">
        <v>12000000</v>
      </c>
      <c r="BA64" s="1641">
        <v>12000000</v>
      </c>
      <c r="BB64" s="1689" t="s">
        <v>2640</v>
      </c>
      <c r="BC64" s="1690">
        <v>7787</v>
      </c>
      <c r="BD64" s="1641">
        <v>24000000</v>
      </c>
      <c r="BE64" s="1641">
        <v>24000000</v>
      </c>
      <c r="BF64" s="1689" t="s">
        <v>2640</v>
      </c>
      <c r="BG64" s="1690">
        <v>7787</v>
      </c>
      <c r="BH64" s="1641">
        <v>24000000</v>
      </c>
      <c r="BI64" s="1641">
        <v>24000000</v>
      </c>
      <c r="BJ64" s="1689" t="s">
        <v>2640</v>
      </c>
      <c r="BK64" s="1690">
        <v>7787</v>
      </c>
      <c r="BL64" s="1641">
        <v>24000000</v>
      </c>
      <c r="BM64" s="1641">
        <v>24000000</v>
      </c>
      <c r="BN64" s="1689" t="s">
        <v>2640</v>
      </c>
      <c r="BO64" s="1690">
        <v>7787</v>
      </c>
      <c r="BP64" s="1641">
        <v>24000000</v>
      </c>
      <c r="BQ64" s="1641">
        <v>24000000</v>
      </c>
      <c r="BR64" s="1689" t="s">
        <v>2640</v>
      </c>
      <c r="BS64" s="1690">
        <v>7787</v>
      </c>
      <c r="BT64" s="1641">
        <v>24720000</v>
      </c>
      <c r="BU64" s="1641" t="s">
        <v>8</v>
      </c>
      <c r="BV64" s="1689" t="s">
        <v>2641</v>
      </c>
      <c r="BW64" s="1689" t="s">
        <v>8</v>
      </c>
      <c r="BX64" s="1641">
        <v>25461600</v>
      </c>
      <c r="BY64" s="1641" t="s">
        <v>8</v>
      </c>
      <c r="BZ64" s="1689" t="s">
        <v>2641</v>
      </c>
      <c r="CA64" s="1689" t="s">
        <v>8</v>
      </c>
      <c r="CB64" s="1641">
        <v>26225448</v>
      </c>
      <c r="CC64" s="1641" t="s">
        <v>8</v>
      </c>
      <c r="CD64" s="1689" t="s">
        <v>2641</v>
      </c>
      <c r="CE64" s="1689" t="s">
        <v>8</v>
      </c>
      <c r="CF64" s="1641">
        <v>27012211.440000001</v>
      </c>
      <c r="CG64" s="1641" t="s">
        <v>8</v>
      </c>
      <c r="CH64" s="1689" t="s">
        <v>2641</v>
      </c>
      <c r="CI64" s="1689" t="s">
        <v>8</v>
      </c>
      <c r="CJ64" s="1641">
        <v>27822577.783200003</v>
      </c>
      <c r="CK64" s="1641" t="s">
        <v>8</v>
      </c>
      <c r="CL64" s="1689" t="s">
        <v>2641</v>
      </c>
      <c r="CM64" s="1689" t="s">
        <v>8</v>
      </c>
      <c r="CN64" s="1641">
        <v>28657255.116696004</v>
      </c>
      <c r="CO64" s="1641" t="s">
        <v>8</v>
      </c>
      <c r="CP64" s="1689" t="s">
        <v>2641</v>
      </c>
      <c r="CQ64" s="1689" t="s">
        <v>8</v>
      </c>
      <c r="CR64" s="1644">
        <f>AZ64+CN64+CJ64+CF64+CB64+BX64+BT64+BP64+BL64+BH64+BD64</f>
        <v>267899092.33989599</v>
      </c>
      <c r="CS64" s="1645" t="s">
        <v>2056</v>
      </c>
      <c r="CT64" s="1645" t="s">
        <v>2690</v>
      </c>
      <c r="CU64" s="1645" t="s">
        <v>2691</v>
      </c>
      <c r="CV64" s="1645" t="s">
        <v>2692</v>
      </c>
      <c r="CW64" s="1645">
        <v>3504799976</v>
      </c>
      <c r="CX64" s="1684" t="s">
        <v>77</v>
      </c>
      <c r="CY64" s="1685"/>
      <c r="CZ64" s="1679"/>
      <c r="DA64" s="1679"/>
      <c r="DB64" s="1679"/>
      <c r="DC64" s="1636"/>
      <c r="DD64" s="1636"/>
    </row>
    <row r="65" spans="1:108" s="1648" customFormat="1" ht="219.75" customHeight="1">
      <c r="A65" s="1628">
        <v>53</v>
      </c>
      <c r="B65" s="1636" t="s">
        <v>2831</v>
      </c>
      <c r="C65" s="1643"/>
      <c r="D65" s="1631" t="s">
        <v>2877</v>
      </c>
      <c r="E65" s="1650"/>
      <c r="F65" s="1636" t="s">
        <v>2035</v>
      </c>
      <c r="G65" s="1636" t="s">
        <v>2878</v>
      </c>
      <c r="H65" s="1679" t="s">
        <v>108</v>
      </c>
      <c r="I65" s="1691" t="s">
        <v>2635</v>
      </c>
      <c r="J65" s="1695" t="s">
        <v>9</v>
      </c>
      <c r="K65" s="1695" t="s">
        <v>9</v>
      </c>
      <c r="L65" s="1633">
        <v>43831</v>
      </c>
      <c r="M65" s="1633">
        <v>47848</v>
      </c>
      <c r="N65" s="1634">
        <v>0.09</v>
      </c>
      <c r="O65" s="1634">
        <v>0.09</v>
      </c>
      <c r="P65" s="1634">
        <v>0.09</v>
      </c>
      <c r="Q65" s="1634">
        <v>0.09</v>
      </c>
      <c r="R65" s="1634">
        <v>0.09</v>
      </c>
      <c r="S65" s="1634">
        <v>0.09</v>
      </c>
      <c r="T65" s="1634">
        <v>0.09</v>
      </c>
      <c r="U65" s="1634">
        <v>0.09</v>
      </c>
      <c r="V65" s="1634">
        <v>0.09</v>
      </c>
      <c r="W65" s="1634">
        <v>0.09</v>
      </c>
      <c r="X65" s="1780">
        <v>0.1</v>
      </c>
      <c r="Y65" s="1820">
        <v>1</v>
      </c>
      <c r="Z65" s="1651" t="s">
        <v>2891</v>
      </c>
      <c r="AA65" s="1635">
        <v>2.5000000000000001E-3</v>
      </c>
      <c r="AB65" s="1640" t="s">
        <v>2892</v>
      </c>
      <c r="AC65" s="1640" t="s">
        <v>180</v>
      </c>
      <c r="AD65" s="1661" t="s">
        <v>11</v>
      </c>
      <c r="AE65" s="1760" t="s">
        <v>154</v>
      </c>
      <c r="AF65" s="1636" t="s">
        <v>2801</v>
      </c>
      <c r="AG65" s="1640" t="s">
        <v>2659</v>
      </c>
      <c r="AH65" s="1640" t="s">
        <v>181</v>
      </c>
      <c r="AI65" s="1640">
        <v>314</v>
      </c>
      <c r="AJ65" s="1661" t="s">
        <v>8</v>
      </c>
      <c r="AK65" s="1661" t="s">
        <v>8</v>
      </c>
      <c r="AL65" s="1663">
        <v>44197</v>
      </c>
      <c r="AM65" s="1663">
        <v>47848</v>
      </c>
      <c r="AN65" s="1640" t="s">
        <v>29</v>
      </c>
      <c r="AO65" s="1664">
        <v>1</v>
      </c>
      <c r="AP65" s="1664">
        <v>1</v>
      </c>
      <c r="AQ65" s="1664">
        <v>1</v>
      </c>
      <c r="AR65" s="1664">
        <v>1</v>
      </c>
      <c r="AS65" s="1664">
        <v>1</v>
      </c>
      <c r="AT65" s="1664">
        <v>1</v>
      </c>
      <c r="AU65" s="1664">
        <v>1</v>
      </c>
      <c r="AV65" s="1664">
        <v>1</v>
      </c>
      <c r="AW65" s="1664">
        <v>1</v>
      </c>
      <c r="AX65" s="1664">
        <v>1</v>
      </c>
      <c r="AY65" s="1664">
        <v>1</v>
      </c>
      <c r="AZ65" s="1640" t="s">
        <v>29</v>
      </c>
      <c r="BA65" s="1640" t="s">
        <v>29</v>
      </c>
      <c r="BB65" s="1640" t="s">
        <v>29</v>
      </c>
      <c r="BC65" s="1640" t="s">
        <v>29</v>
      </c>
      <c r="BD65" s="1641">
        <v>96000000</v>
      </c>
      <c r="BE65" s="1641">
        <v>96000000</v>
      </c>
      <c r="BF65" s="1640" t="s">
        <v>2661</v>
      </c>
      <c r="BG65" s="1640">
        <v>7692</v>
      </c>
      <c r="BH65" s="1641">
        <f>BD65*1.03</f>
        <v>98880000</v>
      </c>
      <c r="BI65" s="1641">
        <f>BE65*1.03</f>
        <v>98880000</v>
      </c>
      <c r="BJ65" s="1640" t="s">
        <v>2661</v>
      </c>
      <c r="BK65" s="1640">
        <v>7692</v>
      </c>
      <c r="BL65" s="1641">
        <f>BH65*1.03</f>
        <v>101846400</v>
      </c>
      <c r="BM65" s="1641">
        <f>BI65*1.03</f>
        <v>101846400</v>
      </c>
      <c r="BN65" s="1640" t="s">
        <v>2661</v>
      </c>
      <c r="BO65" s="1640">
        <v>7692</v>
      </c>
      <c r="BP65" s="1641">
        <f>BL65*1.03</f>
        <v>104901792</v>
      </c>
      <c r="BQ65" s="1641">
        <f>BM65*1.03</f>
        <v>104901792</v>
      </c>
      <c r="BR65" s="1640" t="s">
        <v>2661</v>
      </c>
      <c r="BS65" s="1640">
        <v>7692</v>
      </c>
      <c r="BT65" s="1641">
        <f>BP65*1.03</f>
        <v>108048845.76000001</v>
      </c>
      <c r="BU65" s="1640" t="s">
        <v>29</v>
      </c>
      <c r="BV65" s="1640" t="s">
        <v>2661</v>
      </c>
      <c r="BW65" s="1640" t="s">
        <v>29</v>
      </c>
      <c r="BX65" s="1641">
        <f>BT65*1.03</f>
        <v>111290311.13280001</v>
      </c>
      <c r="BY65" s="1640" t="s">
        <v>29</v>
      </c>
      <c r="BZ65" s="1640" t="s">
        <v>2661</v>
      </c>
      <c r="CA65" s="1640" t="s">
        <v>29</v>
      </c>
      <c r="CB65" s="1641">
        <f>BX65*1.03</f>
        <v>114629020.46678402</v>
      </c>
      <c r="CC65" s="1640" t="s">
        <v>29</v>
      </c>
      <c r="CD65" s="1640" t="s">
        <v>2661</v>
      </c>
      <c r="CE65" s="1640" t="s">
        <v>29</v>
      </c>
      <c r="CF65" s="1641">
        <f>CB65*1.03</f>
        <v>118067891.08078754</v>
      </c>
      <c r="CG65" s="1640" t="s">
        <v>29</v>
      </c>
      <c r="CH65" s="1640" t="s">
        <v>2661</v>
      </c>
      <c r="CI65" s="1640" t="s">
        <v>29</v>
      </c>
      <c r="CJ65" s="1641">
        <f>CF65*1.03</f>
        <v>121609927.81321117</v>
      </c>
      <c r="CK65" s="1640" t="s">
        <v>29</v>
      </c>
      <c r="CL65" s="1640" t="s">
        <v>2661</v>
      </c>
      <c r="CM65" s="1640" t="s">
        <v>29</v>
      </c>
      <c r="CN65" s="1641">
        <f>CJ65*1.03</f>
        <v>125258225.64760751</v>
      </c>
      <c r="CO65" s="1640" t="s">
        <v>29</v>
      </c>
      <c r="CP65" s="1640" t="s">
        <v>2661</v>
      </c>
      <c r="CQ65" s="1640" t="s">
        <v>29</v>
      </c>
      <c r="CR65" s="1644">
        <f>SUM(BD65+BH65+BL65+BP65+BT65+BX65+CB65+CF65+CJ65+CN65)</f>
        <v>1100532413.9011903</v>
      </c>
      <c r="CS65" s="1636" t="s">
        <v>30</v>
      </c>
      <c r="CT65" s="1636" t="s">
        <v>31</v>
      </c>
      <c r="CU65" s="1636" t="s">
        <v>156</v>
      </c>
      <c r="CV65" s="1636" t="s">
        <v>2854</v>
      </c>
      <c r="CW65" s="1636" t="s">
        <v>157</v>
      </c>
      <c r="CX65" s="1636" t="s">
        <v>158</v>
      </c>
      <c r="CY65" s="1685"/>
      <c r="CZ65" s="1679"/>
      <c r="DA65" s="1679"/>
      <c r="DB65" s="1679"/>
      <c r="DC65" s="1636"/>
      <c r="DD65" s="1636"/>
    </row>
    <row r="66" spans="1:108" s="1648" customFormat="1" ht="150" customHeight="1">
      <c r="A66" s="1628">
        <v>54</v>
      </c>
      <c r="B66" s="1636" t="s">
        <v>2831</v>
      </c>
      <c r="C66" s="1643"/>
      <c r="D66" s="1631" t="s">
        <v>2877</v>
      </c>
      <c r="E66" s="1650"/>
      <c r="F66" s="1636" t="s">
        <v>2035</v>
      </c>
      <c r="G66" s="1636" t="s">
        <v>2878</v>
      </c>
      <c r="H66" s="1679" t="s">
        <v>108</v>
      </c>
      <c r="I66" s="1691" t="s">
        <v>2635</v>
      </c>
      <c r="J66" s="1695" t="s">
        <v>9</v>
      </c>
      <c r="K66" s="1695" t="s">
        <v>9</v>
      </c>
      <c r="L66" s="1633">
        <v>43831</v>
      </c>
      <c r="M66" s="1633">
        <v>47848</v>
      </c>
      <c r="N66" s="1634">
        <v>0.09</v>
      </c>
      <c r="O66" s="1634">
        <v>0.09</v>
      </c>
      <c r="P66" s="1634">
        <v>0.09</v>
      </c>
      <c r="Q66" s="1634">
        <v>0.09</v>
      </c>
      <c r="R66" s="1634">
        <v>0.09</v>
      </c>
      <c r="S66" s="1634">
        <v>0.09</v>
      </c>
      <c r="T66" s="1634">
        <v>0.09</v>
      </c>
      <c r="U66" s="1634">
        <v>0.09</v>
      </c>
      <c r="V66" s="1634">
        <v>0.09</v>
      </c>
      <c r="W66" s="1634">
        <v>0.09</v>
      </c>
      <c r="X66" s="1780">
        <v>0.1</v>
      </c>
      <c r="Y66" s="1820">
        <v>1</v>
      </c>
      <c r="Z66" s="1631" t="s">
        <v>2893</v>
      </c>
      <c r="AA66" s="1635">
        <v>5.0000000000000001E-3</v>
      </c>
      <c r="AB66" s="1636" t="s">
        <v>182</v>
      </c>
      <c r="AC66" s="1636" t="s">
        <v>183</v>
      </c>
      <c r="AD66" s="1636" t="s">
        <v>83</v>
      </c>
      <c r="AE66" s="1636" t="s">
        <v>84</v>
      </c>
      <c r="AF66" s="1636" t="s">
        <v>2801</v>
      </c>
      <c r="AG66" s="1646" t="s">
        <v>2659</v>
      </c>
      <c r="AH66" s="1702" t="s">
        <v>2863</v>
      </c>
      <c r="AI66" s="1636">
        <v>309</v>
      </c>
      <c r="AJ66" s="1636" t="s">
        <v>8</v>
      </c>
      <c r="AK66" s="1636" t="s">
        <v>8</v>
      </c>
      <c r="AL66" s="1638">
        <v>43831</v>
      </c>
      <c r="AM66" s="1638">
        <v>47848</v>
      </c>
      <c r="AN66" s="1639">
        <v>1</v>
      </c>
      <c r="AO66" s="1639">
        <v>1</v>
      </c>
      <c r="AP66" s="1639">
        <v>1</v>
      </c>
      <c r="AQ66" s="1639">
        <v>1</v>
      </c>
      <c r="AR66" s="1639">
        <v>1</v>
      </c>
      <c r="AS66" s="1639">
        <v>1</v>
      </c>
      <c r="AT66" s="1639">
        <v>1</v>
      </c>
      <c r="AU66" s="1639">
        <v>1</v>
      </c>
      <c r="AV66" s="1639">
        <v>1</v>
      </c>
      <c r="AW66" s="1639">
        <v>1</v>
      </c>
      <c r="AX66" s="1639">
        <v>1</v>
      </c>
      <c r="AY66" s="1639">
        <v>1</v>
      </c>
      <c r="AZ66" s="1641">
        <v>481173363.33333325</v>
      </c>
      <c r="BA66" s="1641">
        <v>481173363.33333325</v>
      </c>
      <c r="BB66" s="1642" t="s">
        <v>2661</v>
      </c>
      <c r="BC66" s="1636">
        <v>7734</v>
      </c>
      <c r="BD66" s="1641">
        <v>1224725157.7279997</v>
      </c>
      <c r="BE66" s="1641" t="s">
        <v>8</v>
      </c>
      <c r="BF66" s="1642" t="s">
        <v>2661</v>
      </c>
      <c r="BG66" s="1765">
        <v>7734</v>
      </c>
      <c r="BH66" s="1641">
        <v>1261466912.4598398</v>
      </c>
      <c r="BI66" s="1641" t="s">
        <v>8</v>
      </c>
      <c r="BJ66" s="1642" t="s">
        <v>2661</v>
      </c>
      <c r="BK66" s="1636">
        <v>7734</v>
      </c>
      <c r="BL66" s="1641">
        <v>1299310919.8336351</v>
      </c>
      <c r="BM66" s="1641" t="s">
        <v>8</v>
      </c>
      <c r="BN66" s="1642" t="s">
        <v>2661</v>
      </c>
      <c r="BO66" s="1636">
        <v>7734</v>
      </c>
      <c r="BP66" s="1641">
        <v>1338290247.4286442</v>
      </c>
      <c r="BQ66" s="1641" t="s">
        <v>8</v>
      </c>
      <c r="BR66" s="1642" t="s">
        <v>2661</v>
      </c>
      <c r="BS66" s="1636">
        <v>7734</v>
      </c>
      <c r="BT66" s="1641">
        <v>1378438954.8515036</v>
      </c>
      <c r="BU66" s="1641" t="s">
        <v>8</v>
      </c>
      <c r="BV66" s="1642" t="s">
        <v>2661</v>
      </c>
      <c r="BW66" s="1642" t="s">
        <v>2698</v>
      </c>
      <c r="BX66" s="1641">
        <v>1419792123.4970489</v>
      </c>
      <c r="BY66" s="1641" t="s">
        <v>8</v>
      </c>
      <c r="BZ66" s="1642" t="s">
        <v>2697</v>
      </c>
      <c r="CA66" s="1642" t="s">
        <v>2698</v>
      </c>
      <c r="CB66" s="1641">
        <v>1462385887.2019603</v>
      </c>
      <c r="CC66" s="1641" t="s">
        <v>8</v>
      </c>
      <c r="CD66" s="1642" t="s">
        <v>2697</v>
      </c>
      <c r="CE66" s="1642" t="s">
        <v>2698</v>
      </c>
      <c r="CF66" s="1641">
        <v>1506297953.9700375</v>
      </c>
      <c r="CG66" s="1641" t="s">
        <v>8</v>
      </c>
      <c r="CH66" s="1642" t="s">
        <v>2697</v>
      </c>
      <c r="CI66" s="1642" t="s">
        <v>2698</v>
      </c>
      <c r="CJ66" s="1641">
        <v>1551485677.884578</v>
      </c>
      <c r="CK66" s="1641" t="s">
        <v>8</v>
      </c>
      <c r="CL66" s="1642" t="s">
        <v>2697</v>
      </c>
      <c r="CM66" s="1642" t="s">
        <v>2698</v>
      </c>
      <c r="CN66" s="1641">
        <v>1598029033.5165548</v>
      </c>
      <c r="CO66" s="1641" t="s">
        <v>8</v>
      </c>
      <c r="CP66" s="1642" t="s">
        <v>2697</v>
      </c>
      <c r="CQ66" s="1642" t="s">
        <v>2698</v>
      </c>
      <c r="CR66" s="1644">
        <f>SUM(BD66+BH66+BL66+BP66+BT66+BX66+CB66+CF66+CJ66+CN66+AZ66)</f>
        <v>14521396231.705137</v>
      </c>
      <c r="CS66" s="1636" t="s">
        <v>0</v>
      </c>
      <c r="CT66" s="1636" t="s">
        <v>1</v>
      </c>
      <c r="CU66" s="1679" t="s">
        <v>2803</v>
      </c>
      <c r="CV66" s="1646" t="s">
        <v>2804</v>
      </c>
      <c r="CW66" s="1646" t="s">
        <v>85</v>
      </c>
      <c r="CX66" s="1680" t="s">
        <v>86</v>
      </c>
      <c r="CY66" s="1636" t="s">
        <v>2894</v>
      </c>
      <c r="CZ66" s="1636" t="s">
        <v>184</v>
      </c>
      <c r="DA66" s="1636"/>
      <c r="DB66" s="1636"/>
      <c r="DC66" s="1636"/>
      <c r="DD66" s="1679"/>
    </row>
    <row r="67" spans="1:108" s="1648" customFormat="1" ht="369.75">
      <c r="A67" s="1628">
        <v>55</v>
      </c>
      <c r="B67" s="1636" t="s">
        <v>2831</v>
      </c>
      <c r="C67" s="1643"/>
      <c r="D67" s="1631" t="s">
        <v>2877</v>
      </c>
      <c r="E67" s="1650"/>
      <c r="F67" s="1636" t="s">
        <v>2035</v>
      </c>
      <c r="G67" s="1636" t="s">
        <v>2878</v>
      </c>
      <c r="H67" s="1679" t="s">
        <v>108</v>
      </c>
      <c r="I67" s="1691" t="s">
        <v>2635</v>
      </c>
      <c r="J67" s="1695" t="s">
        <v>9</v>
      </c>
      <c r="K67" s="1695" t="s">
        <v>9</v>
      </c>
      <c r="L67" s="1633">
        <v>43831</v>
      </c>
      <c r="M67" s="1633">
        <v>47848</v>
      </c>
      <c r="N67" s="1634">
        <v>0.09</v>
      </c>
      <c r="O67" s="1634">
        <v>0.09</v>
      </c>
      <c r="P67" s="1634">
        <v>0.09</v>
      </c>
      <c r="Q67" s="1634">
        <v>0.09</v>
      </c>
      <c r="R67" s="1634">
        <v>0.09</v>
      </c>
      <c r="S67" s="1634">
        <v>0.09</v>
      </c>
      <c r="T67" s="1634">
        <v>0.09</v>
      </c>
      <c r="U67" s="1634">
        <v>0.09</v>
      </c>
      <c r="V67" s="1634">
        <v>0.09</v>
      </c>
      <c r="W67" s="1634">
        <v>0.09</v>
      </c>
      <c r="X67" s="1780">
        <v>0.1</v>
      </c>
      <c r="Y67" s="1820">
        <v>1</v>
      </c>
      <c r="Z67" s="1631" t="s">
        <v>2895</v>
      </c>
      <c r="AA67" s="1652">
        <v>0.01</v>
      </c>
      <c r="AB67" s="1636" t="s">
        <v>185</v>
      </c>
      <c r="AC67" s="1636" t="s">
        <v>186</v>
      </c>
      <c r="AD67" s="1636" t="s">
        <v>83</v>
      </c>
      <c r="AE67" s="1636" t="s">
        <v>84</v>
      </c>
      <c r="AF67" s="1636" t="s">
        <v>2801</v>
      </c>
      <c r="AG67" s="1636" t="s">
        <v>2802</v>
      </c>
      <c r="AH67" s="1636" t="s">
        <v>2863</v>
      </c>
      <c r="AI67" s="1636">
        <v>309</v>
      </c>
      <c r="AJ67" s="1636" t="s">
        <v>8</v>
      </c>
      <c r="AK67" s="1636" t="s">
        <v>8</v>
      </c>
      <c r="AL67" s="1638">
        <v>43831</v>
      </c>
      <c r="AM67" s="1638">
        <v>47848</v>
      </c>
      <c r="AN67" s="1643">
        <v>1</v>
      </c>
      <c r="AO67" s="1643">
        <v>1</v>
      </c>
      <c r="AP67" s="1643">
        <v>1</v>
      </c>
      <c r="AQ67" s="1643">
        <v>1</v>
      </c>
      <c r="AR67" s="1643">
        <v>1</v>
      </c>
      <c r="AS67" s="1643">
        <v>1</v>
      </c>
      <c r="AT67" s="1643">
        <v>1</v>
      </c>
      <c r="AU67" s="1643">
        <v>1</v>
      </c>
      <c r="AV67" s="1643">
        <v>1</v>
      </c>
      <c r="AW67" s="1643">
        <v>1</v>
      </c>
      <c r="AX67" s="1636">
        <v>1</v>
      </c>
      <c r="AY67" s="1643">
        <f>SUBTOTAL(9,AN67:AX67)</f>
        <v>11</v>
      </c>
      <c r="AZ67" s="1641">
        <v>119599991.33333334</v>
      </c>
      <c r="BA67" s="1641" t="s">
        <v>8</v>
      </c>
      <c r="BB67" s="1642" t="s">
        <v>2661</v>
      </c>
      <c r="BC67" s="1636">
        <v>7734</v>
      </c>
      <c r="BD67" s="1641">
        <v>336126038.70080006</v>
      </c>
      <c r="BE67" s="1641" t="s">
        <v>8</v>
      </c>
      <c r="BF67" s="1642" t="s">
        <v>2661</v>
      </c>
      <c r="BG67" s="1765">
        <v>7734</v>
      </c>
      <c r="BH67" s="1641">
        <v>346209819.8618241</v>
      </c>
      <c r="BI67" s="1641" t="s">
        <v>8</v>
      </c>
      <c r="BJ67" s="1642" t="s">
        <v>2661</v>
      </c>
      <c r="BK67" s="1636">
        <v>7734</v>
      </c>
      <c r="BL67" s="1641">
        <v>356596114.45767885</v>
      </c>
      <c r="BM67" s="1641" t="s">
        <v>8</v>
      </c>
      <c r="BN67" s="1642" t="s">
        <v>2661</v>
      </c>
      <c r="BO67" s="1636">
        <v>7734</v>
      </c>
      <c r="BP67" s="1641">
        <v>367293997.89140922</v>
      </c>
      <c r="BQ67" s="1641" t="s">
        <v>8</v>
      </c>
      <c r="BR67" s="1642" t="s">
        <v>2661</v>
      </c>
      <c r="BS67" s="1636">
        <v>7734</v>
      </c>
      <c r="BT67" s="1641">
        <v>378312817.82815152</v>
      </c>
      <c r="BU67" s="1641" t="s">
        <v>8</v>
      </c>
      <c r="BV67" s="1642" t="s">
        <v>2661</v>
      </c>
      <c r="BW67" s="1642" t="s">
        <v>2698</v>
      </c>
      <c r="BX67" s="1641">
        <v>389662202.3629961</v>
      </c>
      <c r="BY67" s="1641" t="s">
        <v>8</v>
      </c>
      <c r="BZ67" s="1642" t="s">
        <v>2697</v>
      </c>
      <c r="CA67" s="1642" t="s">
        <v>2698</v>
      </c>
      <c r="CB67" s="1641">
        <v>401352068.43388599</v>
      </c>
      <c r="CC67" s="1641" t="s">
        <v>8</v>
      </c>
      <c r="CD67" s="1642" t="s">
        <v>2697</v>
      </c>
      <c r="CE67" s="1642" t="s">
        <v>2698</v>
      </c>
      <c r="CF67" s="1641">
        <v>413392630.48690259</v>
      </c>
      <c r="CG67" s="1641" t="s">
        <v>8</v>
      </c>
      <c r="CH67" s="1642" t="s">
        <v>2697</v>
      </c>
      <c r="CI67" s="1642" t="s">
        <v>2698</v>
      </c>
      <c r="CJ67" s="1641">
        <v>425794409.4015097</v>
      </c>
      <c r="CK67" s="1641" t="s">
        <v>8</v>
      </c>
      <c r="CL67" s="1642" t="s">
        <v>2697</v>
      </c>
      <c r="CM67" s="1642" t="s">
        <v>2698</v>
      </c>
      <c r="CN67" s="1641">
        <v>438568241.68355501</v>
      </c>
      <c r="CO67" s="1641" t="s">
        <v>8</v>
      </c>
      <c r="CP67" s="1642" t="s">
        <v>2697</v>
      </c>
      <c r="CQ67" s="1642" t="s">
        <v>2698</v>
      </c>
      <c r="CR67" s="1644">
        <f>SUM(BD67+BH67+BL67+BP67+BT67+BX67+CB67+CF67+CJ67+CN67+AZ67)</f>
        <v>3972908332.4420466</v>
      </c>
      <c r="CS67" s="1636" t="s">
        <v>0</v>
      </c>
      <c r="CT67" s="1636" t="s">
        <v>1</v>
      </c>
      <c r="CU67" s="1679" t="s">
        <v>2803</v>
      </c>
      <c r="CV67" s="1646" t="s">
        <v>2804</v>
      </c>
      <c r="CW67" s="1646" t="s">
        <v>85</v>
      </c>
      <c r="CX67" s="1680" t="s">
        <v>86</v>
      </c>
      <c r="CY67" s="1636" t="s">
        <v>2655</v>
      </c>
      <c r="CZ67" s="1636" t="s">
        <v>2656</v>
      </c>
      <c r="DA67" s="1646"/>
      <c r="DB67" s="1646"/>
      <c r="DC67" s="1665"/>
      <c r="DD67" s="1691"/>
    </row>
    <row r="68" spans="1:108" s="1648" customFormat="1" ht="152.25" customHeight="1">
      <c r="A68" s="1628">
        <v>56</v>
      </c>
      <c r="B68" s="1636" t="s">
        <v>2831</v>
      </c>
      <c r="C68" s="1643"/>
      <c r="D68" s="1631" t="s">
        <v>2877</v>
      </c>
      <c r="E68" s="1650"/>
      <c r="F68" s="1636" t="s">
        <v>2035</v>
      </c>
      <c r="G68" s="1636" t="s">
        <v>2878</v>
      </c>
      <c r="H68" s="1679" t="s">
        <v>108</v>
      </c>
      <c r="I68" s="1691" t="s">
        <v>2635</v>
      </c>
      <c r="J68" s="1695" t="s">
        <v>9</v>
      </c>
      <c r="K68" s="1695" t="s">
        <v>9</v>
      </c>
      <c r="L68" s="1633">
        <v>43831</v>
      </c>
      <c r="M68" s="1633">
        <v>47848</v>
      </c>
      <c r="N68" s="1634">
        <v>0.09</v>
      </c>
      <c r="O68" s="1634">
        <v>0.09</v>
      </c>
      <c r="P68" s="1634">
        <v>0.09</v>
      </c>
      <c r="Q68" s="1634">
        <v>0.09</v>
      </c>
      <c r="R68" s="1634">
        <v>0.09</v>
      </c>
      <c r="S68" s="1634">
        <v>0.09</v>
      </c>
      <c r="T68" s="1634">
        <v>0.09</v>
      </c>
      <c r="U68" s="1634">
        <v>0.09</v>
      </c>
      <c r="V68" s="1634">
        <v>0.09</v>
      </c>
      <c r="W68" s="1634">
        <v>0.09</v>
      </c>
      <c r="X68" s="1780">
        <v>0.1</v>
      </c>
      <c r="Y68" s="1820">
        <v>1</v>
      </c>
      <c r="Z68" s="1631" t="s">
        <v>2896</v>
      </c>
      <c r="AA68" s="1652">
        <v>0.02</v>
      </c>
      <c r="AB68" s="1636" t="s">
        <v>187</v>
      </c>
      <c r="AC68" s="1636" t="s">
        <v>188</v>
      </c>
      <c r="AD68" s="1636" t="s">
        <v>83</v>
      </c>
      <c r="AE68" s="1636" t="s">
        <v>84</v>
      </c>
      <c r="AF68" s="1636" t="s">
        <v>2897</v>
      </c>
      <c r="AG68" s="1646" t="s">
        <v>2635</v>
      </c>
      <c r="AH68" s="1702" t="s">
        <v>2898</v>
      </c>
      <c r="AI68" s="1636">
        <v>304</v>
      </c>
      <c r="AJ68" s="1636">
        <v>14540</v>
      </c>
      <c r="AK68" s="1636">
        <v>2019</v>
      </c>
      <c r="AL68" s="1638">
        <v>43831</v>
      </c>
      <c r="AM68" s="1638">
        <v>47848</v>
      </c>
      <c r="AN68" s="1636">
        <v>15000</v>
      </c>
      <c r="AO68" s="1823">
        <v>14000</v>
      </c>
      <c r="AP68" s="1823">
        <v>14000</v>
      </c>
      <c r="AQ68" s="1823">
        <v>11000</v>
      </c>
      <c r="AR68" s="1823">
        <v>11000</v>
      </c>
      <c r="AS68" s="1823">
        <v>11000</v>
      </c>
      <c r="AT68" s="1823">
        <v>11000</v>
      </c>
      <c r="AU68" s="1823">
        <v>11000</v>
      </c>
      <c r="AV68" s="1823">
        <v>11000</v>
      </c>
      <c r="AW68" s="1823">
        <v>11000</v>
      </c>
      <c r="AX68" s="1823">
        <v>11000</v>
      </c>
      <c r="AY68" s="1823">
        <v>131000</v>
      </c>
      <c r="AZ68" s="1641">
        <f>(3631578409/2)+(((6500000*5)/2)+((9000000*3)/2))+((4684000*7*3)/2)</f>
        <v>1894721204.5</v>
      </c>
      <c r="BA68" s="1641">
        <f>(3631578409/2)+(((6500000*5)/2)+((9000000*3)/2))+((4684000*7*3)/2)</f>
        <v>1894721204.5</v>
      </c>
      <c r="BB68" s="1642" t="s">
        <v>2661</v>
      </c>
      <c r="BC68" s="1636">
        <v>7734</v>
      </c>
      <c r="BD68" s="1641">
        <f>(((3631578409/6)*1.05)+((6500000*1.024)+9000000+((4684800*7)*1.024)))*12</f>
        <v>8217154415.6999989</v>
      </c>
      <c r="BE68" s="1641">
        <f>(((3631578409/6)*1.05)+((6500000*1.024)+9000000+((4684800*7)*1.024)))*12</f>
        <v>8217154415.6999989</v>
      </c>
      <c r="BF68" s="1642" t="s">
        <v>2661</v>
      </c>
      <c r="BG68" s="1765">
        <v>7734</v>
      </c>
      <c r="BH68" s="1641">
        <f>+BD68*1.03</f>
        <v>8463669048.1709986</v>
      </c>
      <c r="BI68" s="1641">
        <f>+BE68*1.03</f>
        <v>8463669048.1709986</v>
      </c>
      <c r="BJ68" s="1642" t="s">
        <v>2661</v>
      </c>
      <c r="BK68" s="1636">
        <v>7734</v>
      </c>
      <c r="BL68" s="1641">
        <f>+BH68*1.03</f>
        <v>8717579119.6161289</v>
      </c>
      <c r="BM68" s="1641" t="s">
        <v>8</v>
      </c>
      <c r="BN68" s="1642" t="s">
        <v>2661</v>
      </c>
      <c r="BO68" s="1636">
        <v>7734</v>
      </c>
      <c r="BP68" s="1641">
        <f>+BL68*1.03</f>
        <v>8979106493.2046127</v>
      </c>
      <c r="BQ68" s="1641" t="s">
        <v>8</v>
      </c>
      <c r="BR68" s="1642" t="s">
        <v>2661</v>
      </c>
      <c r="BS68" s="1636">
        <v>7734</v>
      </c>
      <c r="BT68" s="1641">
        <f>+BP68*1.03</f>
        <v>9248479688.0007515</v>
      </c>
      <c r="BU68" s="1641" t="s">
        <v>8</v>
      </c>
      <c r="BV68" s="1642" t="s">
        <v>2661</v>
      </c>
      <c r="BW68" s="1642" t="s">
        <v>2698</v>
      </c>
      <c r="BX68" s="1641">
        <f>+BT68*1.03</f>
        <v>9525934078.6407738</v>
      </c>
      <c r="BY68" s="1641" t="s">
        <v>8</v>
      </c>
      <c r="BZ68" s="1642" t="s">
        <v>2697</v>
      </c>
      <c r="CA68" s="1642" t="s">
        <v>2698</v>
      </c>
      <c r="CB68" s="1641">
        <f>(BX68*5%)+BX68</f>
        <v>10002230782.572813</v>
      </c>
      <c r="CC68" s="1641" t="s">
        <v>8</v>
      </c>
      <c r="CD68" s="1642" t="s">
        <v>2697</v>
      </c>
      <c r="CE68" s="1642" t="s">
        <v>2698</v>
      </c>
      <c r="CF68" s="1641">
        <f>(CB68*5%)+CB68</f>
        <v>10502342321.701454</v>
      </c>
      <c r="CG68" s="1641" t="s">
        <v>8</v>
      </c>
      <c r="CH68" s="1642" t="s">
        <v>2697</v>
      </c>
      <c r="CI68" s="1642" t="s">
        <v>2698</v>
      </c>
      <c r="CJ68" s="1641">
        <f>(CF68*5%)+CF68</f>
        <v>11027459437.786528</v>
      </c>
      <c r="CK68" s="1641" t="s">
        <v>8</v>
      </c>
      <c r="CL68" s="1642" t="s">
        <v>2697</v>
      </c>
      <c r="CM68" s="1642" t="s">
        <v>2698</v>
      </c>
      <c r="CN68" s="1641">
        <f>+CJ68*1.03</f>
        <v>11358283220.920124</v>
      </c>
      <c r="CO68" s="1641" t="s">
        <v>8</v>
      </c>
      <c r="CP68" s="1642" t="s">
        <v>2697</v>
      </c>
      <c r="CQ68" s="1642" t="s">
        <v>2698</v>
      </c>
      <c r="CR68" s="1700">
        <f>CN68+CJ68+CF68+CB68+BX68+BT68+BP68+BL68+BH68+BD68+AZ68</f>
        <v>97936959810.814194</v>
      </c>
      <c r="CS68" s="1636" t="s">
        <v>2778</v>
      </c>
      <c r="CT68" s="1636" t="s">
        <v>1</v>
      </c>
      <c r="CU68" s="1679" t="s">
        <v>2803</v>
      </c>
      <c r="CV68" s="1646" t="s">
        <v>2804</v>
      </c>
      <c r="CW68" s="1646" t="s">
        <v>85</v>
      </c>
      <c r="CX68" s="1680" t="s">
        <v>86</v>
      </c>
      <c r="CY68" s="1636" t="s">
        <v>2899</v>
      </c>
      <c r="CZ68" s="1636" t="s">
        <v>189</v>
      </c>
      <c r="DA68" s="1646"/>
      <c r="DB68" s="1646"/>
      <c r="DC68" s="1665"/>
      <c r="DD68" s="1691"/>
    </row>
    <row r="69" spans="1:108" s="1648" customFormat="1" ht="180" customHeight="1">
      <c r="A69" s="1628">
        <v>57</v>
      </c>
      <c r="B69" s="1636" t="s">
        <v>2831</v>
      </c>
      <c r="C69" s="1643"/>
      <c r="D69" s="1631" t="s">
        <v>2877</v>
      </c>
      <c r="E69" s="1650"/>
      <c r="F69" s="1636" t="s">
        <v>2035</v>
      </c>
      <c r="G69" s="1636" t="s">
        <v>2878</v>
      </c>
      <c r="H69" s="1679" t="s">
        <v>108</v>
      </c>
      <c r="I69" s="1691" t="s">
        <v>2635</v>
      </c>
      <c r="J69" s="1695" t="s">
        <v>9</v>
      </c>
      <c r="K69" s="1695" t="s">
        <v>9</v>
      </c>
      <c r="L69" s="1633">
        <v>43831</v>
      </c>
      <c r="M69" s="1633">
        <v>47848</v>
      </c>
      <c r="N69" s="1634">
        <v>0.09</v>
      </c>
      <c r="O69" s="1634">
        <v>0.09</v>
      </c>
      <c r="P69" s="1634">
        <v>0.09</v>
      </c>
      <c r="Q69" s="1634">
        <v>0.09</v>
      </c>
      <c r="R69" s="1634">
        <v>0.09</v>
      </c>
      <c r="S69" s="1634">
        <v>0.09</v>
      </c>
      <c r="T69" s="1634">
        <v>0.09</v>
      </c>
      <c r="U69" s="1634">
        <v>0.09</v>
      </c>
      <c r="V69" s="1634">
        <v>0.09</v>
      </c>
      <c r="W69" s="1634">
        <v>0.09</v>
      </c>
      <c r="X69" s="1780">
        <v>0.1</v>
      </c>
      <c r="Y69" s="1820">
        <v>1</v>
      </c>
      <c r="Z69" s="1631" t="s">
        <v>2900</v>
      </c>
      <c r="AA69" s="1635">
        <v>5.0000000000000001E-3</v>
      </c>
      <c r="AB69" s="1645" t="s">
        <v>190</v>
      </c>
      <c r="AC69" s="1645" t="s">
        <v>191</v>
      </c>
      <c r="AD69" s="1645" t="s">
        <v>83</v>
      </c>
      <c r="AE69" s="1645" t="s">
        <v>84</v>
      </c>
      <c r="AF69" s="1645" t="s">
        <v>2801</v>
      </c>
      <c r="AG69" s="1646" t="s">
        <v>2659</v>
      </c>
      <c r="AH69" s="1824" t="s">
        <v>2863</v>
      </c>
      <c r="AI69" s="1645">
        <v>309</v>
      </c>
      <c r="AJ69" s="1825">
        <v>1</v>
      </c>
      <c r="AK69" s="1686">
        <v>2019</v>
      </c>
      <c r="AL69" s="1638">
        <v>43831</v>
      </c>
      <c r="AM69" s="1638">
        <v>47848</v>
      </c>
      <c r="AN69" s="1693">
        <v>1</v>
      </c>
      <c r="AO69" s="1693">
        <v>1</v>
      </c>
      <c r="AP69" s="1693">
        <v>1</v>
      </c>
      <c r="AQ69" s="1693">
        <v>1</v>
      </c>
      <c r="AR69" s="1693">
        <v>1</v>
      </c>
      <c r="AS69" s="1693">
        <v>1</v>
      </c>
      <c r="AT69" s="1693">
        <v>1</v>
      </c>
      <c r="AU69" s="1693">
        <v>1</v>
      </c>
      <c r="AV69" s="1693">
        <v>1</v>
      </c>
      <c r="AW69" s="1693">
        <v>1</v>
      </c>
      <c r="AX69" s="1693">
        <v>1</v>
      </c>
      <c r="AY69" s="1693">
        <v>1</v>
      </c>
      <c r="AZ69" s="1641">
        <f>5500000*4*5</f>
        <v>110000000</v>
      </c>
      <c r="BA69" s="1641">
        <v>110000000</v>
      </c>
      <c r="BB69" s="1686" t="s">
        <v>2661</v>
      </c>
      <c r="BC69" s="1686">
        <v>7734</v>
      </c>
      <c r="BD69" s="1641">
        <f>+AZ69/5*1.024*12</f>
        <v>270336000</v>
      </c>
      <c r="BE69" s="1641" t="s">
        <v>8</v>
      </c>
      <c r="BF69" s="1642" t="s">
        <v>2661</v>
      </c>
      <c r="BG69" s="1765">
        <v>7734</v>
      </c>
      <c r="BH69" s="1641">
        <f>(BD69*1.03)</f>
        <v>278446080</v>
      </c>
      <c r="BI69" s="1641" t="s">
        <v>8</v>
      </c>
      <c r="BJ69" s="1642" t="s">
        <v>2661</v>
      </c>
      <c r="BK69" s="1636">
        <v>7734</v>
      </c>
      <c r="BL69" s="1641">
        <f>(BH69*1.03)</f>
        <v>286799462.40000004</v>
      </c>
      <c r="BM69" s="1641" t="s">
        <v>8</v>
      </c>
      <c r="BN69" s="1642" t="s">
        <v>2661</v>
      </c>
      <c r="BO69" s="1636">
        <v>7734</v>
      </c>
      <c r="BP69" s="1641">
        <f>(BL69*1.03)</f>
        <v>295403446.27200001</v>
      </c>
      <c r="BQ69" s="1641" t="s">
        <v>8</v>
      </c>
      <c r="BR69" s="1642" t="s">
        <v>2661</v>
      </c>
      <c r="BS69" s="1636">
        <v>7734</v>
      </c>
      <c r="BT69" s="1641">
        <f>(BP69*1.03)</f>
        <v>304265549.66016001</v>
      </c>
      <c r="BU69" s="1641" t="s">
        <v>8</v>
      </c>
      <c r="BV69" s="1642" t="s">
        <v>2661</v>
      </c>
      <c r="BW69" s="1642" t="s">
        <v>2698</v>
      </c>
      <c r="BX69" s="1641">
        <f>(BT69*1.03)</f>
        <v>313393516.14996481</v>
      </c>
      <c r="BY69" s="1641" t="s">
        <v>8</v>
      </c>
      <c r="BZ69" s="1642" t="s">
        <v>2697</v>
      </c>
      <c r="CA69" s="1642" t="s">
        <v>2698</v>
      </c>
      <c r="CB69" s="1641">
        <f>(BX69*1.03)</f>
        <v>322795321.63446379</v>
      </c>
      <c r="CC69" s="1641" t="s">
        <v>8</v>
      </c>
      <c r="CD69" s="1642" t="s">
        <v>2697</v>
      </c>
      <c r="CE69" s="1642" t="s">
        <v>2698</v>
      </c>
      <c r="CF69" s="1641">
        <f>(CB69*1.03)</f>
        <v>332479181.28349769</v>
      </c>
      <c r="CG69" s="1641" t="s">
        <v>8</v>
      </c>
      <c r="CH69" s="1642" t="s">
        <v>2697</v>
      </c>
      <c r="CI69" s="1642" t="s">
        <v>2698</v>
      </c>
      <c r="CJ69" s="1641">
        <f>(CF69*1.03)</f>
        <v>342453556.72200263</v>
      </c>
      <c r="CK69" s="1641" t="s">
        <v>8</v>
      </c>
      <c r="CL69" s="1642" t="s">
        <v>2697</v>
      </c>
      <c r="CM69" s="1642" t="s">
        <v>2698</v>
      </c>
      <c r="CN69" s="1641">
        <f>+CJ69*1.03</f>
        <v>352727163.42366272</v>
      </c>
      <c r="CO69" s="1641" t="s">
        <v>8</v>
      </c>
      <c r="CP69" s="1642" t="s">
        <v>2697</v>
      </c>
      <c r="CQ69" s="1642" t="s">
        <v>2698</v>
      </c>
      <c r="CR69" s="1644">
        <f>CN69+CJ69+CF69+CB69+BX69+BT69+BP69+BL69+BH69+BD69+AZ69</f>
        <v>3209099277.5457516</v>
      </c>
      <c r="CS69" s="1645" t="s">
        <v>2778</v>
      </c>
      <c r="CT69" s="1636" t="s">
        <v>1</v>
      </c>
      <c r="CU69" s="1685" t="s">
        <v>2803</v>
      </c>
      <c r="CV69" s="1658" t="s">
        <v>2804</v>
      </c>
      <c r="CW69" s="1658" t="s">
        <v>85</v>
      </c>
      <c r="CX69" s="1684" t="s">
        <v>86</v>
      </c>
      <c r="CY69" s="1645" t="s">
        <v>2655</v>
      </c>
      <c r="CZ69" s="1636" t="s">
        <v>2656</v>
      </c>
      <c r="DA69" s="1646"/>
      <c r="DB69" s="1646"/>
      <c r="DC69" s="1665"/>
      <c r="DD69" s="1691"/>
    </row>
    <row r="70" spans="1:108" s="1648" customFormat="1" ht="369.75">
      <c r="A70" s="1628">
        <v>58</v>
      </c>
      <c r="B70" s="1636" t="s">
        <v>2831</v>
      </c>
      <c r="C70" s="1643"/>
      <c r="D70" s="1631" t="s">
        <v>2877</v>
      </c>
      <c r="E70" s="1650"/>
      <c r="F70" s="1636" t="s">
        <v>2035</v>
      </c>
      <c r="G70" s="1636" t="s">
        <v>2878</v>
      </c>
      <c r="H70" s="1679" t="s">
        <v>108</v>
      </c>
      <c r="I70" s="1691" t="s">
        <v>2635</v>
      </c>
      <c r="J70" s="1695" t="s">
        <v>9</v>
      </c>
      <c r="K70" s="1695" t="s">
        <v>9</v>
      </c>
      <c r="L70" s="1633">
        <v>43831</v>
      </c>
      <c r="M70" s="1633">
        <v>47848</v>
      </c>
      <c r="N70" s="1634">
        <v>0.09</v>
      </c>
      <c r="O70" s="1634">
        <v>0.09</v>
      </c>
      <c r="P70" s="1634">
        <v>0.09</v>
      </c>
      <c r="Q70" s="1634">
        <v>0.09</v>
      </c>
      <c r="R70" s="1634">
        <v>0.09</v>
      </c>
      <c r="S70" s="1634">
        <v>0.09</v>
      </c>
      <c r="T70" s="1634">
        <v>0.09</v>
      </c>
      <c r="U70" s="1634">
        <v>0.09</v>
      </c>
      <c r="V70" s="1634">
        <v>0.09</v>
      </c>
      <c r="W70" s="1634">
        <v>0.09</v>
      </c>
      <c r="X70" s="1780">
        <v>0.1</v>
      </c>
      <c r="Y70" s="1820">
        <v>1</v>
      </c>
      <c r="Z70" s="1631" t="s">
        <v>2901</v>
      </c>
      <c r="AA70" s="1635">
        <v>0.01</v>
      </c>
      <c r="AB70" s="1645" t="s">
        <v>193</v>
      </c>
      <c r="AC70" s="1645" t="s">
        <v>194</v>
      </c>
      <c r="AD70" s="1645" t="s">
        <v>83</v>
      </c>
      <c r="AE70" s="1645" t="s">
        <v>84</v>
      </c>
      <c r="AF70" s="1645" t="s">
        <v>2801</v>
      </c>
      <c r="AG70" s="1646" t="s">
        <v>2659</v>
      </c>
      <c r="AH70" s="1824" t="s">
        <v>2863</v>
      </c>
      <c r="AI70" s="1645">
        <v>309</v>
      </c>
      <c r="AJ70" s="1686">
        <v>20</v>
      </c>
      <c r="AK70" s="1686">
        <v>2019</v>
      </c>
      <c r="AL70" s="1638">
        <v>43831</v>
      </c>
      <c r="AM70" s="1638">
        <v>47848</v>
      </c>
      <c r="AN70" s="1686">
        <v>20</v>
      </c>
      <c r="AO70" s="1686">
        <v>20</v>
      </c>
      <c r="AP70" s="1686">
        <v>20</v>
      </c>
      <c r="AQ70" s="1686">
        <v>20</v>
      </c>
      <c r="AR70" s="1686">
        <v>20</v>
      </c>
      <c r="AS70" s="1686">
        <v>20</v>
      </c>
      <c r="AT70" s="1686">
        <v>20</v>
      </c>
      <c r="AU70" s="1686">
        <v>20</v>
      </c>
      <c r="AV70" s="1686">
        <v>20</v>
      </c>
      <c r="AW70" s="1686">
        <v>20</v>
      </c>
      <c r="AX70" s="1686">
        <v>20</v>
      </c>
      <c r="AY70" s="1686">
        <v>20</v>
      </c>
      <c r="AZ70" s="1641">
        <f>+((20*5500000)/5)*5</f>
        <v>110000000</v>
      </c>
      <c r="BA70" s="1641" t="s">
        <v>8</v>
      </c>
      <c r="BB70" s="1686" t="s">
        <v>2661</v>
      </c>
      <c r="BC70" s="1686">
        <v>7734</v>
      </c>
      <c r="BD70" s="1641">
        <f>+AZ70/5*1.024*12</f>
        <v>270336000</v>
      </c>
      <c r="BE70" s="1641" t="s">
        <v>8</v>
      </c>
      <c r="BF70" s="1642" t="s">
        <v>2661</v>
      </c>
      <c r="BG70" s="1765">
        <v>7734</v>
      </c>
      <c r="BH70" s="1641">
        <f>(BD70*1.03)</f>
        <v>278446080</v>
      </c>
      <c r="BI70" s="1641" t="s">
        <v>8</v>
      </c>
      <c r="BJ70" s="1642" t="s">
        <v>2661</v>
      </c>
      <c r="BK70" s="1636">
        <v>7734</v>
      </c>
      <c r="BL70" s="1641">
        <f>(BH70*1.03)</f>
        <v>286799462.40000004</v>
      </c>
      <c r="BM70" s="1641" t="s">
        <v>8</v>
      </c>
      <c r="BN70" s="1642" t="s">
        <v>2661</v>
      </c>
      <c r="BO70" s="1636">
        <v>7734</v>
      </c>
      <c r="BP70" s="1641">
        <f>(BL70*1.03)</f>
        <v>295403446.27200001</v>
      </c>
      <c r="BQ70" s="1641" t="s">
        <v>8</v>
      </c>
      <c r="BR70" s="1642" t="s">
        <v>2661</v>
      </c>
      <c r="BS70" s="1636">
        <v>7734</v>
      </c>
      <c r="BT70" s="1641">
        <f>(BP70*1.03)</f>
        <v>304265549.66016001</v>
      </c>
      <c r="BU70" s="1641" t="s">
        <v>8</v>
      </c>
      <c r="BV70" s="1642" t="s">
        <v>2661</v>
      </c>
      <c r="BW70" s="1642" t="s">
        <v>2698</v>
      </c>
      <c r="BX70" s="1641">
        <f>(BT70*1.03)</f>
        <v>313393516.14996481</v>
      </c>
      <c r="BY70" s="1641" t="s">
        <v>8</v>
      </c>
      <c r="BZ70" s="1642" t="s">
        <v>2697</v>
      </c>
      <c r="CA70" s="1642" t="s">
        <v>2698</v>
      </c>
      <c r="CB70" s="1641">
        <f>(BX70*1.03)</f>
        <v>322795321.63446379</v>
      </c>
      <c r="CC70" s="1641" t="s">
        <v>8</v>
      </c>
      <c r="CD70" s="1642" t="s">
        <v>2697</v>
      </c>
      <c r="CE70" s="1642" t="s">
        <v>2698</v>
      </c>
      <c r="CF70" s="1641">
        <f>(CB70*1.03)</f>
        <v>332479181.28349769</v>
      </c>
      <c r="CG70" s="1641" t="s">
        <v>8</v>
      </c>
      <c r="CH70" s="1642" t="s">
        <v>2697</v>
      </c>
      <c r="CI70" s="1642" t="s">
        <v>2698</v>
      </c>
      <c r="CJ70" s="1641">
        <f>(CF70*1.03)</f>
        <v>342453556.72200263</v>
      </c>
      <c r="CK70" s="1641" t="s">
        <v>8</v>
      </c>
      <c r="CL70" s="1642" t="s">
        <v>2697</v>
      </c>
      <c r="CM70" s="1642" t="s">
        <v>2698</v>
      </c>
      <c r="CN70" s="1641">
        <f>+CJ70*1.03</f>
        <v>352727163.42366272</v>
      </c>
      <c r="CO70" s="1641" t="s">
        <v>8</v>
      </c>
      <c r="CP70" s="1642" t="s">
        <v>2697</v>
      </c>
      <c r="CQ70" s="1642" t="s">
        <v>2698</v>
      </c>
      <c r="CR70" s="1644">
        <f>CN70+CJ70+CF70+CB70+BX70+BT70+BP70+BL70+BH70+BD70+AZ70</f>
        <v>3209099277.5457516</v>
      </c>
      <c r="CS70" s="1645" t="s">
        <v>2778</v>
      </c>
      <c r="CT70" s="1636" t="s">
        <v>1</v>
      </c>
      <c r="CU70" s="1685" t="s">
        <v>2803</v>
      </c>
      <c r="CV70" s="1658" t="s">
        <v>2804</v>
      </c>
      <c r="CW70" s="1658" t="s">
        <v>85</v>
      </c>
      <c r="CX70" s="1684" t="s">
        <v>86</v>
      </c>
      <c r="CY70" s="1645" t="s">
        <v>2655</v>
      </c>
      <c r="CZ70" s="1636" t="s">
        <v>2656</v>
      </c>
      <c r="DA70" s="1646"/>
      <c r="DB70" s="1646"/>
      <c r="DC70" s="1665"/>
      <c r="DD70" s="1691"/>
    </row>
    <row r="71" spans="1:108" s="1648" customFormat="1" ht="262.5" customHeight="1">
      <c r="A71" s="1628">
        <v>59</v>
      </c>
      <c r="B71" s="1636" t="s">
        <v>2831</v>
      </c>
      <c r="C71" s="1643"/>
      <c r="D71" s="1631" t="s">
        <v>2877</v>
      </c>
      <c r="E71" s="1650"/>
      <c r="F71" s="1636" t="s">
        <v>2035</v>
      </c>
      <c r="G71" s="1636" t="s">
        <v>2878</v>
      </c>
      <c r="H71" s="1679" t="s">
        <v>108</v>
      </c>
      <c r="I71" s="1691" t="s">
        <v>2635</v>
      </c>
      <c r="J71" s="1695" t="s">
        <v>9</v>
      </c>
      <c r="K71" s="1695" t="s">
        <v>9</v>
      </c>
      <c r="L71" s="1633">
        <v>43831</v>
      </c>
      <c r="M71" s="1633">
        <v>47848</v>
      </c>
      <c r="N71" s="1634">
        <v>0.09</v>
      </c>
      <c r="O71" s="1634">
        <v>0.09</v>
      </c>
      <c r="P71" s="1634">
        <v>0.09</v>
      </c>
      <c r="Q71" s="1634">
        <v>0.09</v>
      </c>
      <c r="R71" s="1634">
        <v>0.09</v>
      </c>
      <c r="S71" s="1634">
        <v>0.09</v>
      </c>
      <c r="T71" s="1634">
        <v>0.09</v>
      </c>
      <c r="U71" s="1634">
        <v>0.09</v>
      </c>
      <c r="V71" s="1634">
        <v>0.09</v>
      </c>
      <c r="W71" s="1634">
        <v>0.09</v>
      </c>
      <c r="X71" s="1780">
        <v>0.1</v>
      </c>
      <c r="Y71" s="1820">
        <v>1</v>
      </c>
      <c r="Z71" s="1631" t="s">
        <v>2902</v>
      </c>
      <c r="AA71" s="1635">
        <v>2.5000000000000001E-3</v>
      </c>
      <c r="AB71" s="1632" t="s">
        <v>55</v>
      </c>
      <c r="AC71" s="1632" t="s">
        <v>56</v>
      </c>
      <c r="AD71" s="1632" t="s">
        <v>57</v>
      </c>
      <c r="AE71" s="1632" t="s">
        <v>58</v>
      </c>
      <c r="AF71" s="1632" t="s">
        <v>27</v>
      </c>
      <c r="AG71" s="1755" t="s">
        <v>2635</v>
      </c>
      <c r="AH71" s="1632" t="s">
        <v>37</v>
      </c>
      <c r="AI71" s="1632" t="s">
        <v>37</v>
      </c>
      <c r="AJ71" s="1632" t="s">
        <v>8</v>
      </c>
      <c r="AK71" s="1632" t="s">
        <v>8</v>
      </c>
      <c r="AL71" s="1633">
        <v>44197</v>
      </c>
      <c r="AM71" s="1633">
        <v>47118</v>
      </c>
      <c r="AN71" s="1632" t="s">
        <v>29</v>
      </c>
      <c r="AO71" s="1632">
        <v>1</v>
      </c>
      <c r="AP71" s="1632">
        <v>1</v>
      </c>
      <c r="AQ71" s="1632">
        <v>1</v>
      </c>
      <c r="AR71" s="1632">
        <v>1</v>
      </c>
      <c r="AS71" s="1632">
        <v>1</v>
      </c>
      <c r="AT71" s="1632">
        <v>1</v>
      </c>
      <c r="AU71" s="1632">
        <v>1</v>
      </c>
      <c r="AV71" s="1632">
        <v>1</v>
      </c>
      <c r="AW71" s="1632" t="s">
        <v>29</v>
      </c>
      <c r="AX71" s="1632" t="s">
        <v>29</v>
      </c>
      <c r="AY71" s="1632">
        <v>8</v>
      </c>
      <c r="AZ71" s="1641" t="s">
        <v>29</v>
      </c>
      <c r="BA71" s="1641" t="s">
        <v>29</v>
      </c>
      <c r="BB71" s="1781" t="s">
        <v>8</v>
      </c>
      <c r="BC71" s="1781" t="s">
        <v>8</v>
      </c>
      <c r="BD71" s="1641">
        <v>16352234.74</v>
      </c>
      <c r="BE71" s="1641">
        <v>16352234.74</v>
      </c>
      <c r="BF71" s="1661" t="s">
        <v>2661</v>
      </c>
      <c r="BG71" s="1632">
        <v>7870</v>
      </c>
      <c r="BH71" s="1641">
        <v>31610037.91</v>
      </c>
      <c r="BI71" s="1641">
        <v>31610037.91</v>
      </c>
      <c r="BJ71" s="1661" t="s">
        <v>2661</v>
      </c>
      <c r="BK71" s="1632">
        <v>7870</v>
      </c>
      <c r="BL71" s="1641">
        <v>49964489.759999998</v>
      </c>
      <c r="BM71" s="1641">
        <v>49964489.759999998</v>
      </c>
      <c r="BN71" s="1661" t="s">
        <v>2661</v>
      </c>
      <c r="BO71" s="1632">
        <v>7870</v>
      </c>
      <c r="BP71" s="1641">
        <v>65325427.509999998</v>
      </c>
      <c r="BQ71" s="1641">
        <v>65325427.509999998</v>
      </c>
      <c r="BR71" s="1661" t="s">
        <v>2661</v>
      </c>
      <c r="BS71" s="1632">
        <v>7870</v>
      </c>
      <c r="BT71" s="1641">
        <v>83894351.969999999</v>
      </c>
      <c r="BU71" s="1641" t="s">
        <v>29</v>
      </c>
      <c r="BV71" s="1661" t="s">
        <v>2661</v>
      </c>
      <c r="BW71" s="1632" t="s">
        <v>29</v>
      </c>
      <c r="BX71" s="1641">
        <v>103683138.63</v>
      </c>
      <c r="BY71" s="1641" t="s">
        <v>29</v>
      </c>
      <c r="BZ71" s="1661" t="s">
        <v>2661</v>
      </c>
      <c r="CA71" s="1632" t="s">
        <v>29</v>
      </c>
      <c r="CB71" s="1641">
        <v>124754433.34</v>
      </c>
      <c r="CC71" s="1641" t="s">
        <v>29</v>
      </c>
      <c r="CD71" s="1661" t="s">
        <v>2661</v>
      </c>
      <c r="CE71" s="1632" t="s">
        <v>29</v>
      </c>
      <c r="CF71" s="1641">
        <v>147173772.94999999</v>
      </c>
      <c r="CG71" s="1641" t="s">
        <v>29</v>
      </c>
      <c r="CH71" s="1661" t="s">
        <v>2661</v>
      </c>
      <c r="CI71" s="1632" t="s">
        <v>29</v>
      </c>
      <c r="CJ71" s="1641" t="s">
        <v>29</v>
      </c>
      <c r="CK71" s="1641" t="s">
        <v>29</v>
      </c>
      <c r="CL71" s="1781" t="s">
        <v>8</v>
      </c>
      <c r="CM71" s="1781" t="s">
        <v>8</v>
      </c>
      <c r="CN71" s="1641" t="s">
        <v>29</v>
      </c>
      <c r="CO71" s="1641" t="s">
        <v>29</v>
      </c>
      <c r="CP71" s="1781" t="s">
        <v>8</v>
      </c>
      <c r="CQ71" s="1781" t="s">
        <v>8</v>
      </c>
      <c r="CR71" s="1644">
        <f>CF71+CB71+BX71+BT71+BP71+BL71+BH71+BD71</f>
        <v>622757886.80999994</v>
      </c>
      <c r="CS71" s="1632" t="s">
        <v>59</v>
      </c>
      <c r="CT71" s="1632" t="s">
        <v>60</v>
      </c>
      <c r="CU71" s="1632" t="s">
        <v>61</v>
      </c>
      <c r="CV71" s="1632" t="s">
        <v>62</v>
      </c>
      <c r="CW71" s="1632" t="s">
        <v>63</v>
      </c>
      <c r="CX71" s="1826" t="s">
        <v>64</v>
      </c>
      <c r="CY71" s="1632" t="s">
        <v>2778</v>
      </c>
      <c r="CZ71" s="1632" t="s">
        <v>1</v>
      </c>
      <c r="DA71" s="1632" t="s">
        <v>2818</v>
      </c>
      <c r="DB71" s="1632" t="s">
        <v>2819</v>
      </c>
      <c r="DC71" s="1632" t="s">
        <v>65</v>
      </c>
      <c r="DD71" s="1757" t="s">
        <v>66</v>
      </c>
    </row>
    <row r="72" spans="1:108" s="1648" customFormat="1" ht="293.25">
      <c r="A72" s="1628">
        <v>60</v>
      </c>
      <c r="B72" s="1636" t="s">
        <v>2831</v>
      </c>
      <c r="C72" s="1643"/>
      <c r="D72" s="1631" t="s">
        <v>1957</v>
      </c>
      <c r="E72" s="1794">
        <v>3.5000000000000003E-2</v>
      </c>
      <c r="F72" s="1645" t="s">
        <v>1958</v>
      </c>
      <c r="G72" s="1636" t="s">
        <v>2903</v>
      </c>
      <c r="H72" s="1679" t="s">
        <v>108</v>
      </c>
      <c r="I72" s="1691" t="s">
        <v>2635</v>
      </c>
      <c r="J72" s="1695" t="s">
        <v>9</v>
      </c>
      <c r="K72" s="1695" t="s">
        <v>9</v>
      </c>
      <c r="L72" s="1633">
        <v>43831</v>
      </c>
      <c r="M72" s="1633">
        <v>47848</v>
      </c>
      <c r="N72" s="1634">
        <v>0.09</v>
      </c>
      <c r="O72" s="1634">
        <v>0.09</v>
      </c>
      <c r="P72" s="1634">
        <v>0.09</v>
      </c>
      <c r="Q72" s="1634">
        <v>0.09</v>
      </c>
      <c r="R72" s="1634">
        <v>0.09</v>
      </c>
      <c r="S72" s="1634">
        <v>0.09</v>
      </c>
      <c r="T72" s="1634">
        <v>0.09</v>
      </c>
      <c r="U72" s="1634">
        <v>0.09</v>
      </c>
      <c r="V72" s="1634">
        <v>0.09</v>
      </c>
      <c r="W72" s="1634">
        <v>0.09</v>
      </c>
      <c r="X72" s="1780">
        <v>0.1</v>
      </c>
      <c r="Y72" s="1827">
        <v>1</v>
      </c>
      <c r="Z72" s="1631" t="s">
        <v>2904</v>
      </c>
      <c r="AA72" s="1635">
        <v>2.5000000000000001E-3</v>
      </c>
      <c r="AB72" s="1645" t="s">
        <v>195</v>
      </c>
      <c r="AC72" s="1645" t="s">
        <v>196</v>
      </c>
      <c r="AD72" s="1682" t="s">
        <v>68</v>
      </c>
      <c r="AE72" s="1645" t="s">
        <v>69</v>
      </c>
      <c r="AF72" s="1645" t="s">
        <v>2905</v>
      </c>
      <c r="AG72" s="1636" t="s">
        <v>2635</v>
      </c>
      <c r="AH72" s="1636" t="s">
        <v>9</v>
      </c>
      <c r="AI72" s="1636" t="s">
        <v>9</v>
      </c>
      <c r="AJ72" s="1636" t="s">
        <v>9</v>
      </c>
      <c r="AK72" s="1636" t="s">
        <v>9</v>
      </c>
      <c r="AL72" s="1638">
        <v>44197</v>
      </c>
      <c r="AM72" s="1638">
        <v>47848</v>
      </c>
      <c r="AN72" s="1828" t="s">
        <v>29</v>
      </c>
      <c r="AO72" s="1828">
        <v>6</v>
      </c>
      <c r="AP72" s="1828">
        <v>6</v>
      </c>
      <c r="AQ72" s="1828">
        <v>6</v>
      </c>
      <c r="AR72" s="1828">
        <v>6</v>
      </c>
      <c r="AS72" s="1828">
        <v>6</v>
      </c>
      <c r="AT72" s="1828">
        <v>6</v>
      </c>
      <c r="AU72" s="1828">
        <v>6</v>
      </c>
      <c r="AV72" s="1828">
        <v>6</v>
      </c>
      <c r="AW72" s="1828">
        <v>6</v>
      </c>
      <c r="AX72" s="1828">
        <v>6</v>
      </c>
      <c r="AY72" s="1828">
        <f>AO72+AP72+AQ72+AR72+AS72+AT72+AU72+AV72+AW72+AX72</f>
        <v>60</v>
      </c>
      <c r="AZ72" s="1641" t="s">
        <v>29</v>
      </c>
      <c r="BA72" s="1641" t="s">
        <v>29</v>
      </c>
      <c r="BB72" s="1641" t="s">
        <v>29</v>
      </c>
      <c r="BC72" s="1641" t="s">
        <v>29</v>
      </c>
      <c r="BD72" s="1641">
        <f>(4800000*10)</f>
        <v>48000000</v>
      </c>
      <c r="BE72" s="1641">
        <f>(4800000*10)</f>
        <v>48000000</v>
      </c>
      <c r="BF72" s="1683" t="s">
        <v>2683</v>
      </c>
      <c r="BG72" s="1683" t="s">
        <v>2906</v>
      </c>
      <c r="BH72" s="1641">
        <f>(BD72*1.03)</f>
        <v>49440000</v>
      </c>
      <c r="BI72" s="1641">
        <f>(BE72*1.03)</f>
        <v>49440000</v>
      </c>
      <c r="BJ72" s="1683" t="s">
        <v>2683</v>
      </c>
      <c r="BK72" s="1683" t="s">
        <v>2906</v>
      </c>
      <c r="BL72" s="1641">
        <f>(BH72*1.03)</f>
        <v>50923200</v>
      </c>
      <c r="BM72" s="1641">
        <f>(BI72*1.03)</f>
        <v>50923200</v>
      </c>
      <c r="BN72" s="1683" t="s">
        <v>2683</v>
      </c>
      <c r="BO72" s="1683" t="s">
        <v>2906</v>
      </c>
      <c r="BP72" s="1641">
        <f>(BL72*1.03)</f>
        <v>52450896</v>
      </c>
      <c r="BQ72" s="1641">
        <f>(BM72*1.03)</f>
        <v>52450896</v>
      </c>
      <c r="BR72" s="1683" t="s">
        <v>2683</v>
      </c>
      <c r="BS72" s="1683" t="s">
        <v>2906</v>
      </c>
      <c r="BT72" s="1641">
        <f>(BP72*1.03)</f>
        <v>54024422.880000003</v>
      </c>
      <c r="BU72" s="1641" t="s">
        <v>9</v>
      </c>
      <c r="BV72" s="1683" t="s">
        <v>2683</v>
      </c>
      <c r="BW72" s="1829" t="s">
        <v>9</v>
      </c>
      <c r="BX72" s="1641">
        <f>(BT72*1.03)</f>
        <v>55645155.566400006</v>
      </c>
      <c r="BY72" s="1641" t="s">
        <v>9</v>
      </c>
      <c r="BZ72" s="1683" t="s">
        <v>2683</v>
      </c>
      <c r="CA72" s="1829" t="s">
        <v>9</v>
      </c>
      <c r="CB72" s="1641">
        <f>(BX72*1.03)</f>
        <v>57314510.233392008</v>
      </c>
      <c r="CC72" s="1641" t="s">
        <v>9</v>
      </c>
      <c r="CD72" s="1683" t="s">
        <v>2683</v>
      </c>
      <c r="CE72" s="1829" t="s">
        <v>9</v>
      </c>
      <c r="CF72" s="1641">
        <f>(CB72*1.03)</f>
        <v>59033945.54039377</v>
      </c>
      <c r="CG72" s="1641" t="s">
        <v>9</v>
      </c>
      <c r="CH72" s="1683" t="s">
        <v>2683</v>
      </c>
      <c r="CI72" s="1829" t="s">
        <v>9</v>
      </c>
      <c r="CJ72" s="1641">
        <f>(CF72*1.03)</f>
        <v>60804963.906605586</v>
      </c>
      <c r="CK72" s="1641" t="s">
        <v>9</v>
      </c>
      <c r="CL72" s="1683" t="s">
        <v>2683</v>
      </c>
      <c r="CM72" s="1829" t="s">
        <v>9</v>
      </c>
      <c r="CN72" s="1641">
        <f>(CJ72*1.03)</f>
        <v>62629112.823803753</v>
      </c>
      <c r="CO72" s="1641" t="s">
        <v>9</v>
      </c>
      <c r="CP72" s="1683" t="s">
        <v>2683</v>
      </c>
      <c r="CQ72" s="1829" t="s">
        <v>9</v>
      </c>
      <c r="CR72" s="1644">
        <f>CN72+CJ72+CF72+CB72+BX72+BT72+BP72+BL72+BH72+BD72</f>
        <v>550266206.95059514</v>
      </c>
      <c r="CS72" s="1645" t="s">
        <v>38</v>
      </c>
      <c r="CT72" s="1645" t="s">
        <v>2685</v>
      </c>
      <c r="CU72" s="1645" t="s">
        <v>2907</v>
      </c>
      <c r="CV72" s="1645" t="s">
        <v>2908</v>
      </c>
      <c r="CW72" s="1645">
        <v>3115464700</v>
      </c>
      <c r="CX72" s="1684" t="s">
        <v>197</v>
      </c>
      <c r="CY72" s="1701"/>
      <c r="CZ72" s="1701"/>
      <c r="DA72" s="1701"/>
      <c r="DB72" s="1701"/>
      <c r="DC72" s="1701"/>
      <c r="DD72" s="1646"/>
    </row>
    <row r="73" spans="1:108" s="1648" customFormat="1" ht="216.75">
      <c r="A73" s="1628">
        <v>61</v>
      </c>
      <c r="B73" s="1636" t="s">
        <v>2831</v>
      </c>
      <c r="C73" s="1643"/>
      <c r="D73" s="1631" t="s">
        <v>1957</v>
      </c>
      <c r="E73" s="1650"/>
      <c r="F73" s="1645" t="s">
        <v>1958</v>
      </c>
      <c r="G73" s="1636" t="s">
        <v>2903</v>
      </c>
      <c r="H73" s="1679" t="s">
        <v>108</v>
      </c>
      <c r="I73" s="1691" t="s">
        <v>2635</v>
      </c>
      <c r="J73" s="1695" t="s">
        <v>9</v>
      </c>
      <c r="K73" s="1695" t="s">
        <v>9</v>
      </c>
      <c r="L73" s="1633">
        <v>43831</v>
      </c>
      <c r="M73" s="1633">
        <v>47848</v>
      </c>
      <c r="N73" s="1634">
        <v>0.09</v>
      </c>
      <c r="O73" s="1634">
        <v>0.09</v>
      </c>
      <c r="P73" s="1634">
        <v>0.09</v>
      </c>
      <c r="Q73" s="1634">
        <v>0.09</v>
      </c>
      <c r="R73" s="1634">
        <v>0.09</v>
      </c>
      <c r="S73" s="1634">
        <v>0.09</v>
      </c>
      <c r="T73" s="1634">
        <v>0.09</v>
      </c>
      <c r="U73" s="1634">
        <v>0.09</v>
      </c>
      <c r="V73" s="1634">
        <v>0.09</v>
      </c>
      <c r="W73" s="1634">
        <v>0.09</v>
      </c>
      <c r="X73" s="1780">
        <v>0.1</v>
      </c>
      <c r="Y73" s="1827">
        <v>1</v>
      </c>
      <c r="Z73" s="1651" t="s">
        <v>2909</v>
      </c>
      <c r="AA73" s="1635">
        <v>2.5000000000000001E-3</v>
      </c>
      <c r="AB73" s="1666" t="s">
        <v>198</v>
      </c>
      <c r="AC73" s="1666" t="s">
        <v>199</v>
      </c>
      <c r="AD73" s="1645" t="s">
        <v>11</v>
      </c>
      <c r="AE73" s="1667" t="s">
        <v>117</v>
      </c>
      <c r="AF73" s="1666" t="s">
        <v>2644</v>
      </c>
      <c r="AG73" s="1640" t="s">
        <v>2635</v>
      </c>
      <c r="AH73" s="1640" t="s">
        <v>37</v>
      </c>
      <c r="AI73" s="1640" t="s">
        <v>37</v>
      </c>
      <c r="AJ73" s="1666">
        <v>15</v>
      </c>
      <c r="AK73" s="1666">
        <v>2019</v>
      </c>
      <c r="AL73" s="1662">
        <v>43831</v>
      </c>
      <c r="AM73" s="1662">
        <v>47848</v>
      </c>
      <c r="AN73" s="1830">
        <v>3</v>
      </c>
      <c r="AO73" s="1666">
        <v>11</v>
      </c>
      <c r="AP73" s="1666">
        <v>11</v>
      </c>
      <c r="AQ73" s="1666">
        <v>11</v>
      </c>
      <c r="AR73" s="1666">
        <v>11</v>
      </c>
      <c r="AS73" s="1666">
        <v>11</v>
      </c>
      <c r="AT73" s="1666">
        <v>11</v>
      </c>
      <c r="AU73" s="1666">
        <v>11</v>
      </c>
      <c r="AV73" s="1666">
        <v>11</v>
      </c>
      <c r="AW73" s="1666">
        <v>11</v>
      </c>
      <c r="AX73" s="1666">
        <v>11</v>
      </c>
      <c r="AY73" s="1666">
        <f>SUM(AN73:AX73)</f>
        <v>113</v>
      </c>
      <c r="AZ73" s="1641">
        <v>1039800</v>
      </c>
      <c r="BA73" s="1641">
        <v>1039800</v>
      </c>
      <c r="BB73" s="1640" t="s">
        <v>2661</v>
      </c>
      <c r="BC73" s="1640" t="s">
        <v>2910</v>
      </c>
      <c r="BD73" s="1641">
        <v>3586200</v>
      </c>
      <c r="BE73" s="1641">
        <v>3586200</v>
      </c>
      <c r="BF73" s="1640" t="s">
        <v>2661</v>
      </c>
      <c r="BG73" s="1640" t="s">
        <v>2910</v>
      </c>
      <c r="BH73" s="1641">
        <v>3729648</v>
      </c>
      <c r="BI73" s="1641">
        <v>3729648</v>
      </c>
      <c r="BJ73" s="1640" t="s">
        <v>2661</v>
      </c>
      <c r="BK73" s="1640" t="s">
        <v>2910</v>
      </c>
      <c r="BL73" s="1641">
        <v>3878834</v>
      </c>
      <c r="BM73" s="1641">
        <v>3878834</v>
      </c>
      <c r="BN73" s="1640" t="s">
        <v>2661</v>
      </c>
      <c r="BO73" s="1640" t="s">
        <v>2910</v>
      </c>
      <c r="BP73" s="1641">
        <v>4033987</v>
      </c>
      <c r="BQ73" s="1641">
        <v>4033987</v>
      </c>
      <c r="BR73" s="1640" t="s">
        <v>2661</v>
      </c>
      <c r="BS73" s="1640" t="s">
        <v>2910</v>
      </c>
      <c r="BT73" s="1641">
        <v>4195347</v>
      </c>
      <c r="BU73" s="1641">
        <v>4195347</v>
      </c>
      <c r="BV73" s="1640" t="s">
        <v>2661</v>
      </c>
      <c r="BW73" s="1671" t="s">
        <v>37</v>
      </c>
      <c r="BX73" s="1641">
        <v>4363161</v>
      </c>
      <c r="BY73" s="1641">
        <v>4363161</v>
      </c>
      <c r="BZ73" s="1640" t="s">
        <v>2661</v>
      </c>
      <c r="CA73" s="1671" t="s">
        <v>37</v>
      </c>
      <c r="CB73" s="1641">
        <v>4537687</v>
      </c>
      <c r="CC73" s="1641">
        <v>4537687</v>
      </c>
      <c r="CD73" s="1640" t="s">
        <v>2661</v>
      </c>
      <c r="CE73" s="1671" t="s">
        <v>37</v>
      </c>
      <c r="CF73" s="1641">
        <v>4719195</v>
      </c>
      <c r="CG73" s="1641">
        <v>4719195</v>
      </c>
      <c r="CH73" s="1640" t="s">
        <v>2661</v>
      </c>
      <c r="CI73" s="1671" t="s">
        <v>37</v>
      </c>
      <c r="CJ73" s="1641">
        <v>4907962</v>
      </c>
      <c r="CK73" s="1641">
        <v>4907962</v>
      </c>
      <c r="CL73" s="1640" t="s">
        <v>2661</v>
      </c>
      <c r="CM73" s="1671" t="s">
        <v>37</v>
      </c>
      <c r="CN73" s="1641">
        <v>5104281</v>
      </c>
      <c r="CO73" s="1641">
        <v>5104281</v>
      </c>
      <c r="CP73" s="1640" t="s">
        <v>2661</v>
      </c>
      <c r="CQ73" s="1671" t="s">
        <v>37</v>
      </c>
      <c r="CR73" s="1644">
        <f>CJ73+CF73+CB73+BX73+BT73+BP73+BL73+BH73+BD73+AZ73+CN73</f>
        <v>44096102</v>
      </c>
      <c r="CS73" s="1645" t="s">
        <v>38</v>
      </c>
      <c r="CT73" s="1645" t="s">
        <v>39</v>
      </c>
      <c r="CU73" s="1645" t="s">
        <v>2911</v>
      </c>
      <c r="CV73" s="1645" t="s">
        <v>2912</v>
      </c>
      <c r="CW73" s="1658" t="s">
        <v>200</v>
      </c>
      <c r="CX73" s="1831" t="s">
        <v>201</v>
      </c>
      <c r="CY73" s="1658"/>
      <c r="CZ73" s="1646"/>
      <c r="DA73" s="1646"/>
      <c r="DB73" s="1646"/>
      <c r="DC73" s="1646"/>
      <c r="DD73" s="1646"/>
    </row>
    <row r="74" spans="1:108" s="1648" customFormat="1" ht="318.75">
      <c r="A74" s="1628">
        <v>62</v>
      </c>
      <c r="B74" s="1636" t="s">
        <v>2831</v>
      </c>
      <c r="C74" s="1643"/>
      <c r="D74" s="1631" t="s">
        <v>1957</v>
      </c>
      <c r="E74" s="1650"/>
      <c r="F74" s="1645" t="s">
        <v>1958</v>
      </c>
      <c r="G74" s="1636" t="s">
        <v>2903</v>
      </c>
      <c r="H74" s="1679" t="s">
        <v>108</v>
      </c>
      <c r="I74" s="1691" t="s">
        <v>2635</v>
      </c>
      <c r="J74" s="1695" t="s">
        <v>9</v>
      </c>
      <c r="K74" s="1695" t="s">
        <v>9</v>
      </c>
      <c r="L74" s="1633">
        <v>43831</v>
      </c>
      <c r="M74" s="1633">
        <v>47848</v>
      </c>
      <c r="N74" s="1634">
        <v>0.09</v>
      </c>
      <c r="O74" s="1634">
        <v>0.09</v>
      </c>
      <c r="P74" s="1634">
        <v>0.09</v>
      </c>
      <c r="Q74" s="1634">
        <v>0.09</v>
      </c>
      <c r="R74" s="1634">
        <v>0.09</v>
      </c>
      <c r="S74" s="1634">
        <v>0.09</v>
      </c>
      <c r="T74" s="1634">
        <v>0.09</v>
      </c>
      <c r="U74" s="1634">
        <v>0.09</v>
      </c>
      <c r="V74" s="1634">
        <v>0.09</v>
      </c>
      <c r="W74" s="1634">
        <v>0.09</v>
      </c>
      <c r="X74" s="1780">
        <v>0.1</v>
      </c>
      <c r="Y74" s="1827">
        <v>1</v>
      </c>
      <c r="Z74" s="1631" t="s">
        <v>2913</v>
      </c>
      <c r="AA74" s="1635">
        <v>2.5000000000000001E-3</v>
      </c>
      <c r="AB74" s="1636" t="s">
        <v>202</v>
      </c>
      <c r="AC74" s="1636" t="s">
        <v>203</v>
      </c>
      <c r="AD74" s="1645" t="s">
        <v>11</v>
      </c>
      <c r="AE74" s="1645" t="s">
        <v>204</v>
      </c>
      <c r="AF74" s="1636" t="s">
        <v>27</v>
      </c>
      <c r="AG74" s="1636" t="s">
        <v>2635</v>
      </c>
      <c r="AH74" s="1645" t="s">
        <v>8</v>
      </c>
      <c r="AI74" s="1645" t="s">
        <v>8</v>
      </c>
      <c r="AJ74" s="1636" t="s">
        <v>8</v>
      </c>
      <c r="AK74" s="1636" t="s">
        <v>8</v>
      </c>
      <c r="AL74" s="1638">
        <v>43831</v>
      </c>
      <c r="AM74" s="1638">
        <v>47848</v>
      </c>
      <c r="AN74" s="1636">
        <v>4</v>
      </c>
      <c r="AO74" s="1636">
        <v>4</v>
      </c>
      <c r="AP74" s="1636">
        <v>4</v>
      </c>
      <c r="AQ74" s="1636">
        <v>4</v>
      </c>
      <c r="AR74" s="1636">
        <v>4</v>
      </c>
      <c r="AS74" s="1636">
        <v>4</v>
      </c>
      <c r="AT74" s="1636">
        <v>4</v>
      </c>
      <c r="AU74" s="1636">
        <v>4</v>
      </c>
      <c r="AV74" s="1636">
        <v>4</v>
      </c>
      <c r="AW74" s="1636">
        <v>4</v>
      </c>
      <c r="AX74" s="1636">
        <v>4</v>
      </c>
      <c r="AY74" s="1636">
        <f>+SUM(AN74:AX74)</f>
        <v>44</v>
      </c>
      <c r="AZ74" s="1641">
        <v>12000000</v>
      </c>
      <c r="BA74" s="1641">
        <v>12000000</v>
      </c>
      <c r="BB74" s="1689" t="s">
        <v>2640</v>
      </c>
      <c r="BC74" s="1690">
        <v>7787</v>
      </c>
      <c r="BD74" s="1641">
        <v>24000000</v>
      </c>
      <c r="BE74" s="1641">
        <v>24000000</v>
      </c>
      <c r="BF74" s="1689" t="s">
        <v>2640</v>
      </c>
      <c r="BG74" s="1690">
        <v>7787</v>
      </c>
      <c r="BH74" s="1641">
        <v>24000000</v>
      </c>
      <c r="BI74" s="1641">
        <v>24000000</v>
      </c>
      <c r="BJ74" s="1689" t="s">
        <v>2640</v>
      </c>
      <c r="BK74" s="1690">
        <v>7787</v>
      </c>
      <c r="BL74" s="1641">
        <v>24000000</v>
      </c>
      <c r="BM74" s="1641">
        <v>24000000</v>
      </c>
      <c r="BN74" s="1689" t="s">
        <v>2640</v>
      </c>
      <c r="BO74" s="1690">
        <v>7787</v>
      </c>
      <c r="BP74" s="1641">
        <v>24000000</v>
      </c>
      <c r="BQ74" s="1641">
        <v>24000000</v>
      </c>
      <c r="BR74" s="1689" t="s">
        <v>2640</v>
      </c>
      <c r="BS74" s="1690">
        <v>7787</v>
      </c>
      <c r="BT74" s="1641">
        <v>24720000</v>
      </c>
      <c r="BU74" s="1641" t="s">
        <v>8</v>
      </c>
      <c r="BV74" s="1689" t="s">
        <v>2641</v>
      </c>
      <c r="BW74" s="1689" t="s">
        <v>8</v>
      </c>
      <c r="BX74" s="1641">
        <v>25461600</v>
      </c>
      <c r="BY74" s="1641" t="s">
        <v>8</v>
      </c>
      <c r="BZ74" s="1689" t="s">
        <v>2641</v>
      </c>
      <c r="CA74" s="1689" t="s">
        <v>8</v>
      </c>
      <c r="CB74" s="1641">
        <v>26225448</v>
      </c>
      <c r="CC74" s="1641" t="s">
        <v>8</v>
      </c>
      <c r="CD74" s="1689" t="s">
        <v>2641</v>
      </c>
      <c r="CE74" s="1689" t="s">
        <v>8</v>
      </c>
      <c r="CF74" s="1641">
        <v>27012211.440000001</v>
      </c>
      <c r="CG74" s="1641" t="s">
        <v>8</v>
      </c>
      <c r="CH74" s="1689" t="s">
        <v>2641</v>
      </c>
      <c r="CI74" s="1689" t="s">
        <v>8</v>
      </c>
      <c r="CJ74" s="1641">
        <v>27822577.783200003</v>
      </c>
      <c r="CK74" s="1641" t="s">
        <v>8</v>
      </c>
      <c r="CL74" s="1689" t="s">
        <v>2641</v>
      </c>
      <c r="CM74" s="1689" t="s">
        <v>8</v>
      </c>
      <c r="CN74" s="1641">
        <v>28657255.116696004</v>
      </c>
      <c r="CO74" s="1641" t="s">
        <v>8</v>
      </c>
      <c r="CP74" s="1689" t="s">
        <v>2641</v>
      </c>
      <c r="CQ74" s="1689" t="s">
        <v>8</v>
      </c>
      <c r="CR74" s="1644">
        <f>SUM(BD74+BH74+BL74+BP74+BT74+BX74+CB74+CF74+CJ74+CN74+AZ74)</f>
        <v>267899092.33989599</v>
      </c>
      <c r="CS74" s="1645" t="s">
        <v>2056</v>
      </c>
      <c r="CT74" s="1645" t="s">
        <v>2690</v>
      </c>
      <c r="CU74" s="1645" t="s">
        <v>2691</v>
      </c>
      <c r="CV74" s="1645" t="s">
        <v>2692</v>
      </c>
      <c r="CW74" s="1645">
        <v>3504799976</v>
      </c>
      <c r="CX74" s="1684" t="s">
        <v>77</v>
      </c>
      <c r="CY74" s="1636"/>
      <c r="CZ74" s="1636"/>
      <c r="DA74" s="1679"/>
      <c r="DB74" s="1679"/>
      <c r="DC74" s="1679"/>
      <c r="DD74" s="1646"/>
    </row>
    <row r="75" spans="1:108" s="1648" customFormat="1" ht="204">
      <c r="A75" s="1628">
        <v>63</v>
      </c>
      <c r="B75" s="1636" t="s">
        <v>2831</v>
      </c>
      <c r="C75" s="1643"/>
      <c r="D75" s="1631" t="s">
        <v>1957</v>
      </c>
      <c r="E75" s="1650"/>
      <c r="F75" s="1645" t="s">
        <v>1958</v>
      </c>
      <c r="G75" s="1636" t="s">
        <v>2903</v>
      </c>
      <c r="H75" s="1679" t="s">
        <v>108</v>
      </c>
      <c r="I75" s="1691" t="s">
        <v>2635</v>
      </c>
      <c r="J75" s="1695" t="s">
        <v>9</v>
      </c>
      <c r="K75" s="1695" t="s">
        <v>9</v>
      </c>
      <c r="L75" s="1633">
        <v>43831</v>
      </c>
      <c r="M75" s="1633">
        <v>47848</v>
      </c>
      <c r="N75" s="1634">
        <v>0.09</v>
      </c>
      <c r="O75" s="1634">
        <v>0.09</v>
      </c>
      <c r="P75" s="1634">
        <v>0.09</v>
      </c>
      <c r="Q75" s="1634">
        <v>0.09</v>
      </c>
      <c r="R75" s="1634">
        <v>0.09</v>
      </c>
      <c r="S75" s="1634">
        <v>0.09</v>
      </c>
      <c r="T75" s="1634">
        <v>0.09</v>
      </c>
      <c r="U75" s="1634">
        <v>0.09</v>
      </c>
      <c r="V75" s="1634">
        <v>0.09</v>
      </c>
      <c r="W75" s="1634">
        <v>0.09</v>
      </c>
      <c r="X75" s="1780">
        <v>0.1</v>
      </c>
      <c r="Y75" s="1827">
        <v>1</v>
      </c>
      <c r="Z75" s="1651" t="s">
        <v>2914</v>
      </c>
      <c r="AA75" s="1635">
        <v>2.5000000000000001E-3</v>
      </c>
      <c r="AB75" s="1640" t="s">
        <v>2915</v>
      </c>
      <c r="AC75" s="1640" t="s">
        <v>205</v>
      </c>
      <c r="AD75" s="1640" t="s">
        <v>11</v>
      </c>
      <c r="AE75" s="1640" t="s">
        <v>206</v>
      </c>
      <c r="AF75" s="1640" t="s">
        <v>2916</v>
      </c>
      <c r="AG75" s="1640" t="s">
        <v>2639</v>
      </c>
      <c r="AH75" s="1640" t="s">
        <v>2917</v>
      </c>
      <c r="AI75" s="1640">
        <v>77</v>
      </c>
      <c r="AJ75" s="1661" t="s">
        <v>8</v>
      </c>
      <c r="AK75" s="1661" t="s">
        <v>8</v>
      </c>
      <c r="AL75" s="1662">
        <v>44197</v>
      </c>
      <c r="AM75" s="1655">
        <v>47848</v>
      </c>
      <c r="AN75" s="1640" t="s">
        <v>29</v>
      </c>
      <c r="AO75" s="1640">
        <v>2</v>
      </c>
      <c r="AP75" s="1640">
        <v>4</v>
      </c>
      <c r="AQ75" s="1640">
        <v>6</v>
      </c>
      <c r="AR75" s="1640">
        <v>7</v>
      </c>
      <c r="AS75" s="1640">
        <v>9</v>
      </c>
      <c r="AT75" s="1640">
        <v>11</v>
      </c>
      <c r="AU75" s="1640">
        <v>13</v>
      </c>
      <c r="AV75" s="1640">
        <v>15</v>
      </c>
      <c r="AW75" s="1640">
        <v>17</v>
      </c>
      <c r="AX75" s="1640">
        <v>20</v>
      </c>
      <c r="AY75" s="1640">
        <v>20</v>
      </c>
      <c r="AZ75" s="1641" t="s">
        <v>29</v>
      </c>
      <c r="BA75" s="1641" t="s">
        <v>29</v>
      </c>
      <c r="BB75" s="1640" t="s">
        <v>29</v>
      </c>
      <c r="BC75" s="1640" t="s">
        <v>29</v>
      </c>
      <c r="BD75" s="1641">
        <v>82948656</v>
      </c>
      <c r="BE75" s="1641">
        <f>+BD75</f>
        <v>82948656</v>
      </c>
      <c r="BF75" s="1640" t="s">
        <v>2661</v>
      </c>
      <c r="BG75" s="1640">
        <v>7783</v>
      </c>
      <c r="BH75" s="1641">
        <f>+BD75*1.038</f>
        <v>86100704.928000003</v>
      </c>
      <c r="BI75" s="1641">
        <f>+BH75</f>
        <v>86100704.928000003</v>
      </c>
      <c r="BJ75" s="1640" t="s">
        <v>2661</v>
      </c>
      <c r="BK75" s="1640">
        <v>7783</v>
      </c>
      <c r="BL75" s="1641">
        <f>+BH75*1.038</f>
        <v>89372531.715264007</v>
      </c>
      <c r="BM75" s="1641">
        <f>+BL75</f>
        <v>89372531.715264007</v>
      </c>
      <c r="BN75" s="1640" t="s">
        <v>2661</v>
      </c>
      <c r="BO75" s="1640">
        <v>7783</v>
      </c>
      <c r="BP75" s="1641">
        <f>+BL75*1.038</f>
        <v>92768687.920444041</v>
      </c>
      <c r="BQ75" s="1641">
        <f>+BM75*1.038</f>
        <v>92768687.920444041</v>
      </c>
      <c r="BR75" s="1640" t="s">
        <v>2661</v>
      </c>
      <c r="BS75" s="1640">
        <v>7783</v>
      </c>
      <c r="BT75" s="1641">
        <f>+BP75*1.038</f>
        <v>96293898.061420918</v>
      </c>
      <c r="BU75" s="1641" t="s">
        <v>8</v>
      </c>
      <c r="BV75" s="1640" t="s">
        <v>2661</v>
      </c>
      <c r="BW75" s="1641" t="s">
        <v>8</v>
      </c>
      <c r="BX75" s="1641">
        <f>+BT75*1.038</f>
        <v>99953066.187754914</v>
      </c>
      <c r="BY75" s="1641" t="s">
        <v>8</v>
      </c>
      <c r="BZ75" s="1640" t="s">
        <v>2661</v>
      </c>
      <c r="CA75" s="1641" t="s">
        <v>8</v>
      </c>
      <c r="CB75" s="1641">
        <f>+BX75*1.038</f>
        <v>103751282.70288961</v>
      </c>
      <c r="CC75" s="1641" t="s">
        <v>8</v>
      </c>
      <c r="CD75" s="1640" t="s">
        <v>2661</v>
      </c>
      <c r="CE75" s="1641" t="s">
        <v>8</v>
      </c>
      <c r="CF75" s="1641">
        <f>+CB75*1.038</f>
        <v>107693831.44559942</v>
      </c>
      <c r="CG75" s="1641" t="s">
        <v>8</v>
      </c>
      <c r="CH75" s="1640" t="s">
        <v>2661</v>
      </c>
      <c r="CI75" s="1641" t="s">
        <v>8</v>
      </c>
      <c r="CJ75" s="1641">
        <f>+CF75*1.038</f>
        <v>111786197.0405322</v>
      </c>
      <c r="CK75" s="1641" t="s">
        <v>8</v>
      </c>
      <c r="CL75" s="1640" t="s">
        <v>2661</v>
      </c>
      <c r="CM75" s="1641" t="s">
        <v>8</v>
      </c>
      <c r="CN75" s="1641">
        <f>+CJ75*1.038</f>
        <v>116034072.52807243</v>
      </c>
      <c r="CO75" s="1641" t="s">
        <v>8</v>
      </c>
      <c r="CP75" s="1640" t="s">
        <v>2661</v>
      </c>
      <c r="CQ75" s="1641" t="s">
        <v>8</v>
      </c>
      <c r="CR75" s="1644">
        <f>SUM(BD75+BH75+BL75+BP75+BT75+BX75+CB75+CF75+CJ75+CN75)</f>
        <v>986702928.52997756</v>
      </c>
      <c r="CS75" s="1636" t="s">
        <v>30</v>
      </c>
      <c r="CT75" s="1636" t="s">
        <v>31</v>
      </c>
      <c r="CU75" s="1636" t="s">
        <v>208</v>
      </c>
      <c r="CV75" s="1636" t="s">
        <v>2830</v>
      </c>
      <c r="CW75" s="1636"/>
      <c r="CX75" s="1636" t="s">
        <v>209</v>
      </c>
      <c r="CY75" s="1646"/>
      <c r="CZ75" s="1646"/>
      <c r="DA75" s="1646"/>
      <c r="DB75" s="1646"/>
      <c r="DC75" s="1646"/>
      <c r="DD75" s="1646"/>
    </row>
    <row r="76" spans="1:108" s="1648" customFormat="1" ht="166.5" customHeight="1">
      <c r="A76" s="1628">
        <v>64</v>
      </c>
      <c r="B76" s="1636" t="s">
        <v>2831</v>
      </c>
      <c r="C76" s="1643"/>
      <c r="D76" s="1631" t="s">
        <v>1957</v>
      </c>
      <c r="E76" s="1650"/>
      <c r="F76" s="1645" t="s">
        <v>1958</v>
      </c>
      <c r="G76" s="1636" t="s">
        <v>2903</v>
      </c>
      <c r="H76" s="1679" t="s">
        <v>108</v>
      </c>
      <c r="I76" s="1691" t="s">
        <v>2635</v>
      </c>
      <c r="J76" s="1695" t="s">
        <v>9</v>
      </c>
      <c r="K76" s="1695" t="s">
        <v>9</v>
      </c>
      <c r="L76" s="1633">
        <v>43831</v>
      </c>
      <c r="M76" s="1633">
        <v>47848</v>
      </c>
      <c r="N76" s="1634">
        <v>0.09</v>
      </c>
      <c r="O76" s="1634">
        <v>0.09</v>
      </c>
      <c r="P76" s="1634">
        <v>0.09</v>
      </c>
      <c r="Q76" s="1634">
        <v>0.09</v>
      </c>
      <c r="R76" s="1634">
        <v>0.09</v>
      </c>
      <c r="S76" s="1634">
        <v>0.09</v>
      </c>
      <c r="T76" s="1634">
        <v>0.09</v>
      </c>
      <c r="U76" s="1634">
        <v>0.09</v>
      </c>
      <c r="V76" s="1634">
        <v>0.09</v>
      </c>
      <c r="W76" s="1634">
        <v>0.09</v>
      </c>
      <c r="X76" s="1780">
        <v>0.1</v>
      </c>
      <c r="Y76" s="1827">
        <v>1</v>
      </c>
      <c r="Z76" s="1631" t="s">
        <v>2918</v>
      </c>
      <c r="AA76" s="1635">
        <v>5.0000000000000001E-3</v>
      </c>
      <c r="AB76" s="1636" t="s">
        <v>2919</v>
      </c>
      <c r="AC76" s="1636" t="s">
        <v>679</v>
      </c>
      <c r="AD76" s="1636" t="s">
        <v>83</v>
      </c>
      <c r="AE76" s="1636" t="s">
        <v>84</v>
      </c>
      <c r="AF76" s="1636" t="s">
        <v>2801</v>
      </c>
      <c r="AG76" s="1646" t="s">
        <v>2645</v>
      </c>
      <c r="AH76" s="1636" t="s">
        <v>2863</v>
      </c>
      <c r="AI76" s="1636">
        <v>309</v>
      </c>
      <c r="AJ76" s="1636" t="s">
        <v>8</v>
      </c>
      <c r="AK76" s="1661" t="s">
        <v>8</v>
      </c>
      <c r="AL76" s="1638">
        <v>43831</v>
      </c>
      <c r="AM76" s="1638">
        <v>47848</v>
      </c>
      <c r="AN76" s="1692">
        <v>1</v>
      </c>
      <c r="AO76" s="1692">
        <v>1</v>
      </c>
      <c r="AP76" s="1692">
        <v>1</v>
      </c>
      <c r="AQ76" s="1692">
        <v>1</v>
      </c>
      <c r="AR76" s="1692">
        <v>1</v>
      </c>
      <c r="AS76" s="1639">
        <v>1</v>
      </c>
      <c r="AT76" s="1639">
        <v>1</v>
      </c>
      <c r="AU76" s="1639">
        <v>1</v>
      </c>
      <c r="AV76" s="1639">
        <v>1</v>
      </c>
      <c r="AW76" s="1639">
        <v>1</v>
      </c>
      <c r="AX76" s="1639">
        <v>1</v>
      </c>
      <c r="AY76" s="1639">
        <v>1</v>
      </c>
      <c r="AZ76" s="1641">
        <v>2042904529.1666667</v>
      </c>
      <c r="BA76" s="1641">
        <v>2042904529.1666667</v>
      </c>
      <c r="BB76" s="1642" t="s">
        <v>2661</v>
      </c>
      <c r="BC76" s="1636">
        <v>7734</v>
      </c>
      <c r="BD76" s="1641">
        <v>2197207180.9586668</v>
      </c>
      <c r="BE76" s="1641">
        <v>2197207180.9586668</v>
      </c>
      <c r="BF76" s="1642" t="s">
        <v>2661</v>
      </c>
      <c r="BG76" s="1765">
        <v>7734</v>
      </c>
      <c r="BH76" s="1641">
        <v>2307067540.0066004</v>
      </c>
      <c r="BI76" s="1641">
        <v>2307067540.0066004</v>
      </c>
      <c r="BJ76" s="1642" t="s">
        <v>2661</v>
      </c>
      <c r="BK76" s="1636">
        <v>7734</v>
      </c>
      <c r="BL76" s="1641">
        <v>2422420917.0069304</v>
      </c>
      <c r="BM76" s="1641">
        <v>2422420917.0069304</v>
      </c>
      <c r="BN76" s="1642" t="s">
        <v>2661</v>
      </c>
      <c r="BO76" s="1636">
        <v>7734</v>
      </c>
      <c r="BP76" s="1641">
        <v>2543541962.8572769</v>
      </c>
      <c r="BQ76" s="1641">
        <v>2543541962.8572769</v>
      </c>
      <c r="BR76" s="1642" t="s">
        <v>2661</v>
      </c>
      <c r="BS76" s="1636">
        <v>7734</v>
      </c>
      <c r="BT76" s="1641">
        <v>2670719061.0001407</v>
      </c>
      <c r="BU76" s="1641" t="s">
        <v>8</v>
      </c>
      <c r="BV76" s="1642" t="s">
        <v>2661</v>
      </c>
      <c r="BW76" s="1642" t="s">
        <v>2698</v>
      </c>
      <c r="BX76" s="1641">
        <v>2804255014.0501475</v>
      </c>
      <c r="BY76" s="1641" t="s">
        <v>8</v>
      </c>
      <c r="BZ76" s="1642" t="s">
        <v>2697</v>
      </c>
      <c r="CA76" s="1642" t="s">
        <v>2698</v>
      </c>
      <c r="CB76" s="1641">
        <v>2944467764.752655</v>
      </c>
      <c r="CC76" s="1641" t="s">
        <v>8</v>
      </c>
      <c r="CD76" s="1642" t="s">
        <v>2697</v>
      </c>
      <c r="CE76" s="1642" t="s">
        <v>2698</v>
      </c>
      <c r="CF76" s="1641">
        <v>3091691152.9902878</v>
      </c>
      <c r="CG76" s="1641" t="s">
        <v>8</v>
      </c>
      <c r="CH76" s="1642" t="s">
        <v>2697</v>
      </c>
      <c r="CI76" s="1642" t="s">
        <v>2698</v>
      </c>
      <c r="CJ76" s="1641">
        <v>3246275710.639802</v>
      </c>
      <c r="CK76" s="1641" t="s">
        <v>8</v>
      </c>
      <c r="CL76" s="1642" t="s">
        <v>2697</v>
      </c>
      <c r="CM76" s="1642" t="s">
        <v>2698</v>
      </c>
      <c r="CN76" s="1641">
        <v>3369634187.6441145</v>
      </c>
      <c r="CO76" s="1641" t="s">
        <v>8</v>
      </c>
      <c r="CP76" s="1642" t="s">
        <v>2697</v>
      </c>
      <c r="CQ76" s="1642" t="s">
        <v>2698</v>
      </c>
      <c r="CR76" s="1644">
        <f>SUM(BD76+BH76+BL76+BP76+BT76+BX76+CB76+CF76+CJ76+CN76+AZ76)</f>
        <v>29640185021.073292</v>
      </c>
      <c r="CS76" s="1636" t="s">
        <v>2778</v>
      </c>
      <c r="CT76" s="1636" t="s">
        <v>1</v>
      </c>
      <c r="CU76" s="1679" t="s">
        <v>2803</v>
      </c>
      <c r="CV76" s="1646" t="s">
        <v>2804</v>
      </c>
      <c r="CW76" s="1646" t="s">
        <v>85</v>
      </c>
      <c r="CX76" s="1680" t="s">
        <v>86</v>
      </c>
      <c r="CY76" s="1636" t="s">
        <v>2655</v>
      </c>
      <c r="CZ76" s="1636" t="s">
        <v>2656</v>
      </c>
      <c r="DA76" s="1636"/>
      <c r="DB76" s="1636"/>
      <c r="DC76" s="1636"/>
      <c r="DD76" s="1646"/>
    </row>
    <row r="77" spans="1:108" s="1648" customFormat="1" ht="153">
      <c r="A77" s="1628">
        <v>65</v>
      </c>
      <c r="B77" s="1645" t="s">
        <v>2831</v>
      </c>
      <c r="C77" s="1690"/>
      <c r="D77" s="1631" t="s">
        <v>1957</v>
      </c>
      <c r="E77" s="1653"/>
      <c r="F77" s="1645" t="s">
        <v>1958</v>
      </c>
      <c r="G77" s="1636" t="s">
        <v>2903</v>
      </c>
      <c r="H77" s="1685" t="s">
        <v>108</v>
      </c>
      <c r="I77" s="1686" t="s">
        <v>2635</v>
      </c>
      <c r="J77" s="1695" t="s">
        <v>9</v>
      </c>
      <c r="K77" s="1695" t="s">
        <v>9</v>
      </c>
      <c r="L77" s="1696">
        <v>43831</v>
      </c>
      <c r="M77" s="1696">
        <v>47848</v>
      </c>
      <c r="N77" s="1697">
        <v>0.09</v>
      </c>
      <c r="O77" s="1697">
        <v>0.09</v>
      </c>
      <c r="P77" s="1697">
        <v>0.09</v>
      </c>
      <c r="Q77" s="1697">
        <v>0.09</v>
      </c>
      <c r="R77" s="1697">
        <v>0.09</v>
      </c>
      <c r="S77" s="1697">
        <v>0.09</v>
      </c>
      <c r="T77" s="1697">
        <v>0.09</v>
      </c>
      <c r="U77" s="1697">
        <v>0.09</v>
      </c>
      <c r="V77" s="1697">
        <v>0.09</v>
      </c>
      <c r="W77" s="1697">
        <v>0.09</v>
      </c>
      <c r="X77" s="1778">
        <v>0.1</v>
      </c>
      <c r="Y77" s="1832">
        <v>1</v>
      </c>
      <c r="Z77" s="1670" t="s">
        <v>2920</v>
      </c>
      <c r="AA77" s="1635">
        <v>0.01</v>
      </c>
      <c r="AB77" s="1645" t="s">
        <v>210</v>
      </c>
      <c r="AC77" s="1645" t="s">
        <v>211</v>
      </c>
      <c r="AD77" s="1658" t="s">
        <v>46</v>
      </c>
      <c r="AE77" s="1645" t="s">
        <v>212</v>
      </c>
      <c r="AF77" s="1645" t="s">
        <v>27</v>
      </c>
      <c r="AG77" s="1658" t="s">
        <v>2635</v>
      </c>
      <c r="AH77" s="1645" t="s">
        <v>8</v>
      </c>
      <c r="AI77" s="1645" t="s">
        <v>8</v>
      </c>
      <c r="AJ77" s="1682">
        <v>376</v>
      </c>
      <c r="AK77" s="1682">
        <v>2019</v>
      </c>
      <c r="AL77" s="1663">
        <v>43831</v>
      </c>
      <c r="AM77" s="1663">
        <v>47848</v>
      </c>
      <c r="AN77" s="1833">
        <v>310</v>
      </c>
      <c r="AO77" s="1833">
        <v>344</v>
      </c>
      <c r="AP77" s="1833">
        <v>344</v>
      </c>
      <c r="AQ77" s="1833">
        <v>344</v>
      </c>
      <c r="AR77" s="1833">
        <v>344</v>
      </c>
      <c r="AS77" s="1833">
        <v>344</v>
      </c>
      <c r="AT77" s="1833">
        <v>344</v>
      </c>
      <c r="AU77" s="1833">
        <v>344</v>
      </c>
      <c r="AV77" s="1833">
        <v>344</v>
      </c>
      <c r="AW77" s="1833">
        <v>344</v>
      </c>
      <c r="AX77" s="1833">
        <v>344</v>
      </c>
      <c r="AY77" s="1775">
        <v>3750</v>
      </c>
      <c r="AZ77" s="1834">
        <v>415456233</v>
      </c>
      <c r="BA77" s="1727">
        <v>415456233</v>
      </c>
      <c r="BB77" s="1791" t="s">
        <v>2697</v>
      </c>
      <c r="BC77" s="1835">
        <v>7672</v>
      </c>
      <c r="BD77" s="1834">
        <v>1017444297</v>
      </c>
      <c r="BE77" s="1834">
        <v>1017444297</v>
      </c>
      <c r="BF77" s="1791" t="s">
        <v>2697</v>
      </c>
      <c r="BG77" s="1835">
        <v>7672</v>
      </c>
      <c r="BH77" s="1834">
        <v>1044692214</v>
      </c>
      <c r="BI77" s="1834">
        <v>1044692214</v>
      </c>
      <c r="BJ77" s="1791" t="s">
        <v>2697</v>
      </c>
      <c r="BK77" s="1835">
        <v>7672</v>
      </c>
      <c r="BL77" s="1834">
        <v>918906810</v>
      </c>
      <c r="BM77" s="1834">
        <v>918906810</v>
      </c>
      <c r="BN77" s="1791" t="s">
        <v>2697</v>
      </c>
      <c r="BO77" s="1835">
        <v>7672</v>
      </c>
      <c r="BP77" s="1834">
        <v>738919711</v>
      </c>
      <c r="BQ77" s="1834">
        <v>738919711</v>
      </c>
      <c r="BR77" s="1791" t="s">
        <v>2697</v>
      </c>
      <c r="BS77" s="1835">
        <v>7672</v>
      </c>
      <c r="BT77" s="1834">
        <v>1522174604.6600001</v>
      </c>
      <c r="BU77" s="1791" t="s">
        <v>8</v>
      </c>
      <c r="BV77" s="1791" t="s">
        <v>2697</v>
      </c>
      <c r="BW77" s="1791" t="s">
        <v>2698</v>
      </c>
      <c r="BX77" s="1834">
        <v>1567839842.7998002</v>
      </c>
      <c r="BY77" s="1791" t="s">
        <v>8</v>
      </c>
      <c r="BZ77" s="1791" t="s">
        <v>2697</v>
      </c>
      <c r="CA77" s="1791" t="s">
        <v>2698</v>
      </c>
      <c r="CB77" s="1834">
        <v>1614875038.0837941</v>
      </c>
      <c r="CC77" s="1791" t="s">
        <v>8</v>
      </c>
      <c r="CD77" s="1791" t="s">
        <v>2697</v>
      </c>
      <c r="CE77" s="1791" t="s">
        <v>2698</v>
      </c>
      <c r="CF77" s="1834">
        <v>1663321289.2263079</v>
      </c>
      <c r="CG77" s="1791" t="s">
        <v>8</v>
      </c>
      <c r="CH77" s="1791" t="s">
        <v>2697</v>
      </c>
      <c r="CI77" s="1791" t="s">
        <v>2698</v>
      </c>
      <c r="CJ77" s="1834">
        <v>1713220927.9030972</v>
      </c>
      <c r="CK77" s="1791" t="s">
        <v>8</v>
      </c>
      <c r="CL77" s="1791" t="s">
        <v>2697</v>
      </c>
      <c r="CM77" s="1791" t="s">
        <v>2698</v>
      </c>
      <c r="CN77" s="1834">
        <v>1764617555.74019</v>
      </c>
      <c r="CO77" s="1791" t="s">
        <v>8</v>
      </c>
      <c r="CP77" s="1791" t="s">
        <v>2697</v>
      </c>
      <c r="CQ77" s="1791" t="s">
        <v>2698</v>
      </c>
      <c r="CR77" s="1644">
        <f>SUM(BD77+BH77+BL77+BP77+BT77+BX77+CB77+CF77+CJ77+CN77+AZ77)</f>
        <v>13981468523.413189</v>
      </c>
      <c r="CS77" s="1645" t="s">
        <v>0</v>
      </c>
      <c r="CT77" s="1636" t="s">
        <v>1</v>
      </c>
      <c r="CU77" s="1645" t="s">
        <v>213</v>
      </c>
      <c r="CV77" s="1658" t="s">
        <v>214</v>
      </c>
      <c r="CW77" s="1658" t="s">
        <v>215</v>
      </c>
      <c r="CX77" s="1836" t="s">
        <v>216</v>
      </c>
      <c r="CY77" s="1645"/>
      <c r="CZ77" s="1636"/>
      <c r="DA77" s="1658"/>
      <c r="DB77" s="1658"/>
      <c r="DC77" s="1836"/>
      <c r="DD77" s="1645"/>
    </row>
    <row r="78" spans="1:108" s="1648" customFormat="1" ht="178.5">
      <c r="A78" s="1628">
        <v>66</v>
      </c>
      <c r="B78" s="1645" t="s">
        <v>2831</v>
      </c>
      <c r="C78" s="1690"/>
      <c r="D78" s="1631" t="s">
        <v>1957</v>
      </c>
      <c r="E78" s="1653"/>
      <c r="F78" s="1645" t="s">
        <v>1958</v>
      </c>
      <c r="G78" s="1636" t="s">
        <v>2903</v>
      </c>
      <c r="H78" s="1685" t="s">
        <v>108</v>
      </c>
      <c r="I78" s="1686" t="s">
        <v>2635</v>
      </c>
      <c r="J78" s="1695" t="s">
        <v>9</v>
      </c>
      <c r="K78" s="1695" t="s">
        <v>9</v>
      </c>
      <c r="L78" s="1696">
        <v>43831</v>
      </c>
      <c r="M78" s="1696">
        <v>47848</v>
      </c>
      <c r="N78" s="1697">
        <v>0.09</v>
      </c>
      <c r="O78" s="1697">
        <v>0.09</v>
      </c>
      <c r="P78" s="1697">
        <v>0.09</v>
      </c>
      <c r="Q78" s="1697">
        <v>0.09</v>
      </c>
      <c r="R78" s="1697">
        <v>0.09</v>
      </c>
      <c r="S78" s="1697">
        <v>0.09</v>
      </c>
      <c r="T78" s="1697">
        <v>0.09</v>
      </c>
      <c r="U78" s="1697">
        <v>0.09</v>
      </c>
      <c r="V78" s="1697">
        <v>0.09</v>
      </c>
      <c r="W78" s="1697">
        <v>0.09</v>
      </c>
      <c r="X78" s="1778">
        <v>0.1</v>
      </c>
      <c r="Y78" s="1832">
        <v>1</v>
      </c>
      <c r="Z78" s="1837" t="s">
        <v>2921</v>
      </c>
      <c r="AA78" s="1635">
        <v>5.0000000000000001E-3</v>
      </c>
      <c r="AB78" s="1666" t="s">
        <v>217</v>
      </c>
      <c r="AC78" s="1666" t="s">
        <v>218</v>
      </c>
      <c r="AD78" s="1658" t="s">
        <v>46</v>
      </c>
      <c r="AE78" s="1645" t="s">
        <v>212</v>
      </c>
      <c r="AF78" s="1645" t="s">
        <v>27</v>
      </c>
      <c r="AG78" s="1658" t="s">
        <v>2635</v>
      </c>
      <c r="AH78" s="1645" t="s">
        <v>8</v>
      </c>
      <c r="AI78" s="1645" t="s">
        <v>8</v>
      </c>
      <c r="AJ78" s="1645">
        <v>13791</v>
      </c>
      <c r="AK78" s="1645">
        <v>2019</v>
      </c>
      <c r="AL78" s="1663">
        <v>43831</v>
      </c>
      <c r="AM78" s="1663">
        <v>47848</v>
      </c>
      <c r="AN78" s="1816">
        <v>4191</v>
      </c>
      <c r="AO78" s="1816">
        <v>7472</v>
      </c>
      <c r="AP78" s="1816">
        <v>8542</v>
      </c>
      <c r="AQ78" s="1816">
        <v>9592</v>
      </c>
      <c r="AR78" s="1816">
        <v>10406</v>
      </c>
      <c r="AS78" s="1816">
        <v>10406</v>
      </c>
      <c r="AT78" s="1816">
        <v>10406</v>
      </c>
      <c r="AU78" s="1816">
        <v>10406</v>
      </c>
      <c r="AV78" s="1816">
        <v>10406</v>
      </c>
      <c r="AW78" s="1816">
        <v>10406</v>
      </c>
      <c r="AX78" s="1816">
        <v>10406</v>
      </c>
      <c r="AY78" s="1775">
        <v>102639</v>
      </c>
      <c r="AZ78" s="1834">
        <v>776718200</v>
      </c>
      <c r="BA78" s="1727">
        <v>776718200</v>
      </c>
      <c r="BB78" s="1791" t="s">
        <v>2697</v>
      </c>
      <c r="BC78" s="1835">
        <v>7672</v>
      </c>
      <c r="BD78" s="1834">
        <v>1316008117</v>
      </c>
      <c r="BE78" s="1834">
        <v>1316008117</v>
      </c>
      <c r="BF78" s="1791" t="s">
        <v>2697</v>
      </c>
      <c r="BG78" s="1835">
        <v>7672</v>
      </c>
      <c r="BH78" s="1834">
        <v>1299503718</v>
      </c>
      <c r="BI78" s="1834">
        <v>1299503718</v>
      </c>
      <c r="BJ78" s="1791" t="s">
        <v>2697</v>
      </c>
      <c r="BK78" s="1835">
        <v>7672</v>
      </c>
      <c r="BL78" s="1834">
        <v>1034178742</v>
      </c>
      <c r="BM78" s="1834">
        <v>1034178742</v>
      </c>
      <c r="BN78" s="1791" t="s">
        <v>2697</v>
      </c>
      <c r="BO78" s="1835">
        <v>7672</v>
      </c>
      <c r="BP78" s="1834">
        <v>863809382</v>
      </c>
      <c r="BQ78" s="1834">
        <v>863809382</v>
      </c>
      <c r="BR78" s="1791" t="s">
        <v>2697</v>
      </c>
      <c r="BS78" s="1835">
        <v>7672</v>
      </c>
      <c r="BT78" s="1834">
        <v>1779447326.9200001</v>
      </c>
      <c r="BU78" s="1791" t="s">
        <v>8</v>
      </c>
      <c r="BV78" s="1791" t="s">
        <v>2697</v>
      </c>
      <c r="BW78" s="1791" t="s">
        <v>2698</v>
      </c>
      <c r="BX78" s="1834">
        <v>1832830746.7276001</v>
      </c>
      <c r="BY78" s="1791" t="s">
        <v>8</v>
      </c>
      <c r="BZ78" s="1791" t="s">
        <v>2697</v>
      </c>
      <c r="CA78" s="1791" t="s">
        <v>2698</v>
      </c>
      <c r="CB78" s="1834">
        <v>1887815669.1294281</v>
      </c>
      <c r="CC78" s="1791" t="s">
        <v>8</v>
      </c>
      <c r="CD78" s="1791" t="s">
        <v>2697</v>
      </c>
      <c r="CE78" s="1791" t="s">
        <v>2698</v>
      </c>
      <c r="CF78" s="1834">
        <v>1944450139.203311</v>
      </c>
      <c r="CG78" s="1791" t="s">
        <v>8</v>
      </c>
      <c r="CH78" s="1791" t="s">
        <v>2697</v>
      </c>
      <c r="CI78" s="1791" t="s">
        <v>2698</v>
      </c>
      <c r="CJ78" s="1834">
        <v>2002783643.3794103</v>
      </c>
      <c r="CK78" s="1791" t="s">
        <v>8</v>
      </c>
      <c r="CL78" s="1791" t="s">
        <v>2697</v>
      </c>
      <c r="CM78" s="1791" t="s">
        <v>2698</v>
      </c>
      <c r="CN78" s="1834">
        <v>2062867152.6807926</v>
      </c>
      <c r="CO78" s="1791" t="s">
        <v>8</v>
      </c>
      <c r="CP78" s="1791" t="s">
        <v>2697</v>
      </c>
      <c r="CQ78" s="1791" t="s">
        <v>2698</v>
      </c>
      <c r="CR78" s="1644">
        <f>SUM(BD78+BH78+BL78+BP78+BT78+BX78+CB78+CF78+CJ78+CN78+AZ78)</f>
        <v>16800412837.040541</v>
      </c>
      <c r="CS78" s="1645" t="s">
        <v>0</v>
      </c>
      <c r="CT78" s="1636" t="s">
        <v>1</v>
      </c>
      <c r="CU78" s="1645" t="s">
        <v>213</v>
      </c>
      <c r="CV78" s="1658" t="s">
        <v>214</v>
      </c>
      <c r="CW78" s="1658" t="s">
        <v>215</v>
      </c>
      <c r="CX78" s="1836" t="s">
        <v>216</v>
      </c>
      <c r="CY78" s="1645" t="s">
        <v>30</v>
      </c>
      <c r="CZ78" s="1636" t="s">
        <v>207</v>
      </c>
      <c r="DA78" s="1658"/>
      <c r="DB78" s="1658"/>
      <c r="DC78" s="1836"/>
      <c r="DD78" s="1645"/>
    </row>
    <row r="79" spans="1:108" s="1648" customFormat="1" ht="175.5" customHeight="1">
      <c r="A79" s="1628">
        <v>67</v>
      </c>
      <c r="B79" s="1645" t="s">
        <v>2831</v>
      </c>
      <c r="C79" s="1690"/>
      <c r="D79" s="1631" t="s">
        <v>1957</v>
      </c>
      <c r="E79" s="1653"/>
      <c r="F79" s="1645" t="s">
        <v>1958</v>
      </c>
      <c r="G79" s="1636" t="s">
        <v>2903</v>
      </c>
      <c r="H79" s="1685" t="s">
        <v>108</v>
      </c>
      <c r="I79" s="1686" t="s">
        <v>2635</v>
      </c>
      <c r="J79" s="1695" t="s">
        <v>9</v>
      </c>
      <c r="K79" s="1695" t="s">
        <v>9</v>
      </c>
      <c r="L79" s="1696">
        <v>43831</v>
      </c>
      <c r="M79" s="1696">
        <v>47848</v>
      </c>
      <c r="N79" s="1697">
        <v>0.09</v>
      </c>
      <c r="O79" s="1697">
        <v>0.09</v>
      </c>
      <c r="P79" s="1697">
        <v>0.09</v>
      </c>
      <c r="Q79" s="1697">
        <v>0.09</v>
      </c>
      <c r="R79" s="1697">
        <v>0.09</v>
      </c>
      <c r="S79" s="1697">
        <v>0.09</v>
      </c>
      <c r="T79" s="1697">
        <v>0.09</v>
      </c>
      <c r="U79" s="1697">
        <v>0.09</v>
      </c>
      <c r="V79" s="1697">
        <v>0.09</v>
      </c>
      <c r="W79" s="1697">
        <v>0.09</v>
      </c>
      <c r="X79" s="1778">
        <v>0.1</v>
      </c>
      <c r="Y79" s="1832">
        <v>1</v>
      </c>
      <c r="Z79" s="1838" t="s">
        <v>2922</v>
      </c>
      <c r="AA79" s="1839">
        <v>2.5000000000000001E-3</v>
      </c>
      <c r="AB79" s="1840" t="s">
        <v>2923</v>
      </c>
      <c r="AC79" s="1840" t="s">
        <v>428</v>
      </c>
      <c r="AD79" s="1841" t="s">
        <v>262</v>
      </c>
      <c r="AE79" s="1842" t="s">
        <v>2924</v>
      </c>
      <c r="AF79" s="1840" t="s">
        <v>80</v>
      </c>
      <c r="AG79" s="1843" t="s">
        <v>2659</v>
      </c>
      <c r="AH79" s="1844" t="s">
        <v>8</v>
      </c>
      <c r="AI79" s="1844" t="s">
        <v>8</v>
      </c>
      <c r="AJ79" s="1845" t="s">
        <v>9</v>
      </c>
      <c r="AK79" s="1845" t="s">
        <v>9</v>
      </c>
      <c r="AL79" s="1846">
        <v>44197</v>
      </c>
      <c r="AM79" s="1847">
        <v>47848</v>
      </c>
      <c r="AN79" s="1848" t="s">
        <v>29</v>
      </c>
      <c r="AO79" s="1848">
        <v>1</v>
      </c>
      <c r="AP79" s="1848">
        <v>1</v>
      </c>
      <c r="AQ79" s="1848">
        <v>1</v>
      </c>
      <c r="AR79" s="1848">
        <v>1</v>
      </c>
      <c r="AS79" s="1848">
        <v>1</v>
      </c>
      <c r="AT79" s="1848">
        <v>1</v>
      </c>
      <c r="AU79" s="1848">
        <v>1</v>
      </c>
      <c r="AV79" s="1848">
        <v>1</v>
      </c>
      <c r="AW79" s="1848">
        <v>1</v>
      </c>
      <c r="AX79" s="1848">
        <v>1</v>
      </c>
      <c r="AY79" s="1848">
        <v>1</v>
      </c>
      <c r="AZ79" s="1849" t="s">
        <v>29</v>
      </c>
      <c r="BA79" s="1849" t="s">
        <v>29</v>
      </c>
      <c r="BB79" s="1850" t="s">
        <v>2721</v>
      </c>
      <c r="BC79" s="1845" t="s">
        <v>29</v>
      </c>
      <c r="BD79" s="1849">
        <v>40000000</v>
      </c>
      <c r="BE79" s="1849" t="s">
        <v>29</v>
      </c>
      <c r="BF79" s="1851" t="s">
        <v>2661</v>
      </c>
      <c r="BG79" s="1851" t="s">
        <v>2925</v>
      </c>
      <c r="BH79" s="1849">
        <f>BD79+(BD79*0.05)</f>
        <v>42000000</v>
      </c>
      <c r="BI79" s="1849" t="s">
        <v>29</v>
      </c>
      <c r="BJ79" s="1851" t="s">
        <v>2661</v>
      </c>
      <c r="BK79" s="1851" t="s">
        <v>2925</v>
      </c>
      <c r="BL79" s="1849">
        <f>BH79+(BH79*0.03)</f>
        <v>43260000</v>
      </c>
      <c r="BM79" s="1849" t="s">
        <v>29</v>
      </c>
      <c r="BN79" s="1852" t="s">
        <v>2661</v>
      </c>
      <c r="BO79" s="1851" t="s">
        <v>2925</v>
      </c>
      <c r="BP79" s="1849">
        <f>BL79+(BL79*0.03)</f>
        <v>44557800</v>
      </c>
      <c r="BQ79" s="1849" t="s">
        <v>29</v>
      </c>
      <c r="BR79" s="1852" t="s">
        <v>2661</v>
      </c>
      <c r="BS79" s="1851" t="s">
        <v>2925</v>
      </c>
      <c r="BT79" s="1849">
        <f>BP79+(BP79*0.03)</f>
        <v>45894534</v>
      </c>
      <c r="BU79" s="1849" t="s">
        <v>29</v>
      </c>
      <c r="BV79" s="1852" t="s">
        <v>2661</v>
      </c>
      <c r="BW79" s="1851" t="s">
        <v>2925</v>
      </c>
      <c r="BX79" s="1849">
        <f>BT79+(BT79*0.03)</f>
        <v>47271370.020000003</v>
      </c>
      <c r="BY79" s="1849" t="s">
        <v>29</v>
      </c>
      <c r="BZ79" s="1852" t="s">
        <v>2661</v>
      </c>
      <c r="CA79" s="1851" t="s">
        <v>2925</v>
      </c>
      <c r="CB79" s="1849">
        <f>BX79+(BX79*0.03)</f>
        <v>48689511.1206</v>
      </c>
      <c r="CC79" s="1849" t="s">
        <v>29</v>
      </c>
      <c r="CD79" s="1852" t="s">
        <v>2661</v>
      </c>
      <c r="CE79" s="1851" t="s">
        <v>2925</v>
      </c>
      <c r="CF79" s="1849">
        <f>CB79+(CB79*0.03)</f>
        <v>50150196.454218</v>
      </c>
      <c r="CG79" s="1849" t="s">
        <v>29</v>
      </c>
      <c r="CH79" s="1852" t="s">
        <v>2661</v>
      </c>
      <c r="CI79" s="1851" t="s">
        <v>2925</v>
      </c>
      <c r="CJ79" s="1849">
        <f>CF79+(CF79*0.03)</f>
        <v>51654702.347844541</v>
      </c>
      <c r="CK79" s="1849" t="s">
        <v>29</v>
      </c>
      <c r="CL79" s="1852" t="s">
        <v>2661</v>
      </c>
      <c r="CM79" s="1851" t="s">
        <v>2925</v>
      </c>
      <c r="CN79" s="1849">
        <f>CJ79+(CJ79*0.03)</f>
        <v>53204343.418279879</v>
      </c>
      <c r="CO79" s="1849" t="s">
        <v>29</v>
      </c>
      <c r="CP79" s="1852" t="s">
        <v>2661</v>
      </c>
      <c r="CQ79" s="1851" t="s">
        <v>2925</v>
      </c>
      <c r="CR79" s="1853">
        <f>CJ79+CF79+CB79+BX79+BT79+BP79+BL79+BH79+BD79+CN79</f>
        <v>466682457.36094248</v>
      </c>
      <c r="CS79" s="1851" t="s">
        <v>118</v>
      </c>
      <c r="CT79" s="1719" t="s">
        <v>148</v>
      </c>
      <c r="CU79" s="1851" t="s">
        <v>429</v>
      </c>
      <c r="CV79" s="1851" t="s">
        <v>2926</v>
      </c>
      <c r="CW79" s="1845"/>
      <c r="CX79" s="1854" t="s">
        <v>430</v>
      </c>
      <c r="CY79" s="1756"/>
      <c r="CZ79" s="1756"/>
      <c r="DA79" s="1756"/>
      <c r="DB79" s="1756"/>
      <c r="DC79" s="1756"/>
      <c r="DD79" s="1756"/>
    </row>
    <row r="80" spans="1:108" s="1648" customFormat="1" ht="229.5">
      <c r="A80" s="1628">
        <v>68</v>
      </c>
      <c r="B80" s="1645" t="s">
        <v>2831</v>
      </c>
      <c r="C80" s="1690"/>
      <c r="D80" s="1631" t="s">
        <v>1957</v>
      </c>
      <c r="E80" s="1653"/>
      <c r="F80" s="1645" t="s">
        <v>1958</v>
      </c>
      <c r="G80" s="1636" t="s">
        <v>2903</v>
      </c>
      <c r="H80" s="1685" t="s">
        <v>108</v>
      </c>
      <c r="I80" s="1686" t="s">
        <v>2635</v>
      </c>
      <c r="J80" s="1695" t="s">
        <v>9</v>
      </c>
      <c r="K80" s="1695" t="s">
        <v>9</v>
      </c>
      <c r="L80" s="1696">
        <v>43831</v>
      </c>
      <c r="M80" s="1696">
        <v>47848</v>
      </c>
      <c r="N80" s="1697">
        <v>0.09</v>
      </c>
      <c r="O80" s="1697">
        <v>0.09</v>
      </c>
      <c r="P80" s="1697">
        <v>0.09</v>
      </c>
      <c r="Q80" s="1697">
        <v>0.09</v>
      </c>
      <c r="R80" s="1697">
        <v>0.09</v>
      </c>
      <c r="S80" s="1697">
        <v>0.09</v>
      </c>
      <c r="T80" s="1697">
        <v>0.09</v>
      </c>
      <c r="U80" s="1697">
        <v>0.09</v>
      </c>
      <c r="V80" s="1697">
        <v>0.09</v>
      </c>
      <c r="W80" s="1697">
        <v>0.09</v>
      </c>
      <c r="X80" s="1778">
        <v>0.1</v>
      </c>
      <c r="Y80" s="1832">
        <v>1</v>
      </c>
      <c r="Z80" s="1705" t="s">
        <v>2927</v>
      </c>
      <c r="AA80" s="1635">
        <v>2.5000000000000001E-3</v>
      </c>
      <c r="AB80" s="1706" t="s">
        <v>2928</v>
      </c>
      <c r="AC80" s="1706" t="s">
        <v>2929</v>
      </c>
      <c r="AD80" s="1855" t="s">
        <v>83</v>
      </c>
      <c r="AE80" s="1706" t="s">
        <v>2930</v>
      </c>
      <c r="AF80" s="1706" t="s">
        <v>2728</v>
      </c>
      <c r="AG80" s="1721" t="s">
        <v>2635</v>
      </c>
      <c r="AH80" s="1706" t="s">
        <v>2931</v>
      </c>
      <c r="AI80" s="1717">
        <v>383</v>
      </c>
      <c r="AJ80" s="1756" t="s">
        <v>9</v>
      </c>
      <c r="AK80" s="1756" t="s">
        <v>9</v>
      </c>
      <c r="AL80" s="1856">
        <v>44165</v>
      </c>
      <c r="AM80" s="1857">
        <v>47847</v>
      </c>
      <c r="AN80" s="1713">
        <v>4</v>
      </c>
      <c r="AO80" s="1713">
        <v>48</v>
      </c>
      <c r="AP80" s="1713">
        <v>48</v>
      </c>
      <c r="AQ80" s="1713">
        <v>48</v>
      </c>
      <c r="AR80" s="1713">
        <v>48</v>
      </c>
      <c r="AS80" s="1713">
        <v>48</v>
      </c>
      <c r="AT80" s="1713">
        <v>48</v>
      </c>
      <c r="AU80" s="1713">
        <v>48</v>
      </c>
      <c r="AV80" s="1713">
        <v>48</v>
      </c>
      <c r="AW80" s="1713">
        <v>48</v>
      </c>
      <c r="AX80" s="1713">
        <v>48</v>
      </c>
      <c r="AY80" s="1713">
        <f>AN80+AO80+AP80+AQ80+AR80+AS80+AT80+AU80+AV80+AW80+AX80</f>
        <v>484</v>
      </c>
      <c r="AZ80" s="1727">
        <v>7117056352</v>
      </c>
      <c r="BA80" s="1727">
        <v>7117056352</v>
      </c>
      <c r="BB80" s="1729">
        <v>118</v>
      </c>
      <c r="BC80" s="1858">
        <v>7581</v>
      </c>
      <c r="BD80" s="1727">
        <v>6656503000</v>
      </c>
      <c r="BE80" s="1727">
        <v>6656503000</v>
      </c>
      <c r="BF80" s="1729">
        <v>118</v>
      </c>
      <c r="BG80" s="1729">
        <v>7581</v>
      </c>
      <c r="BH80" s="1727">
        <v>4364885425</v>
      </c>
      <c r="BI80" s="1727">
        <v>4364885425</v>
      </c>
      <c r="BJ80" s="1729">
        <v>118</v>
      </c>
      <c r="BK80" s="1729">
        <v>7581</v>
      </c>
      <c r="BL80" s="1727">
        <v>4866934414</v>
      </c>
      <c r="BM80" s="1727">
        <v>4866934414</v>
      </c>
      <c r="BN80" s="1729">
        <v>118</v>
      </c>
      <c r="BO80" s="1729">
        <v>7581</v>
      </c>
      <c r="BP80" s="1727">
        <v>5755235198</v>
      </c>
      <c r="BQ80" s="1727">
        <v>5755235198</v>
      </c>
      <c r="BR80" s="1729">
        <v>118</v>
      </c>
      <c r="BS80" s="1729">
        <v>7581</v>
      </c>
      <c r="BT80" s="1859">
        <f>BP80+(BP80*0.03)</f>
        <v>5927892253.9399996</v>
      </c>
      <c r="BU80" s="1859" t="s">
        <v>29</v>
      </c>
      <c r="BV80" s="1860" t="s">
        <v>8</v>
      </c>
      <c r="BW80" s="1859" t="s">
        <v>29</v>
      </c>
      <c r="BX80" s="1859">
        <f>BT80+(BT80*0.03)</f>
        <v>6105729021.5581999</v>
      </c>
      <c r="BY80" s="1859" t="s">
        <v>29</v>
      </c>
      <c r="BZ80" s="1860" t="s">
        <v>8</v>
      </c>
      <c r="CA80" s="1859" t="s">
        <v>29</v>
      </c>
      <c r="CB80" s="1859">
        <f>BX80+(BX80*0.03)</f>
        <v>6288900892.2049456</v>
      </c>
      <c r="CC80" s="1859" t="s">
        <v>29</v>
      </c>
      <c r="CD80" s="1860" t="s">
        <v>8</v>
      </c>
      <c r="CE80" s="1859" t="s">
        <v>29</v>
      </c>
      <c r="CF80" s="1859">
        <f>CB80+(CB80*0.03)</f>
        <v>6477567918.9710941</v>
      </c>
      <c r="CG80" s="1859" t="s">
        <v>29</v>
      </c>
      <c r="CH80" s="1860" t="s">
        <v>8</v>
      </c>
      <c r="CI80" s="1859" t="s">
        <v>29</v>
      </c>
      <c r="CJ80" s="1859">
        <f>CF80+(CF80*0.03)</f>
        <v>6671894956.5402269</v>
      </c>
      <c r="CK80" s="1859" t="s">
        <v>29</v>
      </c>
      <c r="CL80" s="1860" t="s">
        <v>8</v>
      </c>
      <c r="CM80" s="1859" t="s">
        <v>29</v>
      </c>
      <c r="CN80" s="1859">
        <f>CJ80+(CJ80*0.03)</f>
        <v>6872051805.236434</v>
      </c>
      <c r="CO80" s="1859" t="s">
        <v>29</v>
      </c>
      <c r="CP80" s="1860" t="s">
        <v>8</v>
      </c>
      <c r="CQ80" s="1859" t="s">
        <v>29</v>
      </c>
      <c r="CR80" s="1861">
        <f>CJ80+CF80+CB80+BX80+BT80+BP80+BL80+BH80+BD80+CN80+AZ80</f>
        <v>67104651237.450897</v>
      </c>
      <c r="CS80" s="1729" t="s">
        <v>2732</v>
      </c>
      <c r="CT80" s="1719" t="s">
        <v>148</v>
      </c>
      <c r="CU80" s="1720" t="s">
        <v>149</v>
      </c>
      <c r="CV80" s="1720" t="s">
        <v>2188</v>
      </c>
      <c r="CW80" s="1717">
        <v>3649400</v>
      </c>
      <c r="CX80" s="1862" t="s">
        <v>2190</v>
      </c>
      <c r="CY80" s="1756"/>
      <c r="CZ80" s="1756"/>
      <c r="DA80" s="1756"/>
      <c r="DB80" s="1756"/>
      <c r="DC80" s="1756"/>
      <c r="DD80" s="1756"/>
    </row>
    <row r="81" spans="1:108" s="1648" customFormat="1" ht="140.25">
      <c r="A81" s="1628">
        <v>69</v>
      </c>
      <c r="B81" s="1636" t="s">
        <v>2932</v>
      </c>
      <c r="C81" s="1794">
        <v>7.0000000000000007E-2</v>
      </c>
      <c r="D81" s="1631" t="s">
        <v>219</v>
      </c>
      <c r="E81" s="1794">
        <v>7.0000000000000007E-2</v>
      </c>
      <c r="F81" s="1679" t="s">
        <v>220</v>
      </c>
      <c r="G81" s="1679" t="s">
        <v>2933</v>
      </c>
      <c r="H81" s="1679" t="s">
        <v>108</v>
      </c>
      <c r="I81" s="1691" t="s">
        <v>2635</v>
      </c>
      <c r="J81" s="1695" t="s">
        <v>9</v>
      </c>
      <c r="K81" s="1695" t="s">
        <v>9</v>
      </c>
      <c r="L81" s="1633">
        <v>43831</v>
      </c>
      <c r="M81" s="1633">
        <v>47848</v>
      </c>
      <c r="N81" s="1804">
        <v>0.12</v>
      </c>
      <c r="O81" s="1804">
        <v>0.12</v>
      </c>
      <c r="P81" s="1804">
        <v>8.461538461538462E-2</v>
      </c>
      <c r="Q81" s="1804">
        <v>8.461538461538462E-2</v>
      </c>
      <c r="R81" s="1804">
        <v>8.461538461538462E-2</v>
      </c>
      <c r="S81" s="1804">
        <v>8.461538461538462E-2</v>
      </c>
      <c r="T81" s="1804">
        <v>8.461538461538462E-2</v>
      </c>
      <c r="U81" s="1804">
        <v>8.461538461538462E-2</v>
      </c>
      <c r="V81" s="1804">
        <v>8.461538461538462E-2</v>
      </c>
      <c r="W81" s="1804">
        <v>8.461538461538462E-2</v>
      </c>
      <c r="X81" s="1780">
        <v>8.461538461538462E-2</v>
      </c>
      <c r="Y81" s="1692">
        <v>1</v>
      </c>
      <c r="Z81" s="1863" t="s">
        <v>2934</v>
      </c>
      <c r="AA81" s="1652">
        <v>2.5000000000000001E-3</v>
      </c>
      <c r="AB81" s="1666" t="s">
        <v>223</v>
      </c>
      <c r="AC81" s="1666" t="s">
        <v>224</v>
      </c>
      <c r="AD81" s="1666" t="s">
        <v>11</v>
      </c>
      <c r="AE81" s="1667" t="s">
        <v>117</v>
      </c>
      <c r="AF81" s="1666" t="s">
        <v>2644</v>
      </c>
      <c r="AG81" s="1640" t="s">
        <v>2635</v>
      </c>
      <c r="AH81" s="1640" t="s">
        <v>37</v>
      </c>
      <c r="AI81" s="1640" t="s">
        <v>37</v>
      </c>
      <c r="AJ81" s="1666">
        <v>86</v>
      </c>
      <c r="AK81" s="1666">
        <v>2019</v>
      </c>
      <c r="AL81" s="1662">
        <v>43831</v>
      </c>
      <c r="AM81" s="1662">
        <v>47848</v>
      </c>
      <c r="AN81" s="1830">
        <v>9</v>
      </c>
      <c r="AO81" s="1666">
        <v>47</v>
      </c>
      <c r="AP81" s="1666">
        <v>47</v>
      </c>
      <c r="AQ81" s="1666">
        <v>47</v>
      </c>
      <c r="AR81" s="1666">
        <v>47</v>
      </c>
      <c r="AS81" s="1666">
        <v>47</v>
      </c>
      <c r="AT81" s="1666">
        <v>47</v>
      </c>
      <c r="AU81" s="1666">
        <v>47</v>
      </c>
      <c r="AV81" s="1666">
        <v>47</v>
      </c>
      <c r="AW81" s="1666">
        <v>47</v>
      </c>
      <c r="AX81" s="1666">
        <v>47</v>
      </c>
      <c r="AY81" s="1666">
        <f>SUM(AN81:AX81)</f>
        <v>479</v>
      </c>
      <c r="AZ81" s="1744">
        <v>2864600</v>
      </c>
      <c r="BA81" s="1744">
        <v>2864600</v>
      </c>
      <c r="BB81" s="1640" t="s">
        <v>2661</v>
      </c>
      <c r="BC81" s="1640" t="s">
        <v>2910</v>
      </c>
      <c r="BD81" s="1744">
        <v>13134600</v>
      </c>
      <c r="BE81" s="1744">
        <v>13134600</v>
      </c>
      <c r="BF81" s="1640" t="s">
        <v>2661</v>
      </c>
      <c r="BG81" s="1640" t="s">
        <v>2910</v>
      </c>
      <c r="BH81" s="1744">
        <v>13659984</v>
      </c>
      <c r="BI81" s="1744">
        <v>13659984</v>
      </c>
      <c r="BJ81" s="1640" t="s">
        <v>2661</v>
      </c>
      <c r="BK81" s="1640" t="s">
        <v>2910</v>
      </c>
      <c r="BL81" s="1744">
        <v>14206383</v>
      </c>
      <c r="BM81" s="1744">
        <v>14206383</v>
      </c>
      <c r="BN81" s="1640" t="s">
        <v>2661</v>
      </c>
      <c r="BO81" s="1640" t="s">
        <v>2910</v>
      </c>
      <c r="BP81" s="1744">
        <v>14774639</v>
      </c>
      <c r="BQ81" s="1744">
        <v>14774639</v>
      </c>
      <c r="BR81" s="1640" t="s">
        <v>2661</v>
      </c>
      <c r="BS81" s="1640" t="s">
        <v>2910</v>
      </c>
      <c r="BT81" s="1744">
        <v>15365624</v>
      </c>
      <c r="BU81" s="1744">
        <v>15365624</v>
      </c>
      <c r="BV81" s="1640" t="s">
        <v>2661</v>
      </c>
      <c r="BW81" s="1671" t="s">
        <v>37</v>
      </c>
      <c r="BX81" s="1744">
        <v>15980249</v>
      </c>
      <c r="BY81" s="1744">
        <v>15980249</v>
      </c>
      <c r="BZ81" s="1640" t="s">
        <v>2661</v>
      </c>
      <c r="CA81" s="1671" t="s">
        <v>37</v>
      </c>
      <c r="CB81" s="1744">
        <v>16619459</v>
      </c>
      <c r="CC81" s="1744">
        <v>16619459</v>
      </c>
      <c r="CD81" s="1640" t="s">
        <v>2661</v>
      </c>
      <c r="CE81" s="1671" t="s">
        <v>37</v>
      </c>
      <c r="CF81" s="1744">
        <v>17284238</v>
      </c>
      <c r="CG81" s="1744">
        <v>17284238</v>
      </c>
      <c r="CH81" s="1640" t="s">
        <v>2661</v>
      </c>
      <c r="CI81" s="1671" t="s">
        <v>37</v>
      </c>
      <c r="CJ81" s="1744">
        <v>17975607</v>
      </c>
      <c r="CK81" s="1744">
        <v>17975607</v>
      </c>
      <c r="CL81" s="1640" t="s">
        <v>2661</v>
      </c>
      <c r="CM81" s="1671" t="s">
        <v>37</v>
      </c>
      <c r="CN81" s="1744">
        <v>18694631</v>
      </c>
      <c r="CO81" s="1744">
        <v>18694631</v>
      </c>
      <c r="CP81" s="1640" t="s">
        <v>2661</v>
      </c>
      <c r="CQ81" s="1671" t="s">
        <v>37</v>
      </c>
      <c r="CR81" s="1745">
        <f>CJ81+CF81+CB81+BX81+BT81+BP81+BL81+BH81+BD81+AZ81+CN81</f>
        <v>160560014</v>
      </c>
      <c r="CS81" s="1666" t="s">
        <v>38</v>
      </c>
      <c r="CT81" s="1666" t="s">
        <v>39</v>
      </c>
      <c r="CU81" s="1666" t="s">
        <v>2911</v>
      </c>
      <c r="CV81" s="1666" t="s">
        <v>2912</v>
      </c>
      <c r="CW81" s="1653" t="s">
        <v>200</v>
      </c>
      <c r="CX81" s="1864" t="s">
        <v>201</v>
      </c>
      <c r="CY81" s="1658"/>
      <c r="CZ81" s="1646"/>
      <c r="DA81" s="1646"/>
      <c r="DB81" s="1646"/>
      <c r="DC81" s="1646"/>
      <c r="DD81" s="1646"/>
    </row>
    <row r="82" spans="1:108" s="1648" customFormat="1" ht="216.75">
      <c r="A82" s="1628">
        <v>70</v>
      </c>
      <c r="B82" s="1636" t="s">
        <v>2932</v>
      </c>
      <c r="C82" s="1643"/>
      <c r="D82" s="1631" t="s">
        <v>219</v>
      </c>
      <c r="E82" s="1650"/>
      <c r="F82" s="1679" t="s">
        <v>220</v>
      </c>
      <c r="G82" s="1679" t="s">
        <v>2933</v>
      </c>
      <c r="H82" s="1679" t="s">
        <v>108</v>
      </c>
      <c r="I82" s="1691" t="s">
        <v>2635</v>
      </c>
      <c r="J82" s="1695" t="s">
        <v>9</v>
      </c>
      <c r="K82" s="1695" t="s">
        <v>9</v>
      </c>
      <c r="L82" s="1633">
        <v>43831</v>
      </c>
      <c r="M82" s="1633">
        <v>47848</v>
      </c>
      <c r="N82" s="1804">
        <v>0.12</v>
      </c>
      <c r="O82" s="1804">
        <v>0.12</v>
      </c>
      <c r="P82" s="1804">
        <v>8.461538461538462E-2</v>
      </c>
      <c r="Q82" s="1804">
        <v>8.461538461538462E-2</v>
      </c>
      <c r="R82" s="1804">
        <v>8.461538461538462E-2</v>
      </c>
      <c r="S82" s="1804">
        <v>8.461538461538462E-2</v>
      </c>
      <c r="T82" s="1804">
        <v>8.461538461538462E-2</v>
      </c>
      <c r="U82" s="1804">
        <v>8.461538461538462E-2</v>
      </c>
      <c r="V82" s="1804">
        <v>8.461538461538462E-2</v>
      </c>
      <c r="W82" s="1804">
        <v>8.461538461538462E-2</v>
      </c>
      <c r="X82" s="1780">
        <v>8.461538461538462E-2</v>
      </c>
      <c r="Y82" s="1692">
        <v>1</v>
      </c>
      <c r="Z82" s="1631" t="s">
        <v>2935</v>
      </c>
      <c r="AA82" s="1652">
        <v>5.0000000000000001E-3</v>
      </c>
      <c r="AB82" s="1636" t="s">
        <v>225</v>
      </c>
      <c r="AC82" s="1636" t="s">
        <v>226</v>
      </c>
      <c r="AD82" s="1645" t="s">
        <v>11</v>
      </c>
      <c r="AE82" s="1645" t="s">
        <v>204</v>
      </c>
      <c r="AF82" s="1636" t="s">
        <v>27</v>
      </c>
      <c r="AG82" s="1636" t="s">
        <v>2639</v>
      </c>
      <c r="AH82" s="1645" t="s">
        <v>8</v>
      </c>
      <c r="AI82" s="1645" t="s">
        <v>8</v>
      </c>
      <c r="AJ82" s="1636">
        <v>10</v>
      </c>
      <c r="AK82" s="1636">
        <v>2018</v>
      </c>
      <c r="AL82" s="1638">
        <v>43831</v>
      </c>
      <c r="AM82" s="1663">
        <v>47848</v>
      </c>
      <c r="AN82" s="1636">
        <v>10</v>
      </c>
      <c r="AO82" s="1636">
        <v>12</v>
      </c>
      <c r="AP82" s="1636">
        <v>14</v>
      </c>
      <c r="AQ82" s="1636">
        <v>16</v>
      </c>
      <c r="AR82" s="1636">
        <v>18</v>
      </c>
      <c r="AS82" s="1636">
        <v>20</v>
      </c>
      <c r="AT82" s="1636">
        <v>21</v>
      </c>
      <c r="AU82" s="1636">
        <v>21</v>
      </c>
      <c r="AV82" s="1636">
        <v>21</v>
      </c>
      <c r="AW82" s="1636">
        <v>21</v>
      </c>
      <c r="AX82" s="1636">
        <v>21</v>
      </c>
      <c r="AY82" s="1636">
        <v>21</v>
      </c>
      <c r="AZ82" s="1641">
        <v>22500000</v>
      </c>
      <c r="BA82" s="1641">
        <v>22500000</v>
      </c>
      <c r="BB82" s="1689" t="s">
        <v>2640</v>
      </c>
      <c r="BC82" s="1690">
        <v>7787</v>
      </c>
      <c r="BD82" s="1641">
        <v>45000000</v>
      </c>
      <c r="BE82" s="1641">
        <v>45000000</v>
      </c>
      <c r="BF82" s="1689" t="s">
        <v>2640</v>
      </c>
      <c r="BG82" s="1690">
        <v>7787</v>
      </c>
      <c r="BH82" s="1641">
        <v>63654000</v>
      </c>
      <c r="BI82" s="1641">
        <v>64000000</v>
      </c>
      <c r="BJ82" s="1689" t="s">
        <v>2640</v>
      </c>
      <c r="BK82" s="1690">
        <v>7787</v>
      </c>
      <c r="BL82" s="1641">
        <v>65563620</v>
      </c>
      <c r="BM82" s="1641">
        <v>66000000</v>
      </c>
      <c r="BN82" s="1689" t="s">
        <v>2640</v>
      </c>
      <c r="BO82" s="1690">
        <v>7787</v>
      </c>
      <c r="BP82" s="1641">
        <v>67530528.599999994</v>
      </c>
      <c r="BQ82" s="1641">
        <v>32000000</v>
      </c>
      <c r="BR82" s="1689" t="s">
        <v>2640</v>
      </c>
      <c r="BS82" s="1690">
        <v>7787</v>
      </c>
      <c r="BT82" s="1641">
        <v>69556444.457999989</v>
      </c>
      <c r="BU82" s="1641" t="s">
        <v>8</v>
      </c>
      <c r="BV82" s="1642" t="s">
        <v>2641</v>
      </c>
      <c r="BW82" s="1642" t="s">
        <v>8</v>
      </c>
      <c r="BX82" s="1641">
        <v>71643137.791739985</v>
      </c>
      <c r="BY82" s="1641" t="s">
        <v>8</v>
      </c>
      <c r="BZ82" s="1642" t="s">
        <v>2641</v>
      </c>
      <c r="CA82" s="1642" t="s">
        <v>8</v>
      </c>
      <c r="CB82" s="1641">
        <v>73792431.925492182</v>
      </c>
      <c r="CC82" s="1641" t="s">
        <v>8</v>
      </c>
      <c r="CD82" s="1642" t="s">
        <v>2641</v>
      </c>
      <c r="CE82" s="1642" t="s">
        <v>8</v>
      </c>
      <c r="CF82" s="1641">
        <v>76006204.883256942</v>
      </c>
      <c r="CG82" s="1641" t="s">
        <v>8</v>
      </c>
      <c r="CH82" s="1642" t="s">
        <v>2641</v>
      </c>
      <c r="CI82" s="1642" t="s">
        <v>8</v>
      </c>
      <c r="CJ82" s="1641">
        <v>78286391.029754654</v>
      </c>
      <c r="CK82" s="1641" t="s">
        <v>8</v>
      </c>
      <c r="CL82" s="1689" t="s">
        <v>2641</v>
      </c>
      <c r="CM82" s="1689" t="s">
        <v>8</v>
      </c>
      <c r="CN82" s="1641">
        <v>80634982.760647297</v>
      </c>
      <c r="CO82" s="1641" t="s">
        <v>8</v>
      </c>
      <c r="CP82" s="1689" t="s">
        <v>2641</v>
      </c>
      <c r="CQ82" s="1689" t="s">
        <v>8</v>
      </c>
      <c r="CR82" s="1644">
        <f>CJ82+CF82+CB82+BX82+BT82+BP82+BL82+BH82+BD82+AZ82+CN82</f>
        <v>714167741.44889104</v>
      </c>
      <c r="CS82" s="1645" t="s">
        <v>2056</v>
      </c>
      <c r="CT82" s="1645" t="s">
        <v>2690</v>
      </c>
      <c r="CU82" s="1645" t="s">
        <v>2691</v>
      </c>
      <c r="CV82" s="1645" t="s">
        <v>2692</v>
      </c>
      <c r="CW82" s="1645">
        <v>3504799976</v>
      </c>
      <c r="CX82" s="1684" t="s">
        <v>77</v>
      </c>
      <c r="CY82" s="1636"/>
      <c r="CZ82" s="1636"/>
      <c r="DA82" s="1636"/>
      <c r="DB82" s="1636"/>
      <c r="DC82" s="1636"/>
      <c r="DD82" s="1679"/>
    </row>
    <row r="83" spans="1:108" s="1648" customFormat="1" ht="141" customHeight="1">
      <c r="A83" s="1628">
        <v>71</v>
      </c>
      <c r="B83" s="1636" t="s">
        <v>2932</v>
      </c>
      <c r="C83" s="1643"/>
      <c r="D83" s="1631" t="s">
        <v>219</v>
      </c>
      <c r="E83" s="1650"/>
      <c r="F83" s="1679" t="s">
        <v>220</v>
      </c>
      <c r="G83" s="1679" t="s">
        <v>2933</v>
      </c>
      <c r="H83" s="1679" t="s">
        <v>108</v>
      </c>
      <c r="I83" s="1691" t="s">
        <v>2635</v>
      </c>
      <c r="J83" s="1695" t="s">
        <v>9</v>
      </c>
      <c r="K83" s="1695" t="s">
        <v>9</v>
      </c>
      <c r="L83" s="1633">
        <v>43831</v>
      </c>
      <c r="M83" s="1633">
        <v>47848</v>
      </c>
      <c r="N83" s="1804">
        <v>0.12</v>
      </c>
      <c r="O83" s="1804">
        <v>0.12</v>
      </c>
      <c r="P83" s="1804">
        <v>8.461538461538462E-2</v>
      </c>
      <c r="Q83" s="1804">
        <v>8.461538461538462E-2</v>
      </c>
      <c r="R83" s="1804">
        <v>8.461538461538462E-2</v>
      </c>
      <c r="S83" s="1804">
        <v>8.461538461538462E-2</v>
      </c>
      <c r="T83" s="1804">
        <v>8.461538461538462E-2</v>
      </c>
      <c r="U83" s="1804">
        <v>8.461538461538462E-2</v>
      </c>
      <c r="V83" s="1804">
        <v>8.461538461538462E-2</v>
      </c>
      <c r="W83" s="1804">
        <v>8.461538461538462E-2</v>
      </c>
      <c r="X83" s="1780">
        <v>8.461538461538462E-2</v>
      </c>
      <c r="Y83" s="1692">
        <v>1</v>
      </c>
      <c r="Z83" s="1631" t="s">
        <v>2936</v>
      </c>
      <c r="AA83" s="1652">
        <v>2.5000000000000001E-3</v>
      </c>
      <c r="AB83" s="1645" t="s">
        <v>2937</v>
      </c>
      <c r="AC83" s="1645" t="s">
        <v>2192</v>
      </c>
      <c r="AD83" s="1645" t="s">
        <v>11</v>
      </c>
      <c r="AE83" s="1645" t="s">
        <v>204</v>
      </c>
      <c r="AF83" s="1645" t="s">
        <v>2938</v>
      </c>
      <c r="AG83" s="1636" t="s">
        <v>2659</v>
      </c>
      <c r="AH83" s="1645" t="s">
        <v>9</v>
      </c>
      <c r="AI83" s="1645" t="s">
        <v>9</v>
      </c>
      <c r="AJ83" s="1645" t="s">
        <v>9</v>
      </c>
      <c r="AK83" s="1645" t="s">
        <v>9</v>
      </c>
      <c r="AL83" s="1638">
        <v>44197</v>
      </c>
      <c r="AM83" s="1663">
        <v>47848</v>
      </c>
      <c r="AN83" s="1639" t="s">
        <v>29</v>
      </c>
      <c r="AO83" s="1688">
        <v>1</v>
      </c>
      <c r="AP83" s="1688">
        <v>1</v>
      </c>
      <c r="AQ83" s="1688">
        <v>1</v>
      </c>
      <c r="AR83" s="1688">
        <v>1</v>
      </c>
      <c r="AS83" s="1688">
        <v>1</v>
      </c>
      <c r="AT83" s="1688">
        <v>1</v>
      </c>
      <c r="AU83" s="1688">
        <v>1</v>
      </c>
      <c r="AV83" s="1688">
        <v>1</v>
      </c>
      <c r="AW83" s="1688">
        <v>1</v>
      </c>
      <c r="AX83" s="1688">
        <v>1</v>
      </c>
      <c r="AY83" s="1688">
        <v>1</v>
      </c>
      <c r="AZ83" s="1641" t="s">
        <v>29</v>
      </c>
      <c r="BA83" s="1641" t="s">
        <v>29</v>
      </c>
      <c r="BB83" s="1641" t="s">
        <v>29</v>
      </c>
      <c r="BC83" s="1641" t="s">
        <v>29</v>
      </c>
      <c r="BD83" s="1641">
        <v>564000000</v>
      </c>
      <c r="BE83" s="1641">
        <v>564000000</v>
      </c>
      <c r="BF83" s="1689" t="s">
        <v>2640</v>
      </c>
      <c r="BG83" s="1643">
        <v>7604</v>
      </c>
      <c r="BH83" s="1641">
        <v>414000000</v>
      </c>
      <c r="BI83" s="1641">
        <v>414000000</v>
      </c>
      <c r="BJ83" s="1689" t="s">
        <v>2640</v>
      </c>
      <c r="BK83" s="1865">
        <v>7604</v>
      </c>
      <c r="BL83" s="1641">
        <v>408000000</v>
      </c>
      <c r="BM83" s="1641">
        <v>408000000</v>
      </c>
      <c r="BN83" s="1689" t="s">
        <v>2640</v>
      </c>
      <c r="BO83" s="1865">
        <v>7604</v>
      </c>
      <c r="BP83" s="1641">
        <v>288000000</v>
      </c>
      <c r="BQ83" s="1641">
        <v>288000000</v>
      </c>
      <c r="BR83" s="1689" t="s">
        <v>2640</v>
      </c>
      <c r="BS83" s="1865" t="s">
        <v>2939</v>
      </c>
      <c r="BT83" s="1641">
        <v>225000000</v>
      </c>
      <c r="BU83" s="1641" t="s">
        <v>8</v>
      </c>
      <c r="BV83" s="1642" t="s">
        <v>2641</v>
      </c>
      <c r="BW83" s="1642" t="s">
        <v>8</v>
      </c>
      <c r="BX83" s="1641">
        <f>(BT83*3%)+BT83</f>
        <v>231750000</v>
      </c>
      <c r="BY83" s="1641" t="s">
        <v>8</v>
      </c>
      <c r="BZ83" s="1642" t="s">
        <v>2641</v>
      </c>
      <c r="CA83" s="1642" t="s">
        <v>8</v>
      </c>
      <c r="CB83" s="1641">
        <f>(BX83*3%)+BX83</f>
        <v>238702500</v>
      </c>
      <c r="CC83" s="1641" t="s">
        <v>8</v>
      </c>
      <c r="CD83" s="1642" t="s">
        <v>2641</v>
      </c>
      <c r="CE83" s="1642" t="s">
        <v>8</v>
      </c>
      <c r="CF83" s="1641">
        <f>(CB83*3%)+CB83</f>
        <v>245863575</v>
      </c>
      <c r="CG83" s="1641" t="s">
        <v>8</v>
      </c>
      <c r="CH83" s="1642" t="s">
        <v>2641</v>
      </c>
      <c r="CI83" s="1642" t="s">
        <v>8</v>
      </c>
      <c r="CJ83" s="1641">
        <f>(CF83*3%)+CF83</f>
        <v>253239482.25</v>
      </c>
      <c r="CK83" s="1641" t="s">
        <v>8</v>
      </c>
      <c r="CL83" s="1642" t="s">
        <v>2641</v>
      </c>
      <c r="CM83" s="1642" t="s">
        <v>8</v>
      </c>
      <c r="CN83" s="1641">
        <f>(CJ83*3%)+CJ83</f>
        <v>260836666.7175</v>
      </c>
      <c r="CO83" s="1641" t="s">
        <v>8</v>
      </c>
      <c r="CP83" s="1642" t="s">
        <v>2641</v>
      </c>
      <c r="CQ83" s="1642" t="s">
        <v>8</v>
      </c>
      <c r="CR83" s="1644">
        <f>CN83+CJ83+CF83+CB83+BX83+BT83+BP83+BL83+BH83+BD83</f>
        <v>3129392223.9674997</v>
      </c>
      <c r="CS83" s="1645" t="s">
        <v>13</v>
      </c>
      <c r="CT83" s="1645" t="s">
        <v>14</v>
      </c>
      <c r="CU83" s="1645" t="s">
        <v>227</v>
      </c>
      <c r="CV83" s="1645" t="s">
        <v>228</v>
      </c>
      <c r="CW83" s="1658">
        <v>3358000</v>
      </c>
      <c r="CX83" s="1658" t="s">
        <v>229</v>
      </c>
      <c r="CY83" s="1658"/>
      <c r="CZ83" s="1701"/>
      <c r="DA83" s="1701"/>
      <c r="DB83" s="1701"/>
      <c r="DC83" s="1701"/>
      <c r="DD83" s="1701"/>
    </row>
    <row r="84" spans="1:108" s="1648" customFormat="1" ht="123" customHeight="1">
      <c r="A84" s="1628">
        <v>72</v>
      </c>
      <c r="B84" s="1636" t="s">
        <v>2932</v>
      </c>
      <c r="C84" s="1643"/>
      <c r="D84" s="1631" t="s">
        <v>219</v>
      </c>
      <c r="E84" s="1650"/>
      <c r="F84" s="1679" t="s">
        <v>220</v>
      </c>
      <c r="G84" s="1679" t="s">
        <v>2933</v>
      </c>
      <c r="H84" s="1679" t="s">
        <v>108</v>
      </c>
      <c r="I84" s="1691" t="s">
        <v>2635</v>
      </c>
      <c r="J84" s="1695" t="s">
        <v>9</v>
      </c>
      <c r="K84" s="1695" t="s">
        <v>9</v>
      </c>
      <c r="L84" s="1633">
        <v>43831</v>
      </c>
      <c r="M84" s="1633">
        <v>47848</v>
      </c>
      <c r="N84" s="1804">
        <v>0.12</v>
      </c>
      <c r="O84" s="1804">
        <v>0.12</v>
      </c>
      <c r="P84" s="1804">
        <v>8.461538461538462E-2</v>
      </c>
      <c r="Q84" s="1804">
        <v>8.461538461538462E-2</v>
      </c>
      <c r="R84" s="1804">
        <v>8.461538461538462E-2</v>
      </c>
      <c r="S84" s="1804">
        <v>8.461538461538462E-2</v>
      </c>
      <c r="T84" s="1804">
        <v>8.461538461538462E-2</v>
      </c>
      <c r="U84" s="1804">
        <v>8.461538461538462E-2</v>
      </c>
      <c r="V84" s="1804">
        <v>8.461538461538462E-2</v>
      </c>
      <c r="W84" s="1804">
        <v>8.461538461538462E-2</v>
      </c>
      <c r="X84" s="1780">
        <v>8.461538461538462E-2</v>
      </c>
      <c r="Y84" s="1692">
        <v>1</v>
      </c>
      <c r="Z84" s="1631" t="s">
        <v>2940</v>
      </c>
      <c r="AA84" s="1652">
        <v>2.5000000000000001E-3</v>
      </c>
      <c r="AB84" s="1636" t="s">
        <v>230</v>
      </c>
      <c r="AC84" s="1636" t="s">
        <v>231</v>
      </c>
      <c r="AD84" s="1702" t="s">
        <v>99</v>
      </c>
      <c r="AE84" s="1636" t="s">
        <v>232</v>
      </c>
      <c r="AF84" s="1636" t="s">
        <v>27</v>
      </c>
      <c r="AG84" s="1636" t="s">
        <v>2665</v>
      </c>
      <c r="AH84" s="1636" t="s">
        <v>29</v>
      </c>
      <c r="AI84" s="1636" t="s">
        <v>29</v>
      </c>
      <c r="AJ84" s="1703" t="s">
        <v>8</v>
      </c>
      <c r="AK84" s="1703" t="s">
        <v>8</v>
      </c>
      <c r="AL84" s="1638">
        <v>44197</v>
      </c>
      <c r="AM84" s="1638">
        <v>47848</v>
      </c>
      <c r="AN84" s="1821" t="s">
        <v>29</v>
      </c>
      <c r="AO84" s="1821">
        <v>0.5</v>
      </c>
      <c r="AP84" s="1821">
        <v>0.75</v>
      </c>
      <c r="AQ84" s="1821">
        <v>1</v>
      </c>
      <c r="AR84" s="1821">
        <v>1</v>
      </c>
      <c r="AS84" s="1821">
        <v>1</v>
      </c>
      <c r="AT84" s="1821">
        <v>1</v>
      </c>
      <c r="AU84" s="1821">
        <v>1</v>
      </c>
      <c r="AV84" s="1821">
        <v>1</v>
      </c>
      <c r="AW84" s="1821">
        <v>1</v>
      </c>
      <c r="AX84" s="1821">
        <v>1</v>
      </c>
      <c r="AY84" s="1821">
        <v>1</v>
      </c>
      <c r="AZ84" s="1641" t="s">
        <v>29</v>
      </c>
      <c r="BA84" s="1641" t="s">
        <v>29</v>
      </c>
      <c r="BB84" s="1642" t="s">
        <v>29</v>
      </c>
      <c r="BC84" s="1632" t="s">
        <v>29</v>
      </c>
      <c r="BD84" s="1641">
        <v>231700000</v>
      </c>
      <c r="BE84" s="1641">
        <v>232000000</v>
      </c>
      <c r="BF84" s="1642" t="s">
        <v>2721</v>
      </c>
      <c r="BG84" s="1632">
        <v>7643</v>
      </c>
      <c r="BH84" s="1641">
        <v>233000000</v>
      </c>
      <c r="BI84" s="1641">
        <v>233000000</v>
      </c>
      <c r="BJ84" s="1642" t="s">
        <v>2721</v>
      </c>
      <c r="BK84" s="1632">
        <v>7643</v>
      </c>
      <c r="BL84" s="1641">
        <v>34300000</v>
      </c>
      <c r="BM84" s="1641">
        <v>34300000</v>
      </c>
      <c r="BN84" s="1642" t="s">
        <v>2721</v>
      </c>
      <c r="BO84" s="1632">
        <v>7643</v>
      </c>
      <c r="BP84" s="1641">
        <v>36000000</v>
      </c>
      <c r="BQ84" s="1641">
        <v>36000000</v>
      </c>
      <c r="BR84" s="1642" t="s">
        <v>2721</v>
      </c>
      <c r="BS84" s="1632">
        <v>7643</v>
      </c>
      <c r="BT84" s="1641">
        <v>237440000</v>
      </c>
      <c r="BU84" s="1641" t="s">
        <v>29</v>
      </c>
      <c r="BV84" s="1642" t="s">
        <v>2721</v>
      </c>
      <c r="BW84" s="1642" t="s">
        <v>29</v>
      </c>
      <c r="BX84" s="1641">
        <v>238480000</v>
      </c>
      <c r="BY84" s="1641" t="s">
        <v>29</v>
      </c>
      <c r="BZ84" s="1642" t="s">
        <v>2721</v>
      </c>
      <c r="CA84" s="1642" t="s">
        <v>29</v>
      </c>
      <c r="CB84" s="1641">
        <v>239520000</v>
      </c>
      <c r="CC84" s="1641" t="s">
        <v>29</v>
      </c>
      <c r="CD84" s="1642" t="s">
        <v>2721</v>
      </c>
      <c r="CE84" s="1642" t="s">
        <v>29</v>
      </c>
      <c r="CF84" s="1641">
        <v>241600000</v>
      </c>
      <c r="CG84" s="1641" t="s">
        <v>29</v>
      </c>
      <c r="CH84" s="1642" t="s">
        <v>2721</v>
      </c>
      <c r="CI84" s="1642" t="s">
        <v>29</v>
      </c>
      <c r="CJ84" s="1641">
        <v>243680000</v>
      </c>
      <c r="CK84" s="1641" t="s">
        <v>29</v>
      </c>
      <c r="CL84" s="1642" t="s">
        <v>2721</v>
      </c>
      <c r="CM84" s="1642" t="s">
        <v>29</v>
      </c>
      <c r="CN84" s="1641">
        <v>245760000</v>
      </c>
      <c r="CO84" s="1641" t="s">
        <v>29</v>
      </c>
      <c r="CP84" s="1642" t="s">
        <v>2721</v>
      </c>
      <c r="CQ84" s="1642" t="s">
        <v>29</v>
      </c>
      <c r="CR84" s="1644">
        <f>CN84+CJ84+CF84+CB84+BX84+BT84+BP84+BL84+BH84+BD84</f>
        <v>1981480000</v>
      </c>
      <c r="CS84" s="1636" t="s">
        <v>101</v>
      </c>
      <c r="CT84" s="1636" t="s">
        <v>147</v>
      </c>
      <c r="CU84" s="1631" t="s">
        <v>2941</v>
      </c>
      <c r="CV84" s="1636" t="s">
        <v>2942</v>
      </c>
      <c r="CW84" s="1646" t="s">
        <v>233</v>
      </c>
      <c r="CX84" s="1636" t="s">
        <v>2943</v>
      </c>
      <c r="CY84" s="1631" t="s">
        <v>0</v>
      </c>
      <c r="CZ84" s="1636" t="s">
        <v>164</v>
      </c>
      <c r="DA84" s="1691"/>
      <c r="DB84" s="1691"/>
      <c r="DC84" s="1691"/>
      <c r="DD84" s="1691"/>
    </row>
    <row r="85" spans="1:108" s="1648" customFormat="1" ht="132" customHeight="1">
      <c r="A85" s="1628">
        <v>73</v>
      </c>
      <c r="B85" s="1636" t="s">
        <v>2932</v>
      </c>
      <c r="C85" s="1643"/>
      <c r="D85" s="1631" t="s">
        <v>219</v>
      </c>
      <c r="E85" s="1650"/>
      <c r="F85" s="1679" t="s">
        <v>220</v>
      </c>
      <c r="G85" s="1679" t="s">
        <v>2933</v>
      </c>
      <c r="H85" s="1679" t="s">
        <v>108</v>
      </c>
      <c r="I85" s="1691" t="s">
        <v>2635</v>
      </c>
      <c r="J85" s="1695" t="s">
        <v>9</v>
      </c>
      <c r="K85" s="1695" t="s">
        <v>9</v>
      </c>
      <c r="L85" s="1633">
        <v>43831</v>
      </c>
      <c r="M85" s="1633">
        <v>47848</v>
      </c>
      <c r="N85" s="1804">
        <v>0.12</v>
      </c>
      <c r="O85" s="1804">
        <v>0.12</v>
      </c>
      <c r="P85" s="1804">
        <v>8.461538461538462E-2</v>
      </c>
      <c r="Q85" s="1804">
        <v>8.461538461538462E-2</v>
      </c>
      <c r="R85" s="1804">
        <v>8.461538461538462E-2</v>
      </c>
      <c r="S85" s="1804">
        <v>8.461538461538462E-2</v>
      </c>
      <c r="T85" s="1804">
        <v>8.461538461538462E-2</v>
      </c>
      <c r="U85" s="1804">
        <v>8.461538461538462E-2</v>
      </c>
      <c r="V85" s="1804">
        <v>8.461538461538462E-2</v>
      </c>
      <c r="W85" s="1804">
        <v>8.461538461538462E-2</v>
      </c>
      <c r="X85" s="1780">
        <v>8.461538461538462E-2</v>
      </c>
      <c r="Y85" s="1692">
        <v>1</v>
      </c>
      <c r="Z85" s="1631" t="s">
        <v>2944</v>
      </c>
      <c r="AA85" s="1652">
        <v>5.0000000000000001E-3</v>
      </c>
      <c r="AB85" s="1636" t="s">
        <v>236</v>
      </c>
      <c r="AC85" s="1636" t="s">
        <v>237</v>
      </c>
      <c r="AD85" s="1702" t="s">
        <v>99</v>
      </c>
      <c r="AE85" s="1636" t="s">
        <v>232</v>
      </c>
      <c r="AF85" s="1636" t="s">
        <v>27</v>
      </c>
      <c r="AG85" s="1636" t="s">
        <v>2665</v>
      </c>
      <c r="AH85" s="1636" t="s">
        <v>29</v>
      </c>
      <c r="AI85" s="1636" t="s">
        <v>29</v>
      </c>
      <c r="AJ85" s="1703" t="s">
        <v>8</v>
      </c>
      <c r="AK85" s="1703" t="s">
        <v>8</v>
      </c>
      <c r="AL85" s="1638">
        <v>44044</v>
      </c>
      <c r="AM85" s="1638">
        <v>47848</v>
      </c>
      <c r="AN85" s="1821">
        <v>0.1</v>
      </c>
      <c r="AO85" s="1821">
        <v>0.5</v>
      </c>
      <c r="AP85" s="1821">
        <v>1</v>
      </c>
      <c r="AQ85" s="1821">
        <v>1</v>
      </c>
      <c r="AR85" s="1821">
        <v>1</v>
      </c>
      <c r="AS85" s="1821">
        <v>1</v>
      </c>
      <c r="AT85" s="1821">
        <v>1</v>
      </c>
      <c r="AU85" s="1821">
        <v>1</v>
      </c>
      <c r="AV85" s="1821">
        <v>1</v>
      </c>
      <c r="AW85" s="1821">
        <v>1</v>
      </c>
      <c r="AX85" s="1821">
        <v>1</v>
      </c>
      <c r="AY85" s="1821">
        <v>1</v>
      </c>
      <c r="AZ85" s="1641">
        <v>15240000</v>
      </c>
      <c r="BA85" s="1641">
        <v>15240000</v>
      </c>
      <c r="BB85" s="1642" t="s">
        <v>2721</v>
      </c>
      <c r="BC85" s="1632">
        <v>7643</v>
      </c>
      <c r="BD85" s="1641">
        <v>20200000</v>
      </c>
      <c r="BE85" s="1641">
        <v>20200000</v>
      </c>
      <c r="BF85" s="1642" t="s">
        <v>2721</v>
      </c>
      <c r="BG85" s="1632">
        <v>7643</v>
      </c>
      <c r="BH85" s="1641">
        <v>21080000</v>
      </c>
      <c r="BI85" s="1641">
        <v>21080000</v>
      </c>
      <c r="BJ85" s="1642" t="s">
        <v>2721</v>
      </c>
      <c r="BK85" s="1632">
        <v>7643</v>
      </c>
      <c r="BL85" s="1641">
        <v>21860000</v>
      </c>
      <c r="BM85" s="1641">
        <v>21860000</v>
      </c>
      <c r="BN85" s="1642" t="s">
        <v>2721</v>
      </c>
      <c r="BO85" s="1632">
        <v>7643</v>
      </c>
      <c r="BP85" s="1641">
        <v>22700000</v>
      </c>
      <c r="BQ85" s="1641">
        <v>22700000</v>
      </c>
      <c r="BR85" s="1642" t="s">
        <v>2721</v>
      </c>
      <c r="BS85" s="1632">
        <v>7643</v>
      </c>
      <c r="BT85" s="1641">
        <v>23608000</v>
      </c>
      <c r="BU85" s="1641" t="s">
        <v>29</v>
      </c>
      <c r="BV85" s="1642" t="s">
        <v>2721</v>
      </c>
      <c r="BW85" s="1642" t="s">
        <v>29</v>
      </c>
      <c r="BX85" s="1641">
        <v>24552320</v>
      </c>
      <c r="BY85" s="1641" t="s">
        <v>29</v>
      </c>
      <c r="BZ85" s="1642" t="s">
        <v>2721</v>
      </c>
      <c r="CA85" s="1642" t="s">
        <v>29</v>
      </c>
      <c r="CB85" s="1641">
        <v>25534412.800000001</v>
      </c>
      <c r="CC85" s="1641" t="s">
        <v>29</v>
      </c>
      <c r="CD85" s="1642" t="s">
        <v>2721</v>
      </c>
      <c r="CE85" s="1642" t="s">
        <v>29</v>
      </c>
      <c r="CF85" s="1641">
        <v>26555789.311999999</v>
      </c>
      <c r="CG85" s="1641" t="s">
        <v>29</v>
      </c>
      <c r="CH85" s="1642" t="s">
        <v>2721</v>
      </c>
      <c r="CI85" s="1642" t="s">
        <v>29</v>
      </c>
      <c r="CJ85" s="1641">
        <v>27618020.88448</v>
      </c>
      <c r="CK85" s="1641" t="s">
        <v>29</v>
      </c>
      <c r="CL85" s="1642" t="s">
        <v>2721</v>
      </c>
      <c r="CM85" s="1642" t="s">
        <v>29</v>
      </c>
      <c r="CN85" s="1641">
        <v>28722741.719859201</v>
      </c>
      <c r="CO85" s="1641" t="s">
        <v>29</v>
      </c>
      <c r="CP85" s="1642" t="s">
        <v>2721</v>
      </c>
      <c r="CQ85" s="1642" t="s">
        <v>29</v>
      </c>
      <c r="CR85" s="1644">
        <f>CN85+CJ85+CF85+CB85+BX85+BT85+BP85+BL85+BH85+BD85+AZ85</f>
        <v>257671284.71633917</v>
      </c>
      <c r="CS85" s="1636" t="s">
        <v>101</v>
      </c>
      <c r="CT85" s="1636" t="s">
        <v>147</v>
      </c>
      <c r="CU85" s="1631" t="s">
        <v>2941</v>
      </c>
      <c r="CV85" s="1636" t="s">
        <v>2942</v>
      </c>
      <c r="CW85" s="1646" t="s">
        <v>233</v>
      </c>
      <c r="CX85" s="1636" t="s">
        <v>2943</v>
      </c>
      <c r="CY85" s="1631" t="s">
        <v>0</v>
      </c>
      <c r="CZ85" s="1636" t="s">
        <v>164</v>
      </c>
      <c r="DA85" s="1691"/>
      <c r="DB85" s="1691"/>
      <c r="DC85" s="1691"/>
      <c r="DD85" s="1691"/>
    </row>
    <row r="86" spans="1:108" s="1648" customFormat="1" ht="132" customHeight="1">
      <c r="A86" s="1628">
        <v>74</v>
      </c>
      <c r="B86" s="1636" t="s">
        <v>2932</v>
      </c>
      <c r="C86" s="1643"/>
      <c r="D86" s="1631" t="s">
        <v>219</v>
      </c>
      <c r="E86" s="1650"/>
      <c r="F86" s="1679" t="s">
        <v>220</v>
      </c>
      <c r="G86" s="1679" t="s">
        <v>2933</v>
      </c>
      <c r="H86" s="1679" t="s">
        <v>108</v>
      </c>
      <c r="I86" s="1691" t="s">
        <v>2635</v>
      </c>
      <c r="J86" s="1695" t="s">
        <v>9</v>
      </c>
      <c r="K86" s="1695" t="s">
        <v>9</v>
      </c>
      <c r="L86" s="1633">
        <v>43831</v>
      </c>
      <c r="M86" s="1633">
        <v>47848</v>
      </c>
      <c r="N86" s="1804">
        <v>0.12</v>
      </c>
      <c r="O86" s="1804">
        <v>0.12</v>
      </c>
      <c r="P86" s="1804">
        <v>8.461538461538462E-2</v>
      </c>
      <c r="Q86" s="1804">
        <v>8.461538461538462E-2</v>
      </c>
      <c r="R86" s="1804">
        <v>8.461538461538462E-2</v>
      </c>
      <c r="S86" s="1804">
        <v>8.461538461538462E-2</v>
      </c>
      <c r="T86" s="1804">
        <v>8.461538461538462E-2</v>
      </c>
      <c r="U86" s="1804">
        <v>8.461538461538462E-2</v>
      </c>
      <c r="V86" s="1804">
        <v>8.461538461538462E-2</v>
      </c>
      <c r="W86" s="1804">
        <v>8.461538461538462E-2</v>
      </c>
      <c r="X86" s="1780">
        <v>8.461538461538462E-2</v>
      </c>
      <c r="Y86" s="1692">
        <v>1</v>
      </c>
      <c r="Z86" s="1631" t="s">
        <v>2945</v>
      </c>
      <c r="AA86" s="1652">
        <v>2.5000000000000001E-3</v>
      </c>
      <c r="AB86" s="1636" t="s">
        <v>238</v>
      </c>
      <c r="AC86" s="1636" t="s">
        <v>239</v>
      </c>
      <c r="AD86" s="1636" t="s">
        <v>46</v>
      </c>
      <c r="AE86" s="1637" t="s">
        <v>47</v>
      </c>
      <c r="AF86" s="1631" t="s">
        <v>27</v>
      </c>
      <c r="AG86" s="1632" t="s">
        <v>2659</v>
      </c>
      <c r="AH86" s="1632" t="s">
        <v>8</v>
      </c>
      <c r="AI86" s="1632" t="s">
        <v>8</v>
      </c>
      <c r="AJ86" s="1632" t="s">
        <v>8</v>
      </c>
      <c r="AK86" s="1632">
        <v>2019</v>
      </c>
      <c r="AL86" s="1633">
        <v>43831</v>
      </c>
      <c r="AM86" s="1633">
        <v>47848</v>
      </c>
      <c r="AN86" s="1676">
        <v>1</v>
      </c>
      <c r="AO86" s="1676">
        <v>1</v>
      </c>
      <c r="AP86" s="1676">
        <v>1</v>
      </c>
      <c r="AQ86" s="1676">
        <v>1</v>
      </c>
      <c r="AR86" s="1676">
        <v>1</v>
      </c>
      <c r="AS86" s="1676">
        <v>1</v>
      </c>
      <c r="AT86" s="1676">
        <v>1</v>
      </c>
      <c r="AU86" s="1676">
        <v>1</v>
      </c>
      <c r="AV86" s="1676">
        <v>1</v>
      </c>
      <c r="AW86" s="1676">
        <v>1</v>
      </c>
      <c r="AX86" s="1676">
        <v>1</v>
      </c>
      <c r="AY86" s="1676">
        <v>1</v>
      </c>
      <c r="AZ86" s="1641">
        <v>50000000</v>
      </c>
      <c r="BA86" s="1641">
        <v>29600000</v>
      </c>
      <c r="BB86" s="1677" t="s">
        <v>2647</v>
      </c>
      <c r="BC86" s="1678" t="s">
        <v>29</v>
      </c>
      <c r="BD86" s="1641">
        <v>50000000</v>
      </c>
      <c r="BE86" s="1641">
        <v>29600000</v>
      </c>
      <c r="BF86" s="1677" t="s">
        <v>2647</v>
      </c>
      <c r="BG86" s="1678" t="s">
        <v>29</v>
      </c>
      <c r="BH86" s="1641">
        <v>50000000</v>
      </c>
      <c r="BI86" s="1641">
        <v>29600000</v>
      </c>
      <c r="BJ86" s="1677" t="s">
        <v>2647</v>
      </c>
      <c r="BK86" s="1678" t="s">
        <v>29</v>
      </c>
      <c r="BL86" s="1641">
        <v>50000000</v>
      </c>
      <c r="BM86" s="1641">
        <v>29600000</v>
      </c>
      <c r="BN86" s="1677" t="s">
        <v>2647</v>
      </c>
      <c r="BO86" s="1678" t="s">
        <v>29</v>
      </c>
      <c r="BP86" s="1641">
        <v>50000000</v>
      </c>
      <c r="BQ86" s="1641">
        <v>29600000</v>
      </c>
      <c r="BR86" s="1677" t="s">
        <v>2647</v>
      </c>
      <c r="BS86" s="1678" t="s">
        <v>29</v>
      </c>
      <c r="BT86" s="1641">
        <v>50000000</v>
      </c>
      <c r="BU86" s="1641">
        <v>29600000</v>
      </c>
      <c r="BV86" s="1677" t="s">
        <v>2647</v>
      </c>
      <c r="BW86" s="1678" t="s">
        <v>29</v>
      </c>
      <c r="BX86" s="1641">
        <v>50000000</v>
      </c>
      <c r="BY86" s="1641">
        <v>29600000</v>
      </c>
      <c r="BZ86" s="1677" t="s">
        <v>2647</v>
      </c>
      <c r="CA86" s="1678" t="s">
        <v>29</v>
      </c>
      <c r="CB86" s="1641">
        <v>50000000</v>
      </c>
      <c r="CC86" s="1641">
        <v>29600000</v>
      </c>
      <c r="CD86" s="1677" t="s">
        <v>2647</v>
      </c>
      <c r="CE86" s="1678" t="s">
        <v>29</v>
      </c>
      <c r="CF86" s="1641">
        <v>50000000</v>
      </c>
      <c r="CG86" s="1641">
        <v>29600000</v>
      </c>
      <c r="CH86" s="1677" t="s">
        <v>2647</v>
      </c>
      <c r="CI86" s="1678" t="s">
        <v>29</v>
      </c>
      <c r="CJ86" s="1641">
        <v>50000000</v>
      </c>
      <c r="CK86" s="1641">
        <v>29600000</v>
      </c>
      <c r="CL86" s="1677" t="s">
        <v>2647</v>
      </c>
      <c r="CM86" s="1678" t="s">
        <v>29</v>
      </c>
      <c r="CN86" s="1641">
        <v>50000000</v>
      </c>
      <c r="CO86" s="1641">
        <v>29600000</v>
      </c>
      <c r="CP86" s="1677" t="s">
        <v>2647</v>
      </c>
      <c r="CQ86" s="1678" t="s">
        <v>29</v>
      </c>
      <c r="CR86" s="1644">
        <f>CJ86+CF86+CB86+BX86+BT86+BP86+BL86+BH86+BD86+AZ86+CN86</f>
        <v>550000000</v>
      </c>
      <c r="CS86" s="1632" t="s">
        <v>2679</v>
      </c>
      <c r="CT86" s="1632" t="s">
        <v>48</v>
      </c>
      <c r="CU86" s="1636" t="s">
        <v>2946</v>
      </c>
      <c r="CV86" s="1636" t="s">
        <v>240</v>
      </c>
      <c r="CW86" s="1636" t="s">
        <v>241</v>
      </c>
      <c r="CX86" s="1636" t="s">
        <v>242</v>
      </c>
      <c r="CY86" s="1636" t="s">
        <v>2947</v>
      </c>
      <c r="CZ86" s="1636" t="s">
        <v>1</v>
      </c>
      <c r="DA86" s="1636"/>
      <c r="DB86" s="1679"/>
      <c r="DC86" s="1679"/>
      <c r="DD86" s="1679"/>
    </row>
    <row r="87" spans="1:108" s="1648" customFormat="1" ht="203.25" customHeight="1">
      <c r="A87" s="1628">
        <v>75</v>
      </c>
      <c r="B87" s="1636" t="s">
        <v>2932</v>
      </c>
      <c r="C87" s="1643"/>
      <c r="D87" s="1631" t="s">
        <v>219</v>
      </c>
      <c r="E87" s="1650"/>
      <c r="F87" s="1679" t="s">
        <v>220</v>
      </c>
      <c r="G87" s="1679" t="s">
        <v>2933</v>
      </c>
      <c r="H87" s="1679" t="s">
        <v>108</v>
      </c>
      <c r="I87" s="1691" t="s">
        <v>2635</v>
      </c>
      <c r="J87" s="1695" t="s">
        <v>9</v>
      </c>
      <c r="K87" s="1695" t="s">
        <v>9</v>
      </c>
      <c r="L87" s="1633">
        <v>43831</v>
      </c>
      <c r="M87" s="1633">
        <v>47848</v>
      </c>
      <c r="N87" s="1804">
        <v>0.12</v>
      </c>
      <c r="O87" s="1804">
        <v>0.12</v>
      </c>
      <c r="P87" s="1804">
        <v>8.461538461538462E-2</v>
      </c>
      <c r="Q87" s="1804">
        <v>8.461538461538462E-2</v>
      </c>
      <c r="R87" s="1804">
        <v>8.461538461538462E-2</v>
      </c>
      <c r="S87" s="1804">
        <v>8.461538461538462E-2</v>
      </c>
      <c r="T87" s="1804">
        <v>8.461538461538462E-2</v>
      </c>
      <c r="U87" s="1804">
        <v>8.461538461538462E-2</v>
      </c>
      <c r="V87" s="1804">
        <v>8.461538461538462E-2</v>
      </c>
      <c r="W87" s="1804">
        <v>8.461538461538462E-2</v>
      </c>
      <c r="X87" s="1804">
        <v>8.461538461538462E-2</v>
      </c>
      <c r="Y87" s="1692">
        <v>1</v>
      </c>
      <c r="Z87" s="1631" t="s">
        <v>2948</v>
      </c>
      <c r="AA87" s="1652">
        <v>2.5000000000000001E-3</v>
      </c>
      <c r="AB87" s="1636" t="s">
        <v>243</v>
      </c>
      <c r="AC87" s="1636" t="s">
        <v>2949</v>
      </c>
      <c r="AD87" s="1645" t="s">
        <v>83</v>
      </c>
      <c r="AE87" s="1645" t="s">
        <v>47</v>
      </c>
      <c r="AF87" s="1636" t="s">
        <v>2084</v>
      </c>
      <c r="AG87" s="1646" t="s">
        <v>2741</v>
      </c>
      <c r="AH87" s="1695" t="s">
        <v>8</v>
      </c>
      <c r="AI87" s="1695" t="s">
        <v>8</v>
      </c>
      <c r="AJ87" s="1632" t="s">
        <v>9</v>
      </c>
      <c r="AK87" s="1632" t="s">
        <v>9</v>
      </c>
      <c r="AL87" s="1663">
        <v>44197</v>
      </c>
      <c r="AM87" s="1663">
        <v>47848</v>
      </c>
      <c r="AN87" s="1678" t="s">
        <v>29</v>
      </c>
      <c r="AO87" s="1678">
        <v>1000</v>
      </c>
      <c r="AP87" s="1678">
        <v>1100</v>
      </c>
      <c r="AQ87" s="1678">
        <v>1210</v>
      </c>
      <c r="AR87" s="1678">
        <v>1331</v>
      </c>
      <c r="AS87" s="1678">
        <v>1464</v>
      </c>
      <c r="AT87" s="1678">
        <v>1610</v>
      </c>
      <c r="AU87" s="1678">
        <v>1771</v>
      </c>
      <c r="AV87" s="1678">
        <v>1948</v>
      </c>
      <c r="AW87" s="1678">
        <v>2143</v>
      </c>
      <c r="AX87" s="1678">
        <v>2164</v>
      </c>
      <c r="AY87" s="1866">
        <v>15741</v>
      </c>
      <c r="AZ87" s="1641" t="s">
        <v>29</v>
      </c>
      <c r="BA87" s="1641" t="s">
        <v>29</v>
      </c>
      <c r="BB87" s="1642" t="s">
        <v>244</v>
      </c>
      <c r="BC87" s="1643" t="s">
        <v>29</v>
      </c>
      <c r="BD87" s="1641">
        <v>1360000000</v>
      </c>
      <c r="BE87" s="1641">
        <v>1360000000</v>
      </c>
      <c r="BF87" s="1642" t="s">
        <v>2721</v>
      </c>
      <c r="BG87" s="1643">
        <v>7657</v>
      </c>
      <c r="BH87" s="1641">
        <v>1400000000</v>
      </c>
      <c r="BI87" s="1641">
        <v>1400000000</v>
      </c>
      <c r="BJ87" s="1642" t="s">
        <v>2721</v>
      </c>
      <c r="BK87" s="1643">
        <v>7657</v>
      </c>
      <c r="BL87" s="1641">
        <v>1440000000</v>
      </c>
      <c r="BM87" s="1641">
        <v>1440000000</v>
      </c>
      <c r="BN87" s="1642" t="s">
        <v>2721</v>
      </c>
      <c r="BO87" s="1643">
        <v>7657</v>
      </c>
      <c r="BP87" s="1641">
        <v>1480000000</v>
      </c>
      <c r="BQ87" s="1641">
        <v>1480000000</v>
      </c>
      <c r="BR87" s="1642" t="s">
        <v>2721</v>
      </c>
      <c r="BS87" s="1643">
        <v>7657</v>
      </c>
      <c r="BT87" s="1641">
        <v>1524400000</v>
      </c>
      <c r="BU87" s="1641" t="s">
        <v>8</v>
      </c>
      <c r="BV87" s="1642" t="s">
        <v>2641</v>
      </c>
      <c r="BW87" s="1642" t="s">
        <v>8</v>
      </c>
      <c r="BX87" s="1641">
        <v>923897964.43931377</v>
      </c>
      <c r="BY87" s="1641" t="s">
        <v>8</v>
      </c>
      <c r="BZ87" s="1642" t="s">
        <v>2641</v>
      </c>
      <c r="CA87" s="1642" t="s">
        <v>8</v>
      </c>
      <c r="CB87" s="1641">
        <v>951614903.37249315</v>
      </c>
      <c r="CC87" s="1641" t="s">
        <v>8</v>
      </c>
      <c r="CD87" s="1642" t="s">
        <v>2641</v>
      </c>
      <c r="CE87" s="1642" t="s">
        <v>8</v>
      </c>
      <c r="CF87" s="1641">
        <v>980163350.47366798</v>
      </c>
      <c r="CG87" s="1641" t="s">
        <v>8</v>
      </c>
      <c r="CH87" s="1642" t="s">
        <v>2641</v>
      </c>
      <c r="CI87" s="1642" t="s">
        <v>8</v>
      </c>
      <c r="CJ87" s="1641">
        <v>1009568250.987878</v>
      </c>
      <c r="CK87" s="1641" t="s">
        <v>8</v>
      </c>
      <c r="CL87" s="1642" t="s">
        <v>2641</v>
      </c>
      <c r="CM87" s="1642" t="s">
        <v>8</v>
      </c>
      <c r="CN87" s="1641">
        <v>1019361063.0224603</v>
      </c>
      <c r="CO87" s="1641" t="s">
        <v>8</v>
      </c>
      <c r="CP87" s="1642" t="s">
        <v>2641</v>
      </c>
      <c r="CQ87" s="1642" t="s">
        <v>8</v>
      </c>
      <c r="CR87" s="1644">
        <f>CN87+CJ87+CF87+CB87+BX87+BT87+BP87+BL87+BH87+BD87</f>
        <v>12089005532.295815</v>
      </c>
      <c r="CS87" s="1636" t="s">
        <v>245</v>
      </c>
      <c r="CT87" s="1645" t="s">
        <v>246</v>
      </c>
      <c r="CU87" s="1636" t="s">
        <v>2950</v>
      </c>
      <c r="CV87" s="1645" t="s">
        <v>2951</v>
      </c>
      <c r="CW87" s="1636"/>
      <c r="CX87" s="1867" t="s">
        <v>247</v>
      </c>
      <c r="CY87" s="1646" t="s">
        <v>245</v>
      </c>
      <c r="CZ87" s="1636" t="s">
        <v>2952</v>
      </c>
      <c r="DA87" s="1868" t="s">
        <v>2953</v>
      </c>
      <c r="DB87" s="1701" t="s">
        <v>248</v>
      </c>
      <c r="DC87" s="1701"/>
      <c r="DD87" s="1637" t="s">
        <v>2954</v>
      </c>
    </row>
    <row r="88" spans="1:108" s="1648" customFormat="1" ht="216" customHeight="1">
      <c r="A88" s="1628">
        <v>76</v>
      </c>
      <c r="B88" s="1636" t="s">
        <v>2932</v>
      </c>
      <c r="C88" s="1643"/>
      <c r="D88" s="1631" t="s">
        <v>219</v>
      </c>
      <c r="E88" s="1650"/>
      <c r="F88" s="1679" t="s">
        <v>220</v>
      </c>
      <c r="G88" s="1679" t="s">
        <v>2933</v>
      </c>
      <c r="H88" s="1679" t="s">
        <v>108</v>
      </c>
      <c r="I88" s="1691" t="s">
        <v>2635</v>
      </c>
      <c r="J88" s="1695" t="s">
        <v>9</v>
      </c>
      <c r="K88" s="1695" t="s">
        <v>9</v>
      </c>
      <c r="L88" s="1633">
        <v>43831</v>
      </c>
      <c r="M88" s="1633">
        <v>47848</v>
      </c>
      <c r="N88" s="1804">
        <v>0.12</v>
      </c>
      <c r="O88" s="1804">
        <v>0.12</v>
      </c>
      <c r="P88" s="1804">
        <v>8.461538461538462E-2</v>
      </c>
      <c r="Q88" s="1804">
        <v>8.461538461538462E-2</v>
      </c>
      <c r="R88" s="1804">
        <v>8.461538461538462E-2</v>
      </c>
      <c r="S88" s="1804">
        <v>8.461538461538462E-2</v>
      </c>
      <c r="T88" s="1804">
        <v>8.461538461538462E-2</v>
      </c>
      <c r="U88" s="1804">
        <v>8.461538461538462E-2</v>
      </c>
      <c r="V88" s="1804">
        <v>8.461538461538462E-2</v>
      </c>
      <c r="W88" s="1804">
        <v>8.461538461538462E-2</v>
      </c>
      <c r="X88" s="1804">
        <v>8.461538461538462E-2</v>
      </c>
      <c r="Y88" s="1692">
        <v>1</v>
      </c>
      <c r="Z88" s="1631" t="s">
        <v>2955</v>
      </c>
      <c r="AA88" s="1652">
        <v>5.0000000000000001E-3</v>
      </c>
      <c r="AB88" s="1632" t="s">
        <v>249</v>
      </c>
      <c r="AC88" s="1632" t="s">
        <v>250</v>
      </c>
      <c r="AD88" s="1632" t="s">
        <v>57</v>
      </c>
      <c r="AE88" s="1661" t="s">
        <v>251</v>
      </c>
      <c r="AF88" s="1632" t="s">
        <v>2956</v>
      </c>
      <c r="AG88" s="1754" t="s">
        <v>2639</v>
      </c>
      <c r="AH88" s="1632" t="s">
        <v>37</v>
      </c>
      <c r="AI88" s="1632" t="s">
        <v>37</v>
      </c>
      <c r="AJ88" s="1632" t="s">
        <v>29</v>
      </c>
      <c r="AK88" s="1632" t="s">
        <v>8</v>
      </c>
      <c r="AL88" s="1633">
        <v>44044</v>
      </c>
      <c r="AM88" s="1633">
        <v>45291</v>
      </c>
      <c r="AN88" s="1869">
        <v>0.3</v>
      </c>
      <c r="AO88" s="1869">
        <v>0.6</v>
      </c>
      <c r="AP88" s="1869">
        <v>0.8</v>
      </c>
      <c r="AQ88" s="1869">
        <v>1</v>
      </c>
      <c r="AR88" s="1751" t="s">
        <v>29</v>
      </c>
      <c r="AS88" s="1751" t="s">
        <v>29</v>
      </c>
      <c r="AT88" s="1751" t="s">
        <v>29</v>
      </c>
      <c r="AU88" s="1751" t="s">
        <v>29</v>
      </c>
      <c r="AV88" s="1751" t="s">
        <v>29</v>
      </c>
      <c r="AW88" s="1751" t="s">
        <v>29</v>
      </c>
      <c r="AX88" s="1751" t="s">
        <v>29</v>
      </c>
      <c r="AY88" s="1751">
        <v>1</v>
      </c>
      <c r="AZ88" s="1641">
        <v>38722000</v>
      </c>
      <c r="BA88" s="1641">
        <v>38722000</v>
      </c>
      <c r="BB88" s="1661" t="s">
        <v>2661</v>
      </c>
      <c r="BC88" s="1661">
        <v>7868</v>
      </c>
      <c r="BD88" s="1641">
        <v>20000000</v>
      </c>
      <c r="BE88" s="1641">
        <v>20000000</v>
      </c>
      <c r="BF88" s="1661" t="s">
        <v>2647</v>
      </c>
      <c r="BG88" s="1781" t="s">
        <v>8</v>
      </c>
      <c r="BH88" s="1641">
        <v>20000000</v>
      </c>
      <c r="BI88" s="1641">
        <v>20000000</v>
      </c>
      <c r="BJ88" s="1661" t="s">
        <v>2647</v>
      </c>
      <c r="BK88" s="1781" t="s">
        <v>8</v>
      </c>
      <c r="BL88" s="1641">
        <v>20000000</v>
      </c>
      <c r="BM88" s="1641">
        <v>20000000</v>
      </c>
      <c r="BN88" s="1661" t="s">
        <v>2647</v>
      </c>
      <c r="BO88" s="1781" t="s">
        <v>8</v>
      </c>
      <c r="BP88" s="1677" t="s">
        <v>8</v>
      </c>
      <c r="BQ88" s="1677" t="s">
        <v>8</v>
      </c>
      <c r="BR88" s="1781" t="s">
        <v>8</v>
      </c>
      <c r="BS88" s="1781" t="s">
        <v>8</v>
      </c>
      <c r="BT88" s="1677" t="s">
        <v>8</v>
      </c>
      <c r="BU88" s="1677" t="s">
        <v>8</v>
      </c>
      <c r="BV88" s="1677" t="s">
        <v>8</v>
      </c>
      <c r="BW88" s="1677" t="s">
        <v>8</v>
      </c>
      <c r="BX88" s="1677" t="s">
        <v>8</v>
      </c>
      <c r="BY88" s="1677" t="s">
        <v>8</v>
      </c>
      <c r="BZ88" s="1677" t="s">
        <v>8</v>
      </c>
      <c r="CA88" s="1677" t="s">
        <v>8</v>
      </c>
      <c r="CB88" s="1677" t="s">
        <v>8</v>
      </c>
      <c r="CC88" s="1677" t="s">
        <v>8</v>
      </c>
      <c r="CD88" s="1677" t="s">
        <v>8</v>
      </c>
      <c r="CE88" s="1677" t="s">
        <v>8</v>
      </c>
      <c r="CF88" s="1677" t="s">
        <v>8</v>
      </c>
      <c r="CG88" s="1677" t="s">
        <v>8</v>
      </c>
      <c r="CH88" s="1677" t="s">
        <v>8</v>
      </c>
      <c r="CI88" s="1677" t="s">
        <v>8</v>
      </c>
      <c r="CJ88" s="1677" t="s">
        <v>8</v>
      </c>
      <c r="CK88" s="1677" t="s">
        <v>8</v>
      </c>
      <c r="CL88" s="1677" t="s">
        <v>8</v>
      </c>
      <c r="CM88" s="1677" t="s">
        <v>8</v>
      </c>
      <c r="CN88" s="1677" t="s">
        <v>8</v>
      </c>
      <c r="CO88" s="1677" t="s">
        <v>8</v>
      </c>
      <c r="CP88" s="1677" t="s">
        <v>8</v>
      </c>
      <c r="CQ88" s="1677" t="s">
        <v>8</v>
      </c>
      <c r="CR88" s="1644">
        <f>BL88+BH88+BD88+AZ88</f>
        <v>98722000</v>
      </c>
      <c r="CS88" s="1632" t="s">
        <v>59</v>
      </c>
      <c r="CT88" s="1632" t="s">
        <v>60</v>
      </c>
      <c r="CU88" s="1632" t="s">
        <v>2957</v>
      </c>
      <c r="CV88" s="1632" t="s">
        <v>2958</v>
      </c>
      <c r="CW88" s="1632" t="s">
        <v>2959</v>
      </c>
      <c r="CX88" s="1779" t="s">
        <v>2960</v>
      </c>
      <c r="CY88" s="1632" t="s">
        <v>2056</v>
      </c>
      <c r="CZ88" s="1632" t="s">
        <v>2961</v>
      </c>
      <c r="DA88" s="1632" t="s">
        <v>8</v>
      </c>
      <c r="DB88" s="1632" t="s">
        <v>8</v>
      </c>
      <c r="DC88" s="1632" t="s">
        <v>8</v>
      </c>
      <c r="DD88" s="1632" t="s">
        <v>8</v>
      </c>
    </row>
    <row r="89" spans="1:108" s="1648" customFormat="1" ht="246" customHeight="1">
      <c r="A89" s="1628">
        <v>77</v>
      </c>
      <c r="B89" s="1636" t="s">
        <v>2932</v>
      </c>
      <c r="C89" s="1643"/>
      <c r="D89" s="1631" t="s">
        <v>219</v>
      </c>
      <c r="E89" s="1650"/>
      <c r="F89" s="1679" t="s">
        <v>220</v>
      </c>
      <c r="G89" s="1679" t="s">
        <v>2933</v>
      </c>
      <c r="H89" s="1679" t="s">
        <v>108</v>
      </c>
      <c r="I89" s="1691" t="s">
        <v>2635</v>
      </c>
      <c r="J89" s="1695" t="s">
        <v>9</v>
      </c>
      <c r="K89" s="1695" t="s">
        <v>9</v>
      </c>
      <c r="L89" s="1633">
        <v>43831</v>
      </c>
      <c r="M89" s="1633">
        <v>47848</v>
      </c>
      <c r="N89" s="1804">
        <v>0.12</v>
      </c>
      <c r="O89" s="1804">
        <v>0.12</v>
      </c>
      <c r="P89" s="1804">
        <v>8.461538461538462E-2</v>
      </c>
      <c r="Q89" s="1804">
        <v>8.461538461538462E-2</v>
      </c>
      <c r="R89" s="1804">
        <v>8.461538461538462E-2</v>
      </c>
      <c r="S89" s="1804">
        <v>8.461538461538462E-2</v>
      </c>
      <c r="T89" s="1804">
        <v>8.461538461538462E-2</v>
      </c>
      <c r="U89" s="1804">
        <v>8.461538461538462E-2</v>
      </c>
      <c r="V89" s="1804">
        <v>8.461538461538462E-2</v>
      </c>
      <c r="W89" s="1804">
        <v>8.461538461538462E-2</v>
      </c>
      <c r="X89" s="1804">
        <v>8.461538461538462E-2</v>
      </c>
      <c r="Y89" s="1692">
        <v>1</v>
      </c>
      <c r="Z89" s="1631" t="s">
        <v>2962</v>
      </c>
      <c r="AA89" s="1652">
        <v>5.0000000000000001E-3</v>
      </c>
      <c r="AB89" s="1645" t="s">
        <v>252</v>
      </c>
      <c r="AC89" s="1645" t="s">
        <v>253</v>
      </c>
      <c r="AD89" s="1658" t="s">
        <v>11</v>
      </c>
      <c r="AE89" s="1645" t="s">
        <v>204</v>
      </c>
      <c r="AF89" s="1645" t="s">
        <v>27</v>
      </c>
      <c r="AG89" s="1679" t="s">
        <v>2645</v>
      </c>
      <c r="AH89" s="1645" t="s">
        <v>8</v>
      </c>
      <c r="AI89" s="1645" t="s">
        <v>8</v>
      </c>
      <c r="AJ89" s="1645" t="s">
        <v>8</v>
      </c>
      <c r="AK89" s="1645" t="s">
        <v>8</v>
      </c>
      <c r="AL89" s="1663">
        <v>43831</v>
      </c>
      <c r="AM89" s="1663">
        <v>47848</v>
      </c>
      <c r="AN89" s="1751">
        <v>1</v>
      </c>
      <c r="AO89" s="1751">
        <v>1</v>
      </c>
      <c r="AP89" s="1751">
        <v>1</v>
      </c>
      <c r="AQ89" s="1751">
        <v>1</v>
      </c>
      <c r="AR89" s="1751">
        <v>1</v>
      </c>
      <c r="AS89" s="1751">
        <v>1</v>
      </c>
      <c r="AT89" s="1751">
        <v>1</v>
      </c>
      <c r="AU89" s="1751">
        <v>1</v>
      </c>
      <c r="AV89" s="1751">
        <v>1</v>
      </c>
      <c r="AW89" s="1751">
        <v>1</v>
      </c>
      <c r="AX89" s="1751">
        <v>1</v>
      </c>
      <c r="AY89" s="1751">
        <v>1</v>
      </c>
      <c r="AZ89" s="1641">
        <v>600000000</v>
      </c>
      <c r="BA89" s="1641">
        <v>600000000</v>
      </c>
      <c r="BB89" s="1642" t="s">
        <v>2640</v>
      </c>
      <c r="BC89" s="1643">
        <v>7569</v>
      </c>
      <c r="BD89" s="1641">
        <f>(BA89*3%)+BA89</f>
        <v>618000000</v>
      </c>
      <c r="BE89" s="1641">
        <v>618000000</v>
      </c>
      <c r="BF89" s="1677" t="s">
        <v>2661</v>
      </c>
      <c r="BG89" s="1678">
        <v>7569</v>
      </c>
      <c r="BH89" s="1641">
        <f>(BE89*3%)+BD89</f>
        <v>636540000</v>
      </c>
      <c r="BI89" s="1641">
        <v>634540000</v>
      </c>
      <c r="BJ89" s="1677" t="s">
        <v>2661</v>
      </c>
      <c r="BK89" s="1678">
        <v>7569</v>
      </c>
      <c r="BL89" s="1641">
        <f>+(BH89*3%)+BH89</f>
        <v>655636200</v>
      </c>
      <c r="BM89" s="1641">
        <v>655636200</v>
      </c>
      <c r="BN89" s="1677" t="s">
        <v>2661</v>
      </c>
      <c r="BO89" s="1678">
        <v>7569</v>
      </c>
      <c r="BP89" s="1641">
        <f>+(BL89*3%)+BL89</f>
        <v>675305286</v>
      </c>
      <c r="BQ89" s="1641">
        <v>675305286</v>
      </c>
      <c r="BR89" s="1677" t="s">
        <v>2661</v>
      </c>
      <c r="BS89" s="1678">
        <v>7569</v>
      </c>
      <c r="BT89" s="1641">
        <f>+(BP89*3%)+BP89</f>
        <v>695564444.58000004</v>
      </c>
      <c r="BU89" s="1641">
        <f>+(BQ89*3%)+BQ89</f>
        <v>695564444.58000004</v>
      </c>
      <c r="BV89" s="1677" t="s">
        <v>2661</v>
      </c>
      <c r="BW89" s="1678">
        <v>7569</v>
      </c>
      <c r="BX89" s="1641">
        <f>+(BT89*3%)+BT89</f>
        <v>716431377.9174</v>
      </c>
      <c r="BY89" s="1641">
        <v>716431378</v>
      </c>
      <c r="BZ89" s="1677" t="s">
        <v>2661</v>
      </c>
      <c r="CA89" s="1678">
        <v>7569</v>
      </c>
      <c r="CB89" s="1641">
        <f>+(BX89*3%)+BX89</f>
        <v>737924319.25492203</v>
      </c>
      <c r="CC89" s="1641">
        <v>737924319</v>
      </c>
      <c r="CD89" s="1677" t="s">
        <v>2661</v>
      </c>
      <c r="CE89" s="1678">
        <v>7569</v>
      </c>
      <c r="CF89" s="1641">
        <f>+(CB89*3%)+CB89</f>
        <v>760062048.83256972</v>
      </c>
      <c r="CG89" s="1641">
        <v>760062049</v>
      </c>
      <c r="CH89" s="1677" t="s">
        <v>2661</v>
      </c>
      <c r="CI89" s="1678">
        <v>7569</v>
      </c>
      <c r="CJ89" s="1641">
        <f>+(CF89*3%)+CF89</f>
        <v>782863910.29754686</v>
      </c>
      <c r="CK89" s="1641">
        <v>782863910</v>
      </c>
      <c r="CL89" s="1677" t="s">
        <v>2661</v>
      </c>
      <c r="CM89" s="1678">
        <v>7569</v>
      </c>
      <c r="CN89" s="1641">
        <f>(CJ89*3%)+CJ89</f>
        <v>806349827.60647321</v>
      </c>
      <c r="CO89" s="1641">
        <f>(CK89*3%)+CK89</f>
        <v>806349827.29999995</v>
      </c>
      <c r="CP89" s="1677" t="s">
        <v>2661</v>
      </c>
      <c r="CQ89" s="1678">
        <v>7569</v>
      </c>
      <c r="CR89" s="1644">
        <f>CJ89+CF89+CB89+BX89+BT89+BP89+BL89+BH89+BD89+AZ89+CN89</f>
        <v>7684677414.4889116</v>
      </c>
      <c r="CS89" s="1636" t="s">
        <v>254</v>
      </c>
      <c r="CT89" s="1631" t="s">
        <v>255</v>
      </c>
      <c r="CU89" s="1654" t="s">
        <v>2963</v>
      </c>
      <c r="CV89" s="1654" t="s">
        <v>2964</v>
      </c>
      <c r="CW89" s="1654">
        <v>3580400</v>
      </c>
      <c r="CX89" s="1870" t="s">
        <v>2965</v>
      </c>
      <c r="CY89" s="1871"/>
      <c r="CZ89" s="1872"/>
      <c r="DA89" s="1873"/>
      <c r="DB89" s="1873"/>
      <c r="DC89" s="1873"/>
      <c r="DD89" s="1870"/>
    </row>
    <row r="90" spans="1:108" s="1648" customFormat="1" ht="228.75" customHeight="1">
      <c r="A90" s="1628">
        <v>78</v>
      </c>
      <c r="B90" s="1645" t="s">
        <v>2932</v>
      </c>
      <c r="C90" s="1690"/>
      <c r="D90" s="1670" t="s">
        <v>219</v>
      </c>
      <c r="E90" s="1653"/>
      <c r="F90" s="1685" t="s">
        <v>220</v>
      </c>
      <c r="G90" s="1679" t="s">
        <v>2933</v>
      </c>
      <c r="H90" s="1685" t="s">
        <v>108</v>
      </c>
      <c r="I90" s="1686" t="s">
        <v>2635</v>
      </c>
      <c r="J90" s="1695" t="s">
        <v>9</v>
      </c>
      <c r="K90" s="1695" t="s">
        <v>9</v>
      </c>
      <c r="L90" s="1696">
        <v>43831</v>
      </c>
      <c r="M90" s="1696">
        <v>47848</v>
      </c>
      <c r="N90" s="1793">
        <v>0.12</v>
      </c>
      <c r="O90" s="1793">
        <v>0.12</v>
      </c>
      <c r="P90" s="1793">
        <v>8.461538461538462E-2</v>
      </c>
      <c r="Q90" s="1793">
        <v>8.461538461538462E-2</v>
      </c>
      <c r="R90" s="1793">
        <v>8.461538461538462E-2</v>
      </c>
      <c r="S90" s="1793">
        <v>8.461538461538462E-2</v>
      </c>
      <c r="T90" s="1793">
        <v>8.461538461538462E-2</v>
      </c>
      <c r="U90" s="1793">
        <v>8.461538461538462E-2</v>
      </c>
      <c r="V90" s="1793">
        <v>8.461538461538462E-2</v>
      </c>
      <c r="W90" s="1793">
        <v>8.461538461538462E-2</v>
      </c>
      <c r="X90" s="1793">
        <v>8.461538461538462E-2</v>
      </c>
      <c r="Y90" s="1693">
        <v>1</v>
      </c>
      <c r="Z90" s="1874" t="s">
        <v>2966</v>
      </c>
      <c r="AA90" s="1652">
        <v>2.5000000000000001E-3</v>
      </c>
      <c r="AB90" s="1875" t="s">
        <v>256</v>
      </c>
      <c r="AC90" s="1875" t="s">
        <v>257</v>
      </c>
      <c r="AD90" s="1876" t="s">
        <v>11</v>
      </c>
      <c r="AE90" s="1875" t="s">
        <v>204</v>
      </c>
      <c r="AF90" s="1875" t="s">
        <v>27</v>
      </c>
      <c r="AG90" s="1876" t="s">
        <v>2645</v>
      </c>
      <c r="AH90" s="1875" t="s">
        <v>8</v>
      </c>
      <c r="AI90" s="1875" t="s">
        <v>8</v>
      </c>
      <c r="AJ90" s="1645" t="s">
        <v>8</v>
      </c>
      <c r="AK90" s="1645" t="s">
        <v>8</v>
      </c>
      <c r="AL90" s="1877">
        <v>43831</v>
      </c>
      <c r="AM90" s="1877">
        <v>47848</v>
      </c>
      <c r="AN90" s="1878">
        <v>1</v>
      </c>
      <c r="AO90" s="1878">
        <v>1</v>
      </c>
      <c r="AP90" s="1878">
        <v>1</v>
      </c>
      <c r="AQ90" s="1878">
        <v>1</v>
      </c>
      <c r="AR90" s="1878">
        <v>1</v>
      </c>
      <c r="AS90" s="1878">
        <v>1</v>
      </c>
      <c r="AT90" s="1878">
        <v>1</v>
      </c>
      <c r="AU90" s="1878">
        <v>1</v>
      </c>
      <c r="AV90" s="1878">
        <v>1</v>
      </c>
      <c r="AW90" s="1878">
        <v>1</v>
      </c>
      <c r="AX90" s="1878">
        <v>1</v>
      </c>
      <c r="AY90" s="1878">
        <v>1</v>
      </c>
      <c r="AZ90" s="1879">
        <v>0</v>
      </c>
      <c r="BA90" s="1879" t="s">
        <v>8</v>
      </c>
      <c r="BB90" s="1875" t="s">
        <v>29</v>
      </c>
      <c r="BC90" s="1880" t="s">
        <v>29</v>
      </c>
      <c r="BD90" s="1879">
        <f>(AZ90*3%)+AZ90</f>
        <v>0</v>
      </c>
      <c r="BE90" s="1879" t="s">
        <v>8</v>
      </c>
      <c r="BF90" s="1875" t="s">
        <v>8</v>
      </c>
      <c r="BG90" s="1875" t="s">
        <v>8</v>
      </c>
      <c r="BH90" s="1879">
        <f>(BD90*3%)+BD90</f>
        <v>0</v>
      </c>
      <c r="BI90" s="1879" t="s">
        <v>8</v>
      </c>
      <c r="BJ90" s="1875" t="s">
        <v>2641</v>
      </c>
      <c r="BK90" s="1875" t="s">
        <v>8</v>
      </c>
      <c r="BL90" s="1879">
        <f>(BH90*3%)+BH90</f>
        <v>0</v>
      </c>
      <c r="BM90" s="1879" t="s">
        <v>8</v>
      </c>
      <c r="BN90" s="1875" t="s">
        <v>2641</v>
      </c>
      <c r="BO90" s="1875" t="s">
        <v>8</v>
      </c>
      <c r="BP90" s="1879">
        <f>(BL90*3%)+BL90</f>
        <v>0</v>
      </c>
      <c r="BQ90" s="1879" t="s">
        <v>8</v>
      </c>
      <c r="BR90" s="1875" t="s">
        <v>2641</v>
      </c>
      <c r="BS90" s="1875" t="s">
        <v>8</v>
      </c>
      <c r="BT90" s="1879">
        <f>(BP90*3%)+BP90</f>
        <v>0</v>
      </c>
      <c r="BU90" s="1879" t="s">
        <v>8</v>
      </c>
      <c r="BV90" s="1875" t="s">
        <v>2641</v>
      </c>
      <c r="BW90" s="1875" t="s">
        <v>8</v>
      </c>
      <c r="BX90" s="1879">
        <f>(BT90*3%)+BT90</f>
        <v>0</v>
      </c>
      <c r="BY90" s="1879" t="s">
        <v>8</v>
      </c>
      <c r="BZ90" s="1875" t="s">
        <v>2641</v>
      </c>
      <c r="CA90" s="1875" t="s">
        <v>8</v>
      </c>
      <c r="CB90" s="1879">
        <f>(BX90*3%)+BX90</f>
        <v>0</v>
      </c>
      <c r="CC90" s="1879" t="s">
        <v>8</v>
      </c>
      <c r="CD90" s="1875" t="s">
        <v>2641</v>
      </c>
      <c r="CE90" s="1875" t="s">
        <v>8</v>
      </c>
      <c r="CF90" s="1879">
        <f>(CB90*3%)+CB90</f>
        <v>0</v>
      </c>
      <c r="CG90" s="1879" t="s">
        <v>8</v>
      </c>
      <c r="CH90" s="1875" t="s">
        <v>2641</v>
      </c>
      <c r="CI90" s="1875" t="s">
        <v>8</v>
      </c>
      <c r="CJ90" s="1879">
        <f>(CF90*3%)+CF90</f>
        <v>0</v>
      </c>
      <c r="CK90" s="1879" t="s">
        <v>8</v>
      </c>
      <c r="CL90" s="1875" t="s">
        <v>2641</v>
      </c>
      <c r="CM90" s="1875" t="s">
        <v>8</v>
      </c>
      <c r="CN90" s="1879">
        <f>(CJ90*3%)+CJ90</f>
        <v>0</v>
      </c>
      <c r="CO90" s="1879" t="s">
        <v>8</v>
      </c>
      <c r="CP90" s="1875" t="s">
        <v>2641</v>
      </c>
      <c r="CQ90" s="1875" t="s">
        <v>8</v>
      </c>
      <c r="CR90" s="1700">
        <f>CJ90+CF90+CB90+BX90+BT90+BP90+BL90+BH90+BD90+AZ90</f>
        <v>0</v>
      </c>
      <c r="CS90" s="1881" t="s">
        <v>258</v>
      </c>
      <c r="CT90" s="1881" t="s">
        <v>259</v>
      </c>
      <c r="CU90" s="1882"/>
      <c r="CV90" s="1883"/>
      <c r="CW90" s="1884"/>
      <c r="CX90" s="1885"/>
      <c r="CY90" s="1886"/>
      <c r="CZ90" s="1887"/>
      <c r="DA90" s="1888"/>
      <c r="DB90" s="1888"/>
      <c r="DC90" s="1889"/>
      <c r="DD90" s="1890"/>
    </row>
    <row r="91" spans="1:108" s="1648" customFormat="1" ht="211.5" customHeight="1">
      <c r="A91" s="1628">
        <v>79</v>
      </c>
      <c r="B91" s="1885" t="s">
        <v>2932</v>
      </c>
      <c r="C91" s="1891"/>
      <c r="D91" s="1886" t="s">
        <v>219</v>
      </c>
      <c r="E91" s="1653"/>
      <c r="F91" s="1892" t="s">
        <v>220</v>
      </c>
      <c r="G91" s="1893" t="s">
        <v>2933</v>
      </c>
      <c r="H91" s="1892" t="s">
        <v>108</v>
      </c>
      <c r="I91" s="1894" t="s">
        <v>2635</v>
      </c>
      <c r="J91" s="1895" t="s">
        <v>9</v>
      </c>
      <c r="K91" s="1895" t="s">
        <v>9</v>
      </c>
      <c r="L91" s="1896">
        <v>43831</v>
      </c>
      <c r="M91" s="1896">
        <v>47848</v>
      </c>
      <c r="N91" s="1897">
        <v>0.12</v>
      </c>
      <c r="O91" s="1897">
        <v>0.12</v>
      </c>
      <c r="P91" s="1897">
        <v>8.461538461538462E-2</v>
      </c>
      <c r="Q91" s="1897">
        <v>8.461538461538462E-2</v>
      </c>
      <c r="R91" s="1897">
        <v>8.461538461538462E-2</v>
      </c>
      <c r="S91" s="1897">
        <v>8.461538461538462E-2</v>
      </c>
      <c r="T91" s="1897">
        <v>8.461538461538462E-2</v>
      </c>
      <c r="U91" s="1897">
        <v>8.461538461538462E-2</v>
      </c>
      <c r="V91" s="1897">
        <v>8.461538461538462E-2</v>
      </c>
      <c r="W91" s="1897">
        <v>8.461538461538462E-2</v>
      </c>
      <c r="X91" s="1897">
        <v>8.461538461538462E-2</v>
      </c>
      <c r="Y91" s="1898">
        <v>1</v>
      </c>
      <c r="Z91" s="1899" t="s">
        <v>2967</v>
      </c>
      <c r="AA91" s="1652">
        <v>5.0000000000000001E-3</v>
      </c>
      <c r="AB91" s="1900" t="s">
        <v>260</v>
      </c>
      <c r="AC91" s="1900" t="s">
        <v>261</v>
      </c>
      <c r="AD91" s="1876" t="s">
        <v>262</v>
      </c>
      <c r="AE91" s="1875" t="s">
        <v>263</v>
      </c>
      <c r="AF91" s="1875" t="s">
        <v>27</v>
      </c>
      <c r="AG91" s="1875" t="s">
        <v>2635</v>
      </c>
      <c r="AH91" s="1875" t="s">
        <v>8</v>
      </c>
      <c r="AI91" s="1875" t="s">
        <v>8</v>
      </c>
      <c r="AJ91" s="1645" t="s">
        <v>8</v>
      </c>
      <c r="AK91" s="1645" t="s">
        <v>8</v>
      </c>
      <c r="AL91" s="1877">
        <v>43831</v>
      </c>
      <c r="AM91" s="1877">
        <v>47848</v>
      </c>
      <c r="AN91" s="1901">
        <v>1</v>
      </c>
      <c r="AO91" s="1901">
        <v>3</v>
      </c>
      <c r="AP91" s="1901">
        <v>3</v>
      </c>
      <c r="AQ91" s="1901">
        <v>3</v>
      </c>
      <c r="AR91" s="1901">
        <v>3</v>
      </c>
      <c r="AS91" s="1901">
        <v>3</v>
      </c>
      <c r="AT91" s="1901">
        <v>3</v>
      </c>
      <c r="AU91" s="1901">
        <v>3</v>
      </c>
      <c r="AV91" s="1901">
        <v>3</v>
      </c>
      <c r="AW91" s="1901">
        <v>3</v>
      </c>
      <c r="AX91" s="1901">
        <v>2</v>
      </c>
      <c r="AY91" s="1901">
        <f>SUM(AN91:AX91)</f>
        <v>30</v>
      </c>
      <c r="AZ91" s="1879">
        <v>0</v>
      </c>
      <c r="BA91" s="1879" t="s">
        <v>8</v>
      </c>
      <c r="BB91" s="1875" t="s">
        <v>29</v>
      </c>
      <c r="BC91" s="1880" t="s">
        <v>29</v>
      </c>
      <c r="BD91" s="1879">
        <f>(AZ91*3%)+AZ91</f>
        <v>0</v>
      </c>
      <c r="BE91" s="1879" t="s">
        <v>8</v>
      </c>
      <c r="BF91" s="1875" t="s">
        <v>8</v>
      </c>
      <c r="BG91" s="1875" t="s">
        <v>8</v>
      </c>
      <c r="BH91" s="1879">
        <f>(BD91*3%)+BD91</f>
        <v>0</v>
      </c>
      <c r="BI91" s="1879" t="s">
        <v>8</v>
      </c>
      <c r="BJ91" s="1875" t="s">
        <v>2641</v>
      </c>
      <c r="BK91" s="1875" t="s">
        <v>8</v>
      </c>
      <c r="BL91" s="1879">
        <f>(BH91*3%)+BH91</f>
        <v>0</v>
      </c>
      <c r="BM91" s="1879" t="s">
        <v>8</v>
      </c>
      <c r="BN91" s="1875" t="s">
        <v>2641</v>
      </c>
      <c r="BO91" s="1875" t="s">
        <v>8</v>
      </c>
      <c r="BP91" s="1879">
        <f>(BL91*3%)+BL91</f>
        <v>0</v>
      </c>
      <c r="BQ91" s="1879" t="s">
        <v>8</v>
      </c>
      <c r="BR91" s="1875" t="s">
        <v>2641</v>
      </c>
      <c r="BS91" s="1875" t="s">
        <v>8</v>
      </c>
      <c r="BT91" s="1879">
        <f>(BP91*3%)+BP91</f>
        <v>0</v>
      </c>
      <c r="BU91" s="1879" t="s">
        <v>8</v>
      </c>
      <c r="BV91" s="1875" t="s">
        <v>2641</v>
      </c>
      <c r="BW91" s="1875" t="s">
        <v>8</v>
      </c>
      <c r="BX91" s="1879">
        <f>(BT91*3%)+BT91</f>
        <v>0</v>
      </c>
      <c r="BY91" s="1879" t="s">
        <v>8</v>
      </c>
      <c r="BZ91" s="1875" t="s">
        <v>2641</v>
      </c>
      <c r="CA91" s="1875" t="s">
        <v>8</v>
      </c>
      <c r="CB91" s="1879">
        <f>(BX91*3%)+BX91</f>
        <v>0</v>
      </c>
      <c r="CC91" s="1879" t="s">
        <v>8</v>
      </c>
      <c r="CD91" s="1875" t="s">
        <v>2641</v>
      </c>
      <c r="CE91" s="1875" t="s">
        <v>8</v>
      </c>
      <c r="CF91" s="1879">
        <f>(CB91*3%)+CB91</f>
        <v>0</v>
      </c>
      <c r="CG91" s="1879" t="s">
        <v>8</v>
      </c>
      <c r="CH91" s="1875" t="s">
        <v>2641</v>
      </c>
      <c r="CI91" s="1875" t="s">
        <v>8</v>
      </c>
      <c r="CJ91" s="1879">
        <f>(CF91*3%)+CF91</f>
        <v>0</v>
      </c>
      <c r="CK91" s="1879" t="s">
        <v>8</v>
      </c>
      <c r="CL91" s="1875" t="s">
        <v>2641</v>
      </c>
      <c r="CM91" s="1875" t="s">
        <v>8</v>
      </c>
      <c r="CN91" s="1879">
        <f>(CJ91*3%)+CJ91</f>
        <v>0</v>
      </c>
      <c r="CO91" s="1879" t="s">
        <v>8</v>
      </c>
      <c r="CP91" s="1875" t="s">
        <v>2641</v>
      </c>
      <c r="CQ91" s="1875" t="s">
        <v>8</v>
      </c>
      <c r="CR91" s="1700">
        <f>CJ91+CF91+CB91+BX91+BT91+BP91+BL91+BH91+BD91+AZ91</f>
        <v>0</v>
      </c>
      <c r="CS91" s="1881" t="s">
        <v>258</v>
      </c>
      <c r="CT91" s="1881" t="s">
        <v>259</v>
      </c>
      <c r="CU91" s="1882"/>
      <c r="CV91" s="1883"/>
      <c r="CW91" s="1884"/>
      <c r="CX91" s="1885"/>
      <c r="CY91" s="1886"/>
      <c r="CZ91" s="1887"/>
      <c r="DA91" s="1888"/>
      <c r="DB91" s="1888"/>
      <c r="DC91" s="1889"/>
      <c r="DD91" s="1890"/>
    </row>
    <row r="92" spans="1:108" s="1648" customFormat="1" ht="233.25" customHeight="1">
      <c r="A92" s="1628">
        <v>80</v>
      </c>
      <c r="B92" s="1902" t="s">
        <v>2932</v>
      </c>
      <c r="C92" s="1903"/>
      <c r="D92" s="1904" t="s">
        <v>219</v>
      </c>
      <c r="E92" s="1650"/>
      <c r="F92" s="1893" t="s">
        <v>220</v>
      </c>
      <c r="G92" s="1893" t="s">
        <v>2933</v>
      </c>
      <c r="H92" s="1893" t="s">
        <v>108</v>
      </c>
      <c r="I92" s="1905" t="s">
        <v>2635</v>
      </c>
      <c r="J92" s="1895" t="s">
        <v>9</v>
      </c>
      <c r="K92" s="1895" t="s">
        <v>9</v>
      </c>
      <c r="L92" s="1906">
        <v>43831</v>
      </c>
      <c r="M92" s="1906">
        <v>47848</v>
      </c>
      <c r="N92" s="1907">
        <v>0.12</v>
      </c>
      <c r="O92" s="1907">
        <v>0.12</v>
      </c>
      <c r="P92" s="1907">
        <v>8.461538461538462E-2</v>
      </c>
      <c r="Q92" s="1907">
        <v>8.461538461538462E-2</v>
      </c>
      <c r="R92" s="1907">
        <v>8.461538461538462E-2</v>
      </c>
      <c r="S92" s="1907">
        <v>8.461538461538462E-2</v>
      </c>
      <c r="T92" s="1907">
        <v>8.461538461538462E-2</v>
      </c>
      <c r="U92" s="1907">
        <v>8.461538461538462E-2</v>
      </c>
      <c r="V92" s="1907">
        <v>8.461538461538462E-2</v>
      </c>
      <c r="W92" s="1907">
        <v>8.461538461538462E-2</v>
      </c>
      <c r="X92" s="1907">
        <v>8.461538461538462E-2</v>
      </c>
      <c r="Y92" s="1908">
        <v>1</v>
      </c>
      <c r="Z92" s="1904" t="s">
        <v>2968</v>
      </c>
      <c r="AA92" s="1652">
        <v>5.0000000000000001E-3</v>
      </c>
      <c r="AB92" s="1902" t="s">
        <v>264</v>
      </c>
      <c r="AC92" s="1902" t="s">
        <v>265</v>
      </c>
      <c r="AD92" s="1902" t="s">
        <v>11</v>
      </c>
      <c r="AE92" s="1902" t="s">
        <v>204</v>
      </c>
      <c r="AF92" s="1902" t="s">
        <v>2969</v>
      </c>
      <c r="AG92" s="1909" t="s">
        <v>2659</v>
      </c>
      <c r="AH92" s="1902" t="s">
        <v>2970</v>
      </c>
      <c r="AI92" s="1902" t="s">
        <v>8</v>
      </c>
      <c r="AJ92" s="1902" t="s">
        <v>8</v>
      </c>
      <c r="AK92" s="1902" t="s">
        <v>8</v>
      </c>
      <c r="AL92" s="1910">
        <v>43831</v>
      </c>
      <c r="AM92" s="1910">
        <v>47848</v>
      </c>
      <c r="AN92" s="1911">
        <v>1</v>
      </c>
      <c r="AO92" s="1911">
        <v>1</v>
      </c>
      <c r="AP92" s="1911">
        <v>1</v>
      </c>
      <c r="AQ92" s="1911">
        <v>1</v>
      </c>
      <c r="AR92" s="1911">
        <v>1</v>
      </c>
      <c r="AS92" s="1911">
        <v>1</v>
      </c>
      <c r="AT92" s="1911">
        <v>1</v>
      </c>
      <c r="AU92" s="1911">
        <v>1</v>
      </c>
      <c r="AV92" s="1911">
        <v>1</v>
      </c>
      <c r="AW92" s="1911">
        <v>1</v>
      </c>
      <c r="AX92" s="1911">
        <v>1</v>
      </c>
      <c r="AY92" s="1911">
        <v>1</v>
      </c>
      <c r="AZ92" s="1912">
        <v>23531284.996632997</v>
      </c>
      <c r="BA92" s="1912">
        <f>+AZ92</f>
        <v>23531284.996632997</v>
      </c>
      <c r="BB92" s="1913" t="s">
        <v>2697</v>
      </c>
      <c r="BC92" s="1903">
        <v>7671</v>
      </c>
      <c r="BD92" s="1912">
        <v>475171011.37777781</v>
      </c>
      <c r="BE92" s="1912" t="s">
        <v>8</v>
      </c>
      <c r="BF92" s="1913" t="s">
        <v>2697</v>
      </c>
      <c r="BG92" s="1903">
        <v>7671</v>
      </c>
      <c r="BH92" s="1912">
        <v>477426141.71911108</v>
      </c>
      <c r="BI92" s="1912" t="s">
        <v>8</v>
      </c>
      <c r="BJ92" s="1913" t="s">
        <v>2697</v>
      </c>
      <c r="BK92" s="1903">
        <v>7671</v>
      </c>
      <c r="BL92" s="1912">
        <v>79748925.970684439</v>
      </c>
      <c r="BM92" s="1912" t="s">
        <v>8</v>
      </c>
      <c r="BN92" s="1913" t="s">
        <v>2697</v>
      </c>
      <c r="BO92" s="1903">
        <v>7671</v>
      </c>
      <c r="BP92" s="1912">
        <v>82141393.749804974</v>
      </c>
      <c r="BQ92" s="1912" t="s">
        <v>8</v>
      </c>
      <c r="BR92" s="1913" t="s">
        <v>2697</v>
      </c>
      <c r="BS92" s="1903">
        <v>7671</v>
      </c>
      <c r="BT92" s="1912">
        <f>+BP92</f>
        <v>82141393.749804974</v>
      </c>
      <c r="BU92" s="1912" t="s">
        <v>8</v>
      </c>
      <c r="BV92" s="1913" t="s">
        <v>2697</v>
      </c>
      <c r="BW92" s="1913" t="s">
        <v>2698</v>
      </c>
      <c r="BX92" s="1912">
        <f>+BT92</f>
        <v>82141393.749804974</v>
      </c>
      <c r="BY92" s="1912" t="s">
        <v>8</v>
      </c>
      <c r="BZ92" s="1913" t="s">
        <v>2697</v>
      </c>
      <c r="CA92" s="1913" t="s">
        <v>2698</v>
      </c>
      <c r="CB92" s="1912">
        <f>+BX92</f>
        <v>82141393.749804974</v>
      </c>
      <c r="CC92" s="1912" t="s">
        <v>8</v>
      </c>
      <c r="CD92" s="1913" t="s">
        <v>2697</v>
      </c>
      <c r="CE92" s="1913" t="s">
        <v>2698</v>
      </c>
      <c r="CF92" s="1912">
        <f>+CB92</f>
        <v>82141393.749804974</v>
      </c>
      <c r="CG92" s="1912" t="s">
        <v>8</v>
      </c>
      <c r="CH92" s="1913" t="s">
        <v>2697</v>
      </c>
      <c r="CI92" s="1913" t="s">
        <v>2698</v>
      </c>
      <c r="CJ92" s="1912">
        <f>+CF92</f>
        <v>82141393.749804974</v>
      </c>
      <c r="CK92" s="1912" t="s">
        <v>8</v>
      </c>
      <c r="CL92" s="1913" t="s">
        <v>2697</v>
      </c>
      <c r="CM92" s="1913" t="s">
        <v>2698</v>
      </c>
      <c r="CN92" s="1912">
        <f>+CJ92</f>
        <v>82141393.749804974</v>
      </c>
      <c r="CO92" s="1912" t="s">
        <v>8</v>
      </c>
      <c r="CP92" s="1913" t="s">
        <v>2697</v>
      </c>
      <c r="CQ92" s="1913" t="s">
        <v>2698</v>
      </c>
      <c r="CR92" s="1644">
        <f>CJ92+CF92+CB92+BX92+BT92+BP92+BL92+BH92+BD92+AZ92+CN92</f>
        <v>1630867120.3128412</v>
      </c>
      <c r="CS92" s="1914" t="s">
        <v>0</v>
      </c>
      <c r="CT92" s="1902" t="s">
        <v>1</v>
      </c>
      <c r="CU92" s="1915" t="s">
        <v>266</v>
      </c>
      <c r="CV92" s="1916" t="s">
        <v>267</v>
      </c>
      <c r="CW92" s="1914">
        <v>1015</v>
      </c>
      <c r="CX92" s="1917" t="s">
        <v>268</v>
      </c>
      <c r="CY92" s="1916"/>
      <c r="CZ92" s="1914"/>
      <c r="DA92" s="1918"/>
      <c r="DB92" s="1913"/>
      <c r="DC92" s="1902"/>
      <c r="DD92" s="1904"/>
    </row>
    <row r="93" spans="1:108" s="1648" customFormat="1" ht="233.25" customHeight="1">
      <c r="A93" s="1628">
        <v>81</v>
      </c>
      <c r="B93" s="1902" t="s">
        <v>2932</v>
      </c>
      <c r="C93" s="1903"/>
      <c r="D93" s="1904" t="s">
        <v>219</v>
      </c>
      <c r="E93" s="1650"/>
      <c r="F93" s="1893" t="s">
        <v>220</v>
      </c>
      <c r="G93" s="1893" t="s">
        <v>2933</v>
      </c>
      <c r="H93" s="1893" t="s">
        <v>108</v>
      </c>
      <c r="I93" s="1905" t="s">
        <v>2635</v>
      </c>
      <c r="J93" s="1895" t="s">
        <v>9</v>
      </c>
      <c r="K93" s="1895" t="s">
        <v>9</v>
      </c>
      <c r="L93" s="1906">
        <v>43831</v>
      </c>
      <c r="M93" s="1906">
        <v>47848</v>
      </c>
      <c r="N93" s="1907">
        <v>0.12</v>
      </c>
      <c r="O93" s="1907">
        <v>0.12</v>
      </c>
      <c r="P93" s="1907">
        <v>8.461538461538462E-2</v>
      </c>
      <c r="Q93" s="1907">
        <v>8.461538461538462E-2</v>
      </c>
      <c r="R93" s="1907">
        <v>8.461538461538462E-2</v>
      </c>
      <c r="S93" s="1907">
        <v>8.461538461538462E-2</v>
      </c>
      <c r="T93" s="1907">
        <v>8.461538461538462E-2</v>
      </c>
      <c r="U93" s="1907">
        <v>8.461538461538462E-2</v>
      </c>
      <c r="V93" s="1907">
        <v>8.461538461538462E-2</v>
      </c>
      <c r="W93" s="1907">
        <v>8.461538461538462E-2</v>
      </c>
      <c r="X93" s="1907">
        <v>8.461538461538462E-2</v>
      </c>
      <c r="Y93" s="1908">
        <v>1</v>
      </c>
      <c r="Z93" s="1919" t="s">
        <v>2971</v>
      </c>
      <c r="AA93" s="1652">
        <v>2.5000000000000001E-3</v>
      </c>
      <c r="AB93" s="1920" t="s">
        <v>2195</v>
      </c>
      <c r="AC93" s="1920" t="s">
        <v>2201</v>
      </c>
      <c r="AD93" s="1920" t="s">
        <v>83</v>
      </c>
      <c r="AE93" s="1920" t="s">
        <v>204</v>
      </c>
      <c r="AF93" s="1920" t="s">
        <v>2938</v>
      </c>
      <c r="AG93" s="1920" t="s">
        <v>2635</v>
      </c>
      <c r="AH93" s="1920" t="s">
        <v>2196</v>
      </c>
      <c r="AI93" s="1920">
        <v>443</v>
      </c>
      <c r="AJ93" s="1920">
        <v>4</v>
      </c>
      <c r="AK93" s="1921">
        <v>2019</v>
      </c>
      <c r="AL93" s="1922">
        <v>44197</v>
      </c>
      <c r="AM93" s="1922">
        <v>47848</v>
      </c>
      <c r="AN93" s="1920" t="s">
        <v>8</v>
      </c>
      <c r="AO93" s="1921">
        <v>2</v>
      </c>
      <c r="AP93" s="1921">
        <v>2</v>
      </c>
      <c r="AQ93" s="1921">
        <v>2</v>
      </c>
      <c r="AR93" s="1921">
        <v>2</v>
      </c>
      <c r="AS93" s="1921">
        <v>2</v>
      </c>
      <c r="AT93" s="1921">
        <v>2</v>
      </c>
      <c r="AU93" s="1921">
        <v>2</v>
      </c>
      <c r="AV93" s="1921">
        <v>2</v>
      </c>
      <c r="AW93" s="1921">
        <v>2</v>
      </c>
      <c r="AX93" s="1921">
        <v>2</v>
      </c>
      <c r="AY93" s="1921">
        <f>SUM(AO93:AX93)</f>
        <v>20</v>
      </c>
      <c r="AZ93" s="1920" t="s">
        <v>8</v>
      </c>
      <c r="BA93" s="1920" t="s">
        <v>8</v>
      </c>
      <c r="BB93" s="1920" t="s">
        <v>8</v>
      </c>
      <c r="BC93" s="1920" t="s">
        <v>8</v>
      </c>
      <c r="BD93" s="1923">
        <v>148000000</v>
      </c>
      <c r="BE93" s="1923">
        <v>148000000</v>
      </c>
      <c r="BF93" s="1921" t="s">
        <v>2661</v>
      </c>
      <c r="BG93" s="1921">
        <v>7633</v>
      </c>
      <c r="BH93" s="1923">
        <v>148000000</v>
      </c>
      <c r="BI93" s="1923">
        <v>148000000</v>
      </c>
      <c r="BJ93" s="1921" t="s">
        <v>2661</v>
      </c>
      <c r="BK93" s="1921">
        <v>7633</v>
      </c>
      <c r="BL93" s="1923">
        <v>296000000</v>
      </c>
      <c r="BM93" s="1923">
        <v>296000000</v>
      </c>
      <c r="BN93" s="1921" t="s">
        <v>2661</v>
      </c>
      <c r="BO93" s="1921">
        <v>7633</v>
      </c>
      <c r="BP93" s="1923">
        <v>148000000</v>
      </c>
      <c r="BQ93" s="1923" t="s">
        <v>8</v>
      </c>
      <c r="BR93" s="1921" t="s">
        <v>2646</v>
      </c>
      <c r="BS93" s="1923" t="s">
        <v>8</v>
      </c>
      <c r="BT93" s="1923">
        <v>148000000</v>
      </c>
      <c r="BU93" s="1923" t="s">
        <v>8</v>
      </c>
      <c r="BV93" s="1921" t="s">
        <v>2646</v>
      </c>
      <c r="BW93" s="1923" t="s">
        <v>8</v>
      </c>
      <c r="BX93" s="1923">
        <v>148000000</v>
      </c>
      <c r="BY93" s="1923" t="s">
        <v>8</v>
      </c>
      <c r="BZ93" s="1921" t="s">
        <v>2646</v>
      </c>
      <c r="CA93" s="1923" t="s">
        <v>8</v>
      </c>
      <c r="CB93" s="1923">
        <v>148000000</v>
      </c>
      <c r="CC93" s="1923" t="s">
        <v>8</v>
      </c>
      <c r="CD93" s="1921" t="s">
        <v>2646</v>
      </c>
      <c r="CE93" s="1923" t="s">
        <v>8</v>
      </c>
      <c r="CF93" s="1923">
        <v>148000000</v>
      </c>
      <c r="CG93" s="1923" t="s">
        <v>8</v>
      </c>
      <c r="CH93" s="1921" t="s">
        <v>2646</v>
      </c>
      <c r="CI93" s="1923" t="s">
        <v>8</v>
      </c>
      <c r="CJ93" s="1923">
        <v>148000000</v>
      </c>
      <c r="CK93" s="1923" t="s">
        <v>8</v>
      </c>
      <c r="CL93" s="1921" t="s">
        <v>2646</v>
      </c>
      <c r="CM93" s="1923" t="s">
        <v>8</v>
      </c>
      <c r="CN93" s="1923">
        <v>148000000</v>
      </c>
      <c r="CO93" s="1923" t="s">
        <v>8</v>
      </c>
      <c r="CP93" s="1921" t="s">
        <v>2646</v>
      </c>
      <c r="CQ93" s="1923" t="s">
        <v>8</v>
      </c>
      <c r="CR93" s="1644">
        <f>CJ93+CF93+CB93+BX93+BT93+BP93+BL93+BH93+BD93+CN93</f>
        <v>1628000000</v>
      </c>
      <c r="CS93" s="1920" t="s">
        <v>13</v>
      </c>
      <c r="CT93" s="1920" t="s">
        <v>14</v>
      </c>
      <c r="CU93" s="1920" t="s">
        <v>2205</v>
      </c>
      <c r="CV93" s="1920" t="s">
        <v>2972</v>
      </c>
      <c r="CW93" s="1920">
        <v>3358000</v>
      </c>
      <c r="CX93" s="1924" t="s">
        <v>2207</v>
      </c>
      <c r="CY93" s="1916"/>
      <c r="CZ93" s="1914"/>
      <c r="DA93" s="1918"/>
      <c r="DB93" s="1913"/>
      <c r="DC93" s="1902"/>
      <c r="DD93" s="1904"/>
    </row>
    <row r="94" spans="1:108" s="1648" customFormat="1" ht="233.25" customHeight="1">
      <c r="A94" s="1628">
        <v>82</v>
      </c>
      <c r="B94" s="1902" t="s">
        <v>2932</v>
      </c>
      <c r="C94" s="1903"/>
      <c r="D94" s="1904" t="s">
        <v>219</v>
      </c>
      <c r="E94" s="1650"/>
      <c r="F94" s="1893" t="s">
        <v>220</v>
      </c>
      <c r="G94" s="1893" t="s">
        <v>2933</v>
      </c>
      <c r="H94" s="1893" t="s">
        <v>108</v>
      </c>
      <c r="I94" s="1905" t="s">
        <v>2635</v>
      </c>
      <c r="J94" s="1895" t="s">
        <v>9</v>
      </c>
      <c r="K94" s="1895" t="s">
        <v>9</v>
      </c>
      <c r="L94" s="1906">
        <v>43831</v>
      </c>
      <c r="M94" s="1906">
        <v>47848</v>
      </c>
      <c r="N94" s="1907">
        <v>0.12</v>
      </c>
      <c r="O94" s="1907">
        <v>0.12</v>
      </c>
      <c r="P94" s="1907">
        <v>8.461538461538462E-2</v>
      </c>
      <c r="Q94" s="1907">
        <v>8.461538461538462E-2</v>
      </c>
      <c r="R94" s="1907">
        <v>8.461538461538462E-2</v>
      </c>
      <c r="S94" s="1907">
        <v>8.461538461538462E-2</v>
      </c>
      <c r="T94" s="1907">
        <v>8.461538461538462E-2</v>
      </c>
      <c r="U94" s="1907">
        <v>8.461538461538462E-2</v>
      </c>
      <c r="V94" s="1907">
        <v>8.461538461538462E-2</v>
      </c>
      <c r="W94" s="1907">
        <v>8.461538461538462E-2</v>
      </c>
      <c r="X94" s="1907">
        <v>8.461538461538462E-2</v>
      </c>
      <c r="Y94" s="1908">
        <v>1</v>
      </c>
      <c r="Z94" s="1919" t="s">
        <v>2973</v>
      </c>
      <c r="AA94" s="1652">
        <v>2.5000000000000001E-3</v>
      </c>
      <c r="AB94" s="1920" t="s">
        <v>2208</v>
      </c>
      <c r="AC94" s="1920" t="s">
        <v>2211</v>
      </c>
      <c r="AD94" s="1920" t="s">
        <v>83</v>
      </c>
      <c r="AE94" s="1920" t="s">
        <v>204</v>
      </c>
      <c r="AF94" s="1920" t="s">
        <v>2938</v>
      </c>
      <c r="AG94" s="1920" t="s">
        <v>2659</v>
      </c>
      <c r="AH94" s="1920" t="s">
        <v>2196</v>
      </c>
      <c r="AI94" s="1920">
        <v>443</v>
      </c>
      <c r="AJ94" s="1920">
        <v>4</v>
      </c>
      <c r="AK94" s="1921">
        <v>2019</v>
      </c>
      <c r="AL94" s="1922">
        <v>44197</v>
      </c>
      <c r="AM94" s="1922">
        <v>47848</v>
      </c>
      <c r="AN94" s="1920" t="s">
        <v>8</v>
      </c>
      <c r="AO94" s="1925">
        <v>1</v>
      </c>
      <c r="AP94" s="1925">
        <v>1</v>
      </c>
      <c r="AQ94" s="1925">
        <v>1</v>
      </c>
      <c r="AR94" s="1925">
        <v>1</v>
      </c>
      <c r="AS94" s="1925">
        <v>1</v>
      </c>
      <c r="AT94" s="1925">
        <v>1</v>
      </c>
      <c r="AU94" s="1925">
        <v>1</v>
      </c>
      <c r="AV94" s="1925">
        <v>1</v>
      </c>
      <c r="AW94" s="1925">
        <v>1</v>
      </c>
      <c r="AX94" s="1925">
        <v>1</v>
      </c>
      <c r="AY94" s="1925">
        <v>1</v>
      </c>
      <c r="AZ94" s="1920" t="s">
        <v>8</v>
      </c>
      <c r="BA94" s="1920" t="s">
        <v>8</v>
      </c>
      <c r="BB94" s="1920" t="s">
        <v>8</v>
      </c>
      <c r="BC94" s="1920" t="s">
        <v>8</v>
      </c>
      <c r="BD94" s="1923">
        <v>148000000</v>
      </c>
      <c r="BE94" s="1923">
        <v>148000000</v>
      </c>
      <c r="BF94" s="1921" t="s">
        <v>2661</v>
      </c>
      <c r="BG94" s="1921">
        <v>7633</v>
      </c>
      <c r="BH94" s="1923">
        <v>148000000</v>
      </c>
      <c r="BI94" s="1923">
        <v>148000000</v>
      </c>
      <c r="BJ94" s="1921" t="s">
        <v>2661</v>
      </c>
      <c r="BK94" s="1921">
        <v>7633</v>
      </c>
      <c r="BL94" s="1923">
        <v>296000000</v>
      </c>
      <c r="BM94" s="1923">
        <v>296000000</v>
      </c>
      <c r="BN94" s="1921" t="s">
        <v>2661</v>
      </c>
      <c r="BO94" s="1921">
        <v>7633</v>
      </c>
      <c r="BP94" s="1923">
        <v>148000000</v>
      </c>
      <c r="BQ94" s="1923" t="s">
        <v>8</v>
      </c>
      <c r="BR94" s="1921" t="s">
        <v>2646</v>
      </c>
      <c r="BS94" s="1923" t="s">
        <v>8</v>
      </c>
      <c r="BT94" s="1923">
        <v>148000000</v>
      </c>
      <c r="BU94" s="1923" t="s">
        <v>8</v>
      </c>
      <c r="BV94" s="1921" t="s">
        <v>2646</v>
      </c>
      <c r="BW94" s="1923" t="s">
        <v>8</v>
      </c>
      <c r="BX94" s="1923">
        <v>148000000</v>
      </c>
      <c r="BY94" s="1923" t="s">
        <v>8</v>
      </c>
      <c r="BZ94" s="1921" t="s">
        <v>2646</v>
      </c>
      <c r="CA94" s="1923" t="s">
        <v>8</v>
      </c>
      <c r="CB94" s="1923">
        <v>148000000</v>
      </c>
      <c r="CC94" s="1923" t="s">
        <v>8</v>
      </c>
      <c r="CD94" s="1921" t="s">
        <v>2646</v>
      </c>
      <c r="CE94" s="1923" t="s">
        <v>8</v>
      </c>
      <c r="CF94" s="1923">
        <v>148000000</v>
      </c>
      <c r="CG94" s="1923" t="s">
        <v>8</v>
      </c>
      <c r="CH94" s="1921" t="s">
        <v>2646</v>
      </c>
      <c r="CI94" s="1923" t="s">
        <v>8</v>
      </c>
      <c r="CJ94" s="1923">
        <v>148000000</v>
      </c>
      <c r="CK94" s="1923" t="s">
        <v>8</v>
      </c>
      <c r="CL94" s="1921" t="s">
        <v>2646</v>
      </c>
      <c r="CM94" s="1923" t="s">
        <v>8</v>
      </c>
      <c r="CN94" s="1923">
        <v>148000000</v>
      </c>
      <c r="CO94" s="1923" t="s">
        <v>8</v>
      </c>
      <c r="CP94" s="1921" t="s">
        <v>2646</v>
      </c>
      <c r="CQ94" s="1923" t="s">
        <v>8</v>
      </c>
      <c r="CR94" s="1644">
        <f>CJ94+CF94+CB94+BX94+BT94+BP94+BL94+BH94+BD94+CN94</f>
        <v>1628000000</v>
      </c>
      <c r="CS94" s="1920" t="s">
        <v>13</v>
      </c>
      <c r="CT94" s="1920" t="s">
        <v>14</v>
      </c>
      <c r="CU94" s="1920" t="s">
        <v>2205</v>
      </c>
      <c r="CV94" s="1920" t="s">
        <v>2972</v>
      </c>
      <c r="CW94" s="1920">
        <v>3358000</v>
      </c>
      <c r="CX94" s="1924" t="s">
        <v>2207</v>
      </c>
      <c r="CY94" s="1916"/>
      <c r="CZ94" s="1914"/>
      <c r="DA94" s="1918"/>
      <c r="DB94" s="1913"/>
      <c r="DC94" s="1902"/>
      <c r="DD94" s="1904"/>
    </row>
    <row r="95" spans="1:108" s="1648" customFormat="1" ht="233.25" customHeight="1">
      <c r="A95" s="1628">
        <v>83</v>
      </c>
      <c r="B95" s="1902" t="s">
        <v>2932</v>
      </c>
      <c r="C95" s="1903"/>
      <c r="D95" s="1904" t="s">
        <v>219</v>
      </c>
      <c r="E95" s="1650"/>
      <c r="F95" s="1893" t="s">
        <v>220</v>
      </c>
      <c r="G95" s="1893" t="s">
        <v>2933</v>
      </c>
      <c r="H95" s="1893" t="s">
        <v>108</v>
      </c>
      <c r="I95" s="1905" t="s">
        <v>2635</v>
      </c>
      <c r="J95" s="1895" t="s">
        <v>9</v>
      </c>
      <c r="K95" s="1895" t="s">
        <v>9</v>
      </c>
      <c r="L95" s="1906">
        <v>43831</v>
      </c>
      <c r="M95" s="1906">
        <v>47848</v>
      </c>
      <c r="N95" s="1907">
        <v>0.12</v>
      </c>
      <c r="O95" s="1907">
        <v>0.12</v>
      </c>
      <c r="P95" s="1907">
        <v>8.461538461538462E-2</v>
      </c>
      <c r="Q95" s="1907">
        <v>8.461538461538462E-2</v>
      </c>
      <c r="R95" s="1907">
        <v>8.461538461538462E-2</v>
      </c>
      <c r="S95" s="1907">
        <v>8.461538461538462E-2</v>
      </c>
      <c r="T95" s="1907">
        <v>8.461538461538462E-2</v>
      </c>
      <c r="U95" s="1907">
        <v>8.461538461538462E-2</v>
      </c>
      <c r="V95" s="1907">
        <v>8.461538461538462E-2</v>
      </c>
      <c r="W95" s="1907">
        <v>8.461538461538462E-2</v>
      </c>
      <c r="X95" s="1907">
        <v>8.461538461538462E-2</v>
      </c>
      <c r="Y95" s="1908">
        <v>1</v>
      </c>
      <c r="Z95" s="1926" t="s">
        <v>2974</v>
      </c>
      <c r="AA95" s="1652">
        <v>2.5000000000000001E-3</v>
      </c>
      <c r="AB95" s="1927" t="s">
        <v>2213</v>
      </c>
      <c r="AC95" s="1927" t="s">
        <v>2218</v>
      </c>
      <c r="AD95" s="1927" t="s">
        <v>83</v>
      </c>
      <c r="AE95" s="1927" t="s">
        <v>204</v>
      </c>
      <c r="AF95" s="1927" t="s">
        <v>2938</v>
      </c>
      <c r="AG95" s="1927" t="s">
        <v>2635</v>
      </c>
      <c r="AH95" s="1928" t="s">
        <v>2214</v>
      </c>
      <c r="AI95" s="1928">
        <v>409</v>
      </c>
      <c r="AJ95" s="1927" t="s">
        <v>9</v>
      </c>
      <c r="AK95" s="1927" t="s">
        <v>9</v>
      </c>
      <c r="AL95" s="1929">
        <v>44197</v>
      </c>
      <c r="AM95" s="1929">
        <v>47118</v>
      </c>
      <c r="AN95" s="1927"/>
      <c r="AO95" s="1927">
        <v>1</v>
      </c>
      <c r="AP95" s="1927" t="s">
        <v>8</v>
      </c>
      <c r="AQ95" s="1927" t="s">
        <v>8</v>
      </c>
      <c r="AR95" s="1927">
        <v>1</v>
      </c>
      <c r="AS95" s="1927" t="s">
        <v>8</v>
      </c>
      <c r="AT95" s="1927" t="s">
        <v>8</v>
      </c>
      <c r="AU95" s="1927" t="s">
        <v>8</v>
      </c>
      <c r="AV95" s="1927">
        <v>1</v>
      </c>
      <c r="AW95" s="1927" t="s">
        <v>8</v>
      </c>
      <c r="AX95" s="1927" t="s">
        <v>8</v>
      </c>
      <c r="AY95" s="1927"/>
      <c r="AZ95" s="1927" t="s">
        <v>8</v>
      </c>
      <c r="BA95" s="1927" t="s">
        <v>8</v>
      </c>
      <c r="BB95" s="1927" t="s">
        <v>8</v>
      </c>
      <c r="BC95" s="1927" t="s">
        <v>8</v>
      </c>
      <c r="BD95" s="1923">
        <v>500000000</v>
      </c>
      <c r="BE95" s="1923">
        <v>500000000</v>
      </c>
      <c r="BF95" s="1930" t="s">
        <v>2661</v>
      </c>
      <c r="BG95" s="1931">
        <v>7604</v>
      </c>
      <c r="BH95" s="1932" t="s">
        <v>8</v>
      </c>
      <c r="BI95" s="1932" t="s">
        <v>8</v>
      </c>
      <c r="BJ95" s="1930" t="s">
        <v>8</v>
      </c>
      <c r="BK95" s="1931" t="s">
        <v>8</v>
      </c>
      <c r="BL95" s="1932" t="s">
        <v>8</v>
      </c>
      <c r="BM95" s="1932" t="s">
        <v>8</v>
      </c>
      <c r="BN95" s="1930" t="s">
        <v>8</v>
      </c>
      <c r="BO95" s="1931" t="s">
        <v>8</v>
      </c>
      <c r="BP95" s="1923">
        <v>200000000</v>
      </c>
      <c r="BQ95" s="1923">
        <v>200000000</v>
      </c>
      <c r="BR95" s="1930" t="s">
        <v>2661</v>
      </c>
      <c r="BS95" s="1931">
        <v>7604</v>
      </c>
      <c r="BT95" s="1932" t="s">
        <v>8</v>
      </c>
      <c r="BU95" s="1932" t="s">
        <v>8</v>
      </c>
      <c r="BV95" s="1930" t="s">
        <v>8</v>
      </c>
      <c r="BW95" s="1931" t="s">
        <v>8</v>
      </c>
      <c r="BX95" s="1932" t="s">
        <v>8</v>
      </c>
      <c r="BY95" s="1932" t="s">
        <v>8</v>
      </c>
      <c r="BZ95" s="1930" t="s">
        <v>8</v>
      </c>
      <c r="CA95" s="1931" t="s">
        <v>8</v>
      </c>
      <c r="CB95" s="1927" t="s">
        <v>8</v>
      </c>
      <c r="CC95" s="1927" t="s">
        <v>8</v>
      </c>
      <c r="CD95" s="1927" t="s">
        <v>8</v>
      </c>
      <c r="CE95" s="1927" t="s">
        <v>8</v>
      </c>
      <c r="CF95" s="1927">
        <v>200</v>
      </c>
      <c r="CG95" s="1927" t="s">
        <v>8</v>
      </c>
      <c r="CH95" s="1930" t="s">
        <v>2646</v>
      </c>
      <c r="CI95" s="1927" t="s">
        <v>8</v>
      </c>
      <c r="CJ95" s="1927" t="s">
        <v>8</v>
      </c>
      <c r="CK95" s="1927" t="s">
        <v>8</v>
      </c>
      <c r="CL95" s="1927" t="s">
        <v>8</v>
      </c>
      <c r="CM95" s="1927" t="s">
        <v>8</v>
      </c>
      <c r="CN95" s="1927" t="s">
        <v>8</v>
      </c>
      <c r="CO95" s="1927" t="s">
        <v>8</v>
      </c>
      <c r="CP95" s="1927" t="s">
        <v>8</v>
      </c>
      <c r="CQ95" s="1927" t="s">
        <v>8</v>
      </c>
      <c r="CR95" s="1644">
        <f>BP95+BD95</f>
        <v>700000000</v>
      </c>
      <c r="CS95" s="1927" t="s">
        <v>13</v>
      </c>
      <c r="CT95" s="1927" t="s">
        <v>14</v>
      </c>
      <c r="CU95" s="1927" t="s">
        <v>2221</v>
      </c>
      <c r="CV95" s="1927" t="s">
        <v>2222</v>
      </c>
      <c r="CW95" s="1927">
        <v>3358000</v>
      </c>
      <c r="CX95" s="1933" t="s">
        <v>2223</v>
      </c>
      <c r="CY95" s="1916"/>
      <c r="CZ95" s="1914"/>
      <c r="DA95" s="1918"/>
      <c r="DB95" s="1913"/>
      <c r="DC95" s="1902"/>
      <c r="DD95" s="1904"/>
    </row>
    <row r="96" spans="1:108" s="1648" customFormat="1" ht="233.25" customHeight="1">
      <c r="A96" s="1628">
        <v>84</v>
      </c>
      <c r="B96" s="1902" t="s">
        <v>2932</v>
      </c>
      <c r="C96" s="1903"/>
      <c r="D96" s="1904" t="s">
        <v>219</v>
      </c>
      <c r="E96" s="1650"/>
      <c r="F96" s="1893" t="s">
        <v>220</v>
      </c>
      <c r="G96" s="1893" t="s">
        <v>2933</v>
      </c>
      <c r="H96" s="1893" t="s">
        <v>108</v>
      </c>
      <c r="I96" s="1905" t="s">
        <v>2635</v>
      </c>
      <c r="J96" s="1895" t="s">
        <v>9</v>
      </c>
      <c r="K96" s="1895" t="s">
        <v>9</v>
      </c>
      <c r="L96" s="1906">
        <v>43831</v>
      </c>
      <c r="M96" s="1906">
        <v>47848</v>
      </c>
      <c r="N96" s="1907">
        <v>0.12</v>
      </c>
      <c r="O96" s="1907">
        <v>0.12</v>
      </c>
      <c r="P96" s="1907">
        <v>8.461538461538462E-2</v>
      </c>
      <c r="Q96" s="1907">
        <v>8.461538461538462E-2</v>
      </c>
      <c r="R96" s="1907">
        <v>8.461538461538462E-2</v>
      </c>
      <c r="S96" s="1907">
        <v>8.461538461538462E-2</v>
      </c>
      <c r="T96" s="1907">
        <v>8.461538461538462E-2</v>
      </c>
      <c r="U96" s="1907">
        <v>8.461538461538462E-2</v>
      </c>
      <c r="V96" s="1907">
        <v>8.461538461538462E-2</v>
      </c>
      <c r="W96" s="1907">
        <v>8.461538461538462E-2</v>
      </c>
      <c r="X96" s="1907">
        <v>8.461538461538462E-2</v>
      </c>
      <c r="Y96" s="1908">
        <v>1</v>
      </c>
      <c r="Z96" s="1919" t="s">
        <v>2975</v>
      </c>
      <c r="AA96" s="1652">
        <v>5.0000000000000001E-3</v>
      </c>
      <c r="AB96" s="1934" t="s">
        <v>2976</v>
      </c>
      <c r="AC96" s="1934" t="s">
        <v>2229</v>
      </c>
      <c r="AD96" s="1927" t="s">
        <v>83</v>
      </c>
      <c r="AE96" s="1934" t="s">
        <v>2977</v>
      </c>
      <c r="AF96" s="1934" t="s">
        <v>80</v>
      </c>
      <c r="AG96" s="1934" t="s">
        <v>2659</v>
      </c>
      <c r="AH96" s="1934" t="s">
        <v>2978</v>
      </c>
      <c r="AI96" s="1935">
        <v>461</v>
      </c>
      <c r="AJ96" s="1927" t="s">
        <v>9</v>
      </c>
      <c r="AK96" s="1927" t="s">
        <v>9</v>
      </c>
      <c r="AL96" s="1929">
        <v>44105</v>
      </c>
      <c r="AM96" s="1929">
        <v>45413</v>
      </c>
      <c r="AN96" s="1936">
        <v>20</v>
      </c>
      <c r="AO96" s="1936">
        <v>20</v>
      </c>
      <c r="AP96" s="1936">
        <v>20</v>
      </c>
      <c r="AQ96" s="1936">
        <v>20</v>
      </c>
      <c r="AR96" s="1936">
        <v>20</v>
      </c>
      <c r="AS96" s="1936" t="s">
        <v>8</v>
      </c>
      <c r="AT96" s="1936" t="s">
        <v>8</v>
      </c>
      <c r="AU96" s="1936" t="s">
        <v>8</v>
      </c>
      <c r="AV96" s="1936" t="s">
        <v>8</v>
      </c>
      <c r="AW96" s="1936" t="s">
        <v>8</v>
      </c>
      <c r="AX96" s="1936" t="s">
        <v>8</v>
      </c>
      <c r="AY96" s="1936">
        <v>20</v>
      </c>
      <c r="AZ96" s="1923">
        <v>100000000</v>
      </c>
      <c r="BA96" s="1923">
        <f>AZ96</f>
        <v>100000000</v>
      </c>
      <c r="BB96" s="1937" t="s">
        <v>2979</v>
      </c>
      <c r="BC96" s="1938">
        <v>7676</v>
      </c>
      <c r="BD96" s="1923">
        <v>400000000</v>
      </c>
      <c r="BE96" s="1923">
        <f>BD96</f>
        <v>400000000</v>
      </c>
      <c r="BF96" s="1937" t="s">
        <v>2979</v>
      </c>
      <c r="BG96" s="1938">
        <v>7676</v>
      </c>
      <c r="BH96" s="1923">
        <v>400000000</v>
      </c>
      <c r="BI96" s="1923">
        <f>BH96</f>
        <v>400000000</v>
      </c>
      <c r="BJ96" s="1937" t="s">
        <v>2979</v>
      </c>
      <c r="BK96" s="1938">
        <v>7676</v>
      </c>
      <c r="BL96" s="1923">
        <v>262213300</v>
      </c>
      <c r="BM96" s="1923">
        <f>BL96</f>
        <v>262213300</v>
      </c>
      <c r="BN96" s="1937" t="s">
        <v>2979</v>
      </c>
      <c r="BO96" s="1938">
        <v>7676</v>
      </c>
      <c r="BP96" s="1923">
        <v>214518100</v>
      </c>
      <c r="BQ96" s="1923">
        <f>BP96</f>
        <v>214518100</v>
      </c>
      <c r="BR96" s="1937" t="s">
        <v>2979</v>
      </c>
      <c r="BS96" s="1938">
        <v>7676</v>
      </c>
      <c r="BT96" s="1932" t="s">
        <v>8</v>
      </c>
      <c r="BU96" s="1932" t="s">
        <v>8</v>
      </c>
      <c r="BV96" s="1930" t="s">
        <v>8</v>
      </c>
      <c r="BW96" s="1931" t="s">
        <v>8</v>
      </c>
      <c r="BX96" s="1932" t="s">
        <v>8</v>
      </c>
      <c r="BY96" s="1932" t="s">
        <v>8</v>
      </c>
      <c r="BZ96" s="1930" t="s">
        <v>8</v>
      </c>
      <c r="CA96" s="1931" t="s">
        <v>8</v>
      </c>
      <c r="CB96" s="1927" t="s">
        <v>8</v>
      </c>
      <c r="CC96" s="1927" t="s">
        <v>8</v>
      </c>
      <c r="CD96" s="1927" t="s">
        <v>8</v>
      </c>
      <c r="CE96" s="1927" t="s">
        <v>8</v>
      </c>
      <c r="CF96" s="1932" t="s">
        <v>8</v>
      </c>
      <c r="CG96" s="1932" t="s">
        <v>8</v>
      </c>
      <c r="CH96" s="1930" t="s">
        <v>8</v>
      </c>
      <c r="CI96" s="1931" t="s">
        <v>8</v>
      </c>
      <c r="CJ96" s="1932" t="s">
        <v>8</v>
      </c>
      <c r="CK96" s="1932" t="s">
        <v>8</v>
      </c>
      <c r="CL96" s="1930" t="s">
        <v>8</v>
      </c>
      <c r="CM96" s="1931" t="s">
        <v>8</v>
      </c>
      <c r="CN96" s="1927" t="s">
        <v>8</v>
      </c>
      <c r="CO96" s="1927" t="s">
        <v>8</v>
      </c>
      <c r="CP96" s="1927" t="s">
        <v>8</v>
      </c>
      <c r="CQ96" s="1927" t="s">
        <v>8</v>
      </c>
      <c r="CR96" s="1644">
        <f>BP96+BL96+BH96+BD96+AZ96</f>
        <v>1376731400</v>
      </c>
      <c r="CS96" s="1902" t="s">
        <v>2778</v>
      </c>
      <c r="CT96" s="1902" t="s">
        <v>1</v>
      </c>
      <c r="CU96" s="1939"/>
      <c r="CV96" s="1939"/>
      <c r="CW96" s="1939"/>
      <c r="CX96" s="1939"/>
      <c r="CY96" s="1939"/>
      <c r="CZ96" s="1939"/>
      <c r="DA96" s="1918"/>
      <c r="DB96" s="1913"/>
      <c r="DC96" s="1902"/>
      <c r="DD96" s="1904"/>
    </row>
    <row r="97" spans="1:108" s="1648" customFormat="1" ht="233.25" customHeight="1">
      <c r="A97" s="1628">
        <v>85</v>
      </c>
      <c r="B97" s="1902" t="s">
        <v>2932</v>
      </c>
      <c r="C97" s="1903"/>
      <c r="D97" s="1904" t="s">
        <v>219</v>
      </c>
      <c r="E97" s="1650"/>
      <c r="F97" s="1893" t="s">
        <v>220</v>
      </c>
      <c r="G97" s="1893" t="s">
        <v>2933</v>
      </c>
      <c r="H97" s="1893" t="s">
        <v>108</v>
      </c>
      <c r="I97" s="1905" t="s">
        <v>2635</v>
      </c>
      <c r="J97" s="1895" t="s">
        <v>9</v>
      </c>
      <c r="K97" s="1895" t="s">
        <v>9</v>
      </c>
      <c r="L97" s="1906">
        <v>43831</v>
      </c>
      <c r="M97" s="1906">
        <v>47848</v>
      </c>
      <c r="N97" s="1907">
        <v>0.12</v>
      </c>
      <c r="O97" s="1907">
        <v>0.12</v>
      </c>
      <c r="P97" s="1907">
        <v>8.461538461538462E-2</v>
      </c>
      <c r="Q97" s="1907">
        <v>8.461538461538462E-2</v>
      </c>
      <c r="R97" s="1907">
        <v>8.461538461538462E-2</v>
      </c>
      <c r="S97" s="1907">
        <v>8.461538461538462E-2</v>
      </c>
      <c r="T97" s="1907">
        <v>8.461538461538462E-2</v>
      </c>
      <c r="U97" s="1907">
        <v>8.461538461538462E-2</v>
      </c>
      <c r="V97" s="1907">
        <v>8.461538461538462E-2</v>
      </c>
      <c r="W97" s="1907">
        <v>8.461538461538462E-2</v>
      </c>
      <c r="X97" s="1907">
        <v>8.461538461538462E-2</v>
      </c>
      <c r="Y97" s="1908">
        <v>1</v>
      </c>
      <c r="Z97" s="1940" t="s">
        <v>2980</v>
      </c>
      <c r="AA97" s="1652">
        <v>5.0000000000000001E-3</v>
      </c>
      <c r="AB97" s="1940" t="s">
        <v>2981</v>
      </c>
      <c r="AC97" s="1940" t="s">
        <v>2241</v>
      </c>
      <c r="AD97" s="1927" t="s">
        <v>83</v>
      </c>
      <c r="AE97" s="1941" t="s">
        <v>2982</v>
      </c>
      <c r="AF97" s="1941" t="s">
        <v>2983</v>
      </c>
      <c r="AG97" s="1936" t="s">
        <v>2635</v>
      </c>
      <c r="AH97" s="1940" t="s">
        <v>2236</v>
      </c>
      <c r="AI97" s="1939"/>
      <c r="AJ97" s="1927" t="s">
        <v>9</v>
      </c>
      <c r="AK97" s="1927" t="s">
        <v>9</v>
      </c>
      <c r="AL97" s="1929">
        <v>43862</v>
      </c>
      <c r="AM97" s="1929">
        <v>45413</v>
      </c>
      <c r="AN97" s="1936">
        <v>0</v>
      </c>
      <c r="AO97" s="1936">
        <v>1200</v>
      </c>
      <c r="AP97" s="1936">
        <v>1200</v>
      </c>
      <c r="AQ97" s="1936">
        <v>1200</v>
      </c>
      <c r="AR97" s="1936">
        <v>1200</v>
      </c>
      <c r="AS97" s="1936">
        <v>1200</v>
      </c>
      <c r="AT97" s="1936" t="s">
        <v>8</v>
      </c>
      <c r="AU97" s="1936" t="s">
        <v>8</v>
      </c>
      <c r="AV97" s="1936" t="s">
        <v>8</v>
      </c>
      <c r="AW97" s="1936" t="s">
        <v>8</v>
      </c>
      <c r="AX97" s="1936" t="s">
        <v>8</v>
      </c>
      <c r="AY97" s="1936">
        <v>6000</v>
      </c>
      <c r="AZ97" s="1923">
        <v>130200000</v>
      </c>
      <c r="BA97" s="1923">
        <f>AZ97</f>
        <v>130200000</v>
      </c>
      <c r="BB97" s="1937" t="s">
        <v>2979</v>
      </c>
      <c r="BC97" s="1938">
        <v>7676</v>
      </c>
      <c r="BD97" s="1923">
        <v>1208200000</v>
      </c>
      <c r="BE97" s="1923">
        <f>BD97</f>
        <v>1208200000</v>
      </c>
      <c r="BF97" s="1937" t="s">
        <v>2979</v>
      </c>
      <c r="BG97" s="1938">
        <v>7676</v>
      </c>
      <c r="BH97" s="1923">
        <v>1090740000</v>
      </c>
      <c r="BI97" s="1923">
        <f>BH97</f>
        <v>1090740000</v>
      </c>
      <c r="BJ97" s="1937" t="s">
        <v>2979</v>
      </c>
      <c r="BK97" s="1938">
        <v>7676</v>
      </c>
      <c r="BL97" s="1923">
        <v>1090740000</v>
      </c>
      <c r="BM97" s="1923">
        <f>BL97</f>
        <v>1090740000</v>
      </c>
      <c r="BN97" s="1937" t="s">
        <v>2979</v>
      </c>
      <c r="BO97" s="1938">
        <v>7676</v>
      </c>
      <c r="BP97" s="1923">
        <v>1208200000</v>
      </c>
      <c r="BQ97" s="1923">
        <f>BP97</f>
        <v>1208200000</v>
      </c>
      <c r="BR97" s="1937" t="s">
        <v>2979</v>
      </c>
      <c r="BS97" s="1938">
        <v>7676</v>
      </c>
      <c r="BT97" s="1932" t="s">
        <v>8</v>
      </c>
      <c r="BU97" s="1932" t="s">
        <v>8</v>
      </c>
      <c r="BV97" s="1930" t="s">
        <v>8</v>
      </c>
      <c r="BW97" s="1931" t="s">
        <v>8</v>
      </c>
      <c r="BX97" s="1932" t="s">
        <v>8</v>
      </c>
      <c r="BY97" s="1932" t="s">
        <v>8</v>
      </c>
      <c r="BZ97" s="1930" t="s">
        <v>8</v>
      </c>
      <c r="CA97" s="1931" t="s">
        <v>8</v>
      </c>
      <c r="CB97" s="1927" t="s">
        <v>8</v>
      </c>
      <c r="CC97" s="1927" t="s">
        <v>8</v>
      </c>
      <c r="CD97" s="1927" t="s">
        <v>8</v>
      </c>
      <c r="CE97" s="1927" t="s">
        <v>8</v>
      </c>
      <c r="CF97" s="1932" t="s">
        <v>8</v>
      </c>
      <c r="CG97" s="1932" t="s">
        <v>8</v>
      </c>
      <c r="CH97" s="1930" t="s">
        <v>8</v>
      </c>
      <c r="CI97" s="1931" t="s">
        <v>8</v>
      </c>
      <c r="CJ97" s="1932" t="s">
        <v>8</v>
      </c>
      <c r="CK97" s="1932" t="s">
        <v>8</v>
      </c>
      <c r="CL97" s="1930" t="s">
        <v>8</v>
      </c>
      <c r="CM97" s="1931" t="s">
        <v>8</v>
      </c>
      <c r="CN97" s="1927" t="s">
        <v>8</v>
      </c>
      <c r="CO97" s="1927" t="s">
        <v>8</v>
      </c>
      <c r="CP97" s="1927" t="s">
        <v>8</v>
      </c>
      <c r="CQ97" s="1927" t="s">
        <v>8</v>
      </c>
      <c r="CR97" s="1644">
        <f>BP97+BL97+BH97+BD97+AZ97</f>
        <v>4728080000</v>
      </c>
      <c r="CS97" s="1902" t="s">
        <v>2778</v>
      </c>
      <c r="CT97" s="1902" t="s">
        <v>1</v>
      </c>
      <c r="CU97" s="1939"/>
      <c r="CV97" s="1939"/>
      <c r="CW97" s="1939"/>
      <c r="CX97" s="1939"/>
      <c r="CY97" s="1939"/>
      <c r="CZ97" s="1939"/>
      <c r="DA97" s="1918"/>
      <c r="DB97" s="1913"/>
      <c r="DC97" s="1902"/>
      <c r="DD97" s="1904"/>
    </row>
    <row r="98" spans="1:108" s="1648" customFormat="1" ht="233.25" customHeight="1">
      <c r="A98" s="1628">
        <v>86</v>
      </c>
      <c r="B98" s="1902" t="s">
        <v>2932</v>
      </c>
      <c r="C98" s="1903"/>
      <c r="D98" s="1904" t="s">
        <v>219</v>
      </c>
      <c r="E98" s="1650"/>
      <c r="F98" s="1893" t="s">
        <v>220</v>
      </c>
      <c r="G98" s="1893" t="s">
        <v>2933</v>
      </c>
      <c r="H98" s="1893" t="s">
        <v>108</v>
      </c>
      <c r="I98" s="1905" t="s">
        <v>2635</v>
      </c>
      <c r="J98" s="1895" t="s">
        <v>9</v>
      </c>
      <c r="K98" s="1895" t="s">
        <v>9</v>
      </c>
      <c r="L98" s="1906">
        <v>43831</v>
      </c>
      <c r="M98" s="1906">
        <v>47848</v>
      </c>
      <c r="N98" s="1907">
        <v>0.12</v>
      </c>
      <c r="O98" s="1907">
        <v>0.12</v>
      </c>
      <c r="P98" s="1907">
        <v>8.461538461538462E-2</v>
      </c>
      <c r="Q98" s="1907">
        <v>8.461538461538462E-2</v>
      </c>
      <c r="R98" s="1907">
        <v>8.461538461538462E-2</v>
      </c>
      <c r="S98" s="1907">
        <v>8.461538461538462E-2</v>
      </c>
      <c r="T98" s="1907">
        <v>8.461538461538462E-2</v>
      </c>
      <c r="U98" s="1907">
        <v>8.461538461538462E-2</v>
      </c>
      <c r="V98" s="1907">
        <v>8.461538461538462E-2</v>
      </c>
      <c r="W98" s="1907">
        <v>8.461538461538462E-2</v>
      </c>
      <c r="X98" s="1907">
        <v>8.461538461538462E-2</v>
      </c>
      <c r="Y98" s="1908">
        <v>1</v>
      </c>
      <c r="Z98" s="1942" t="s">
        <v>2984</v>
      </c>
      <c r="AA98" s="1652">
        <v>5.0000000000000001E-3</v>
      </c>
      <c r="AB98" s="1940" t="s">
        <v>2985</v>
      </c>
      <c r="AC98" s="1940" t="s">
        <v>2986</v>
      </c>
      <c r="AD98" s="1927" t="s">
        <v>83</v>
      </c>
      <c r="AE98" s="1943" t="s">
        <v>2247</v>
      </c>
      <c r="AF98" s="1941" t="s">
        <v>2987</v>
      </c>
      <c r="AG98" s="1936" t="s">
        <v>2659</v>
      </c>
      <c r="AH98" s="1939"/>
      <c r="AI98" s="1939"/>
      <c r="AJ98" s="1927" t="s">
        <v>9</v>
      </c>
      <c r="AK98" s="1927" t="s">
        <v>9</v>
      </c>
      <c r="AL98" s="1910">
        <v>44013</v>
      </c>
      <c r="AM98" s="1910">
        <v>47848</v>
      </c>
      <c r="AN98" s="1944">
        <v>60</v>
      </c>
      <c r="AO98" s="1944">
        <v>60</v>
      </c>
      <c r="AP98" s="1944">
        <v>60</v>
      </c>
      <c r="AQ98" s="1944">
        <v>60</v>
      </c>
      <c r="AR98" s="1944">
        <v>60</v>
      </c>
      <c r="AS98" s="1944">
        <v>60</v>
      </c>
      <c r="AT98" s="1944">
        <v>60</v>
      </c>
      <c r="AU98" s="1944">
        <v>60</v>
      </c>
      <c r="AV98" s="1944">
        <v>60</v>
      </c>
      <c r="AW98" s="1944">
        <v>60</v>
      </c>
      <c r="AX98" s="1944">
        <v>60</v>
      </c>
      <c r="AY98" s="1944">
        <v>60</v>
      </c>
      <c r="AZ98" s="1923">
        <v>69720000</v>
      </c>
      <c r="BA98" s="1923">
        <f>AZ98</f>
        <v>69720000</v>
      </c>
      <c r="BB98" s="1937" t="s">
        <v>2979</v>
      </c>
      <c r="BC98" s="1938">
        <v>7676</v>
      </c>
      <c r="BD98" s="1923">
        <v>114720000</v>
      </c>
      <c r="BE98" s="1923">
        <f>BD98</f>
        <v>114720000</v>
      </c>
      <c r="BF98" s="1937" t="s">
        <v>2979</v>
      </c>
      <c r="BG98" s="1938">
        <v>7676</v>
      </c>
      <c r="BH98" s="1923">
        <v>114720000</v>
      </c>
      <c r="BI98" s="1923">
        <f>BH98</f>
        <v>114720000</v>
      </c>
      <c r="BJ98" s="1937" t="s">
        <v>2979</v>
      </c>
      <c r="BK98" s="1938">
        <v>7676</v>
      </c>
      <c r="BL98" s="1923">
        <v>80732700</v>
      </c>
      <c r="BM98" s="1923">
        <f>BL98</f>
        <v>80732700</v>
      </c>
      <c r="BN98" s="1937" t="s">
        <v>2979</v>
      </c>
      <c r="BO98" s="1938">
        <v>7676</v>
      </c>
      <c r="BP98" s="1923">
        <v>90081900</v>
      </c>
      <c r="BQ98" s="1923">
        <f>BP98</f>
        <v>90081900</v>
      </c>
      <c r="BR98" s="1937" t="s">
        <v>2979</v>
      </c>
      <c r="BS98" s="1938">
        <v>7676</v>
      </c>
      <c r="BT98" s="1923">
        <f>(BP98*3%)+BP98</f>
        <v>92784357</v>
      </c>
      <c r="BU98" s="1932" t="s">
        <v>8</v>
      </c>
      <c r="BV98" s="1932" t="s">
        <v>8</v>
      </c>
      <c r="BW98" s="1930" t="s">
        <v>8</v>
      </c>
      <c r="BX98" s="1923">
        <f>(BT98*3%)+BT98</f>
        <v>95567887.709999993</v>
      </c>
      <c r="BY98" s="1932" t="s">
        <v>8</v>
      </c>
      <c r="BZ98" s="1932" t="s">
        <v>8</v>
      </c>
      <c r="CA98" s="1930" t="s">
        <v>8</v>
      </c>
      <c r="CB98" s="1923">
        <f>(BX98*3%)+BX98</f>
        <v>98434924.341299996</v>
      </c>
      <c r="CC98" s="1932" t="s">
        <v>8</v>
      </c>
      <c r="CD98" s="1932" t="s">
        <v>8</v>
      </c>
      <c r="CE98" s="1930" t="s">
        <v>8</v>
      </c>
      <c r="CF98" s="1923">
        <f>(CB98*3%)+CB98</f>
        <v>101387972.071539</v>
      </c>
      <c r="CG98" s="1932" t="s">
        <v>8</v>
      </c>
      <c r="CH98" s="1932" t="s">
        <v>8</v>
      </c>
      <c r="CI98" s="1930" t="s">
        <v>8</v>
      </c>
      <c r="CJ98" s="1923">
        <f>(CF98*3%)+CF98</f>
        <v>104429611.23368517</v>
      </c>
      <c r="CK98" s="1932" t="s">
        <v>8</v>
      </c>
      <c r="CL98" s="1932" t="s">
        <v>8</v>
      </c>
      <c r="CM98" s="1930" t="s">
        <v>8</v>
      </c>
      <c r="CN98" s="1923">
        <f>(CJ98*3%)+CJ98</f>
        <v>107562499.57069573</v>
      </c>
      <c r="CO98" s="1932" t="s">
        <v>8</v>
      </c>
      <c r="CP98" s="1932" t="s">
        <v>8</v>
      </c>
      <c r="CQ98" s="1930" t="s">
        <v>8</v>
      </c>
      <c r="CR98" s="1644">
        <f>CJ98+CF98+CB98+BX98+BT98+BP98+BL98+BH98+BD98+CN98+AZ98</f>
        <v>1070141851.92722</v>
      </c>
      <c r="CS98" s="1902" t="s">
        <v>2778</v>
      </c>
      <c r="CT98" s="1902" t="s">
        <v>1</v>
      </c>
      <c r="CU98" s="1939"/>
      <c r="CV98" s="1939"/>
      <c r="CW98" s="1939"/>
      <c r="CX98" s="1939"/>
      <c r="CY98" s="1939"/>
      <c r="CZ98" s="1939"/>
      <c r="DA98" s="1918"/>
      <c r="DB98" s="1913"/>
      <c r="DC98" s="1902"/>
      <c r="DD98" s="1904"/>
    </row>
    <row r="99" spans="1:108" s="1648" customFormat="1" ht="233.25" customHeight="1">
      <c r="A99" s="1628">
        <v>87</v>
      </c>
      <c r="B99" s="1902" t="s">
        <v>2932</v>
      </c>
      <c r="C99" s="1903"/>
      <c r="D99" s="1904" t="s">
        <v>219</v>
      </c>
      <c r="E99" s="1650"/>
      <c r="F99" s="1893" t="s">
        <v>220</v>
      </c>
      <c r="G99" s="1893" t="s">
        <v>2933</v>
      </c>
      <c r="H99" s="1893" t="s">
        <v>108</v>
      </c>
      <c r="I99" s="1905" t="s">
        <v>2635</v>
      </c>
      <c r="J99" s="1895" t="s">
        <v>9</v>
      </c>
      <c r="K99" s="1895" t="s">
        <v>9</v>
      </c>
      <c r="L99" s="1906">
        <v>43831</v>
      </c>
      <c r="M99" s="1906">
        <v>47848</v>
      </c>
      <c r="N99" s="1907">
        <v>0.12</v>
      </c>
      <c r="O99" s="1907">
        <v>0.12</v>
      </c>
      <c r="P99" s="1907">
        <v>8.461538461538462E-2</v>
      </c>
      <c r="Q99" s="1907">
        <v>8.461538461538462E-2</v>
      </c>
      <c r="R99" s="1907">
        <v>8.461538461538462E-2</v>
      </c>
      <c r="S99" s="1907">
        <v>8.461538461538462E-2</v>
      </c>
      <c r="T99" s="1907">
        <v>8.461538461538462E-2</v>
      </c>
      <c r="U99" s="1907">
        <v>8.461538461538462E-2</v>
      </c>
      <c r="V99" s="1907">
        <v>8.461538461538462E-2</v>
      </c>
      <c r="W99" s="1907">
        <v>8.461538461538462E-2</v>
      </c>
      <c r="X99" s="1907">
        <v>8.461538461538462E-2</v>
      </c>
      <c r="Y99" s="1908">
        <v>1</v>
      </c>
      <c r="Z99" s="1942" t="s">
        <v>2988</v>
      </c>
      <c r="AA99" s="1945">
        <v>2.5000000000000001E-3</v>
      </c>
      <c r="AB99" s="1940" t="s">
        <v>2989</v>
      </c>
      <c r="AC99" s="1940" t="s">
        <v>2255</v>
      </c>
      <c r="AD99" s="1927" t="s">
        <v>83</v>
      </c>
      <c r="AE99" s="1943" t="s">
        <v>2247</v>
      </c>
      <c r="AF99" s="1941" t="s">
        <v>2987</v>
      </c>
      <c r="AG99" s="1936" t="s">
        <v>2659</v>
      </c>
      <c r="AH99" s="1939"/>
      <c r="AI99" s="1939"/>
      <c r="AJ99" s="1927" t="s">
        <v>9</v>
      </c>
      <c r="AK99" s="1927" t="s">
        <v>9</v>
      </c>
      <c r="AL99" s="1910" t="s">
        <v>2990</v>
      </c>
      <c r="AM99" s="1910">
        <v>47848</v>
      </c>
      <c r="AN99" s="1935">
        <v>1</v>
      </c>
      <c r="AO99" s="1935">
        <v>1</v>
      </c>
      <c r="AP99" s="1935">
        <v>1</v>
      </c>
      <c r="AQ99" s="1935">
        <v>1</v>
      </c>
      <c r="AR99" s="1935">
        <v>1</v>
      </c>
      <c r="AS99" s="1935">
        <v>1</v>
      </c>
      <c r="AT99" s="1935">
        <v>1</v>
      </c>
      <c r="AU99" s="1935">
        <v>1</v>
      </c>
      <c r="AV99" s="1935">
        <v>1</v>
      </c>
      <c r="AW99" s="1935">
        <v>1</v>
      </c>
      <c r="AX99" s="1935">
        <v>1</v>
      </c>
      <c r="AY99" s="1936">
        <v>1</v>
      </c>
      <c r="AZ99" s="1932" t="s">
        <v>8</v>
      </c>
      <c r="BA99" s="1932" t="s">
        <v>8</v>
      </c>
      <c r="BB99" s="1930" t="s">
        <v>8</v>
      </c>
      <c r="BC99" s="1930" t="s">
        <v>8</v>
      </c>
      <c r="BD99" s="1923">
        <v>100000000</v>
      </c>
      <c r="BE99" s="1923">
        <f>BD99</f>
        <v>100000000</v>
      </c>
      <c r="BF99" s="1937" t="s">
        <v>2979</v>
      </c>
      <c r="BG99" s="1938">
        <v>7676</v>
      </c>
      <c r="BH99" s="1923">
        <v>100000000</v>
      </c>
      <c r="BI99" s="1923">
        <f>BH99</f>
        <v>100000000</v>
      </c>
      <c r="BJ99" s="1937" t="s">
        <v>2979</v>
      </c>
      <c r="BK99" s="1938">
        <v>7676</v>
      </c>
      <c r="BL99" s="1923">
        <v>100000000</v>
      </c>
      <c r="BM99" s="1923">
        <f>BL99</f>
        <v>100000000</v>
      </c>
      <c r="BN99" s="1937" t="s">
        <v>2979</v>
      </c>
      <c r="BO99" s="1938">
        <v>7676</v>
      </c>
      <c r="BP99" s="1923">
        <v>100000000</v>
      </c>
      <c r="BQ99" s="1923">
        <f>BP99</f>
        <v>100000000</v>
      </c>
      <c r="BR99" s="1937" t="s">
        <v>2979</v>
      </c>
      <c r="BS99" s="1938">
        <v>7676</v>
      </c>
      <c r="BT99" s="1923">
        <v>100000000</v>
      </c>
      <c r="BU99" s="1932" t="s">
        <v>8</v>
      </c>
      <c r="BV99" s="1932" t="s">
        <v>8</v>
      </c>
      <c r="BW99" s="1930" t="s">
        <v>8</v>
      </c>
      <c r="BX99" s="1923">
        <v>100000000</v>
      </c>
      <c r="BY99" s="1932" t="s">
        <v>8</v>
      </c>
      <c r="BZ99" s="1932" t="s">
        <v>8</v>
      </c>
      <c r="CA99" s="1930" t="s">
        <v>8</v>
      </c>
      <c r="CB99" s="1923">
        <v>100000000</v>
      </c>
      <c r="CC99" s="1932" t="s">
        <v>8</v>
      </c>
      <c r="CD99" s="1932" t="s">
        <v>8</v>
      </c>
      <c r="CE99" s="1930" t="s">
        <v>8</v>
      </c>
      <c r="CF99" s="1923">
        <v>100000000</v>
      </c>
      <c r="CG99" s="1932" t="s">
        <v>8</v>
      </c>
      <c r="CH99" s="1932" t="s">
        <v>8</v>
      </c>
      <c r="CI99" s="1930" t="s">
        <v>8</v>
      </c>
      <c r="CJ99" s="1923">
        <v>100000000</v>
      </c>
      <c r="CK99" s="1932" t="s">
        <v>8</v>
      </c>
      <c r="CL99" s="1932" t="s">
        <v>8</v>
      </c>
      <c r="CM99" s="1930" t="s">
        <v>8</v>
      </c>
      <c r="CN99" s="1923">
        <v>100000000</v>
      </c>
      <c r="CO99" s="1932" t="s">
        <v>8</v>
      </c>
      <c r="CP99" s="1932" t="s">
        <v>8</v>
      </c>
      <c r="CQ99" s="1930" t="s">
        <v>8</v>
      </c>
      <c r="CR99" s="1644">
        <f>CJ99+CF99+CB99+BX99+BT99+BP99+BL99+BH99+BD99+CN99</f>
        <v>1000000000</v>
      </c>
      <c r="CS99" s="1902" t="s">
        <v>2778</v>
      </c>
      <c r="CT99" s="1902" t="s">
        <v>1</v>
      </c>
      <c r="CU99" s="1939"/>
      <c r="CV99" s="1939"/>
      <c r="CW99" s="1939"/>
      <c r="CX99" s="1939"/>
      <c r="CY99" s="1939"/>
      <c r="CZ99" s="1939"/>
      <c r="DA99" s="1918"/>
      <c r="DB99" s="1913"/>
      <c r="DC99" s="1902"/>
      <c r="DD99" s="1904"/>
    </row>
    <row r="100" spans="1:108" s="1648" customFormat="1" ht="216.75">
      <c r="A100" s="1628">
        <v>88</v>
      </c>
      <c r="B100" s="1902" t="s">
        <v>2991</v>
      </c>
      <c r="C100" s="1946">
        <v>0.105</v>
      </c>
      <c r="D100" s="1904" t="s">
        <v>269</v>
      </c>
      <c r="E100" s="1946">
        <v>0.105</v>
      </c>
      <c r="F100" s="1893" t="s">
        <v>270</v>
      </c>
      <c r="G100" s="1893" t="s">
        <v>2992</v>
      </c>
      <c r="H100" s="1892" t="s">
        <v>108</v>
      </c>
      <c r="I100" s="1905" t="s">
        <v>2993</v>
      </c>
      <c r="J100" s="1895" t="s">
        <v>9</v>
      </c>
      <c r="K100" s="1895" t="s">
        <v>9</v>
      </c>
      <c r="L100" s="1906">
        <v>43831</v>
      </c>
      <c r="M100" s="1906">
        <v>47848</v>
      </c>
      <c r="N100" s="1947">
        <v>9.3790849673202628E-2</v>
      </c>
      <c r="O100" s="1911">
        <v>0.09</v>
      </c>
      <c r="P100" s="1911">
        <v>0.09</v>
      </c>
      <c r="Q100" s="1911">
        <v>0.09</v>
      </c>
      <c r="R100" s="1911">
        <v>0.09</v>
      </c>
      <c r="S100" s="1911">
        <v>0.09</v>
      </c>
      <c r="T100" s="1911">
        <v>0.09</v>
      </c>
      <c r="U100" s="1911">
        <v>9.3246187363834457E-2</v>
      </c>
      <c r="V100" s="1911">
        <v>0.09</v>
      </c>
      <c r="W100" s="1911">
        <v>9.3246187363834457E-2</v>
      </c>
      <c r="X100" s="1911">
        <v>0.09</v>
      </c>
      <c r="Y100" s="1908">
        <v>1</v>
      </c>
      <c r="Z100" s="1904" t="s">
        <v>2994</v>
      </c>
      <c r="AA100" s="1652">
        <v>2.5000000000000001E-3</v>
      </c>
      <c r="AB100" s="1902" t="s">
        <v>271</v>
      </c>
      <c r="AC100" s="1902" t="s">
        <v>272</v>
      </c>
      <c r="AD100" s="1927" t="s">
        <v>11</v>
      </c>
      <c r="AE100" s="1902" t="s">
        <v>204</v>
      </c>
      <c r="AF100" s="1902" t="s">
        <v>27</v>
      </c>
      <c r="AG100" s="1909" t="s">
        <v>2635</v>
      </c>
      <c r="AH100" s="1902" t="s">
        <v>8</v>
      </c>
      <c r="AI100" s="1902" t="s">
        <v>8</v>
      </c>
      <c r="AJ100" s="1902" t="s">
        <v>8</v>
      </c>
      <c r="AK100" s="1902" t="s">
        <v>8</v>
      </c>
      <c r="AL100" s="1910">
        <v>44562</v>
      </c>
      <c r="AM100" s="1910">
        <v>47848</v>
      </c>
      <c r="AN100" s="1902" t="s">
        <v>29</v>
      </c>
      <c r="AO100" s="1902" t="s">
        <v>29</v>
      </c>
      <c r="AP100" s="1902">
        <v>1</v>
      </c>
      <c r="AQ100" s="1902">
        <v>0</v>
      </c>
      <c r="AR100" s="1948">
        <v>1</v>
      </c>
      <c r="AS100" s="1902">
        <v>0</v>
      </c>
      <c r="AT100" s="1902">
        <v>1</v>
      </c>
      <c r="AU100" s="1902" t="s">
        <v>29</v>
      </c>
      <c r="AV100" s="1902">
        <v>1</v>
      </c>
      <c r="AW100" s="1902" t="s">
        <v>29</v>
      </c>
      <c r="AX100" s="1902">
        <v>1</v>
      </c>
      <c r="AY100" s="1902">
        <v>5</v>
      </c>
      <c r="AZ100" s="1912" t="s">
        <v>8</v>
      </c>
      <c r="BA100" s="1912" t="s">
        <v>8</v>
      </c>
      <c r="BB100" s="1913" t="s">
        <v>2995</v>
      </c>
      <c r="BC100" s="1903" t="s">
        <v>8</v>
      </c>
      <c r="BD100" s="1912">
        <v>18000000</v>
      </c>
      <c r="BE100" s="1912">
        <v>18000000</v>
      </c>
      <c r="BF100" s="1949" t="s">
        <v>2661</v>
      </c>
      <c r="BG100" s="1643">
        <v>7709</v>
      </c>
      <c r="BH100" s="1641">
        <v>50000000</v>
      </c>
      <c r="BI100" s="1641">
        <v>50000000</v>
      </c>
      <c r="BJ100" s="1949" t="s">
        <v>2661</v>
      </c>
      <c r="BK100" s="1643">
        <v>7709</v>
      </c>
      <c r="BL100" s="1641">
        <v>18000000</v>
      </c>
      <c r="BM100" s="1641">
        <v>18000000</v>
      </c>
      <c r="BN100" s="1949" t="s">
        <v>2661</v>
      </c>
      <c r="BO100" s="1643">
        <v>7709</v>
      </c>
      <c r="BP100" s="1641">
        <v>50000000</v>
      </c>
      <c r="BQ100" s="1641">
        <v>50000000</v>
      </c>
      <c r="BR100" s="1949" t="s">
        <v>2661</v>
      </c>
      <c r="BS100" s="1643">
        <v>7709</v>
      </c>
      <c r="BT100" s="1641">
        <v>18000000</v>
      </c>
      <c r="BU100" s="1641">
        <v>18000000</v>
      </c>
      <c r="BV100" s="1642" t="s">
        <v>2996</v>
      </c>
      <c r="BW100" s="1642" t="s">
        <v>8</v>
      </c>
      <c r="BX100" s="1641">
        <v>50000000</v>
      </c>
      <c r="BY100" s="1641">
        <v>50000000</v>
      </c>
      <c r="BZ100" s="1642" t="s">
        <v>2996</v>
      </c>
      <c r="CA100" s="1642" t="s">
        <v>8</v>
      </c>
      <c r="CB100" s="1641">
        <v>18000000</v>
      </c>
      <c r="CC100" s="1641">
        <v>18000000</v>
      </c>
      <c r="CD100" s="1642" t="s">
        <v>2996</v>
      </c>
      <c r="CE100" s="1642" t="s">
        <v>8</v>
      </c>
      <c r="CF100" s="1641">
        <v>50000000</v>
      </c>
      <c r="CG100" s="1641">
        <v>50000000</v>
      </c>
      <c r="CH100" s="1642" t="s">
        <v>2996</v>
      </c>
      <c r="CI100" s="1642" t="s">
        <v>8</v>
      </c>
      <c r="CJ100" s="1641">
        <v>18000000</v>
      </c>
      <c r="CK100" s="1641">
        <v>18000000</v>
      </c>
      <c r="CL100" s="1642" t="s">
        <v>2996</v>
      </c>
      <c r="CM100" s="1642" t="s">
        <v>8</v>
      </c>
      <c r="CN100" s="1641">
        <v>50000000</v>
      </c>
      <c r="CO100" s="1641">
        <v>50000000</v>
      </c>
      <c r="CP100" s="1642" t="s">
        <v>2996</v>
      </c>
      <c r="CQ100" s="1642" t="s">
        <v>8</v>
      </c>
      <c r="CR100" s="1644">
        <f>BX100+BT100+BP100+BL100+BH100+CB100+CF100+CJ100+CN100+BD100</f>
        <v>340000000</v>
      </c>
      <c r="CS100" s="1636" t="s">
        <v>174</v>
      </c>
      <c r="CT100" s="1636" t="s">
        <v>2997</v>
      </c>
      <c r="CU100" s="1642"/>
      <c r="CV100" s="1691"/>
      <c r="CW100" s="1646"/>
      <c r="CX100" s="1646"/>
      <c r="CY100" s="1646"/>
      <c r="CZ100" s="1646"/>
      <c r="DA100" s="1646"/>
      <c r="DB100" s="1691"/>
      <c r="DC100" s="1691"/>
      <c r="DD100" s="1691"/>
    </row>
    <row r="101" spans="1:108" s="1648" customFormat="1" ht="229.5">
      <c r="A101" s="1628">
        <v>89</v>
      </c>
      <c r="B101" s="1636" t="s">
        <v>2991</v>
      </c>
      <c r="C101" s="1950"/>
      <c r="D101" s="1631" t="s">
        <v>269</v>
      </c>
      <c r="E101" s="1650"/>
      <c r="F101" s="1679" t="s">
        <v>270</v>
      </c>
      <c r="G101" s="1679" t="s">
        <v>2992</v>
      </c>
      <c r="H101" s="1685" t="s">
        <v>108</v>
      </c>
      <c r="I101" s="1691" t="s">
        <v>2993</v>
      </c>
      <c r="J101" s="1695" t="s">
        <v>9</v>
      </c>
      <c r="K101" s="1695" t="s">
        <v>9</v>
      </c>
      <c r="L101" s="1633">
        <v>43831</v>
      </c>
      <c r="M101" s="1633">
        <v>47848</v>
      </c>
      <c r="N101" s="1634">
        <v>9.3790849673202628E-2</v>
      </c>
      <c r="O101" s="1951">
        <v>0.09</v>
      </c>
      <c r="P101" s="1951">
        <v>0.09</v>
      </c>
      <c r="Q101" s="1951">
        <v>0.09</v>
      </c>
      <c r="R101" s="1951">
        <v>0.09</v>
      </c>
      <c r="S101" s="1951">
        <v>0.09</v>
      </c>
      <c r="T101" s="1951">
        <v>0.09</v>
      </c>
      <c r="U101" s="1951">
        <v>9.3246187363834457E-2</v>
      </c>
      <c r="V101" s="1951">
        <v>0.09</v>
      </c>
      <c r="W101" s="1951">
        <v>9.3246187363834457E-2</v>
      </c>
      <c r="X101" s="1951">
        <v>0.09</v>
      </c>
      <c r="Y101" s="1692">
        <v>1</v>
      </c>
      <c r="Z101" s="1702" t="s">
        <v>2998</v>
      </c>
      <c r="AA101" s="1652">
        <v>2.5000000000000001E-3</v>
      </c>
      <c r="AB101" s="1636" t="s">
        <v>273</v>
      </c>
      <c r="AC101" s="1636" t="s">
        <v>274</v>
      </c>
      <c r="AD101" s="1816" t="s">
        <v>11</v>
      </c>
      <c r="AE101" s="1636" t="s">
        <v>204</v>
      </c>
      <c r="AF101" s="1636" t="s">
        <v>27</v>
      </c>
      <c r="AG101" s="1646" t="s">
        <v>2635</v>
      </c>
      <c r="AH101" s="1636" t="s">
        <v>8</v>
      </c>
      <c r="AI101" s="1636" t="s">
        <v>8</v>
      </c>
      <c r="AJ101" s="1636" t="s">
        <v>8</v>
      </c>
      <c r="AK101" s="1636" t="s">
        <v>8</v>
      </c>
      <c r="AL101" s="1638">
        <v>44562</v>
      </c>
      <c r="AM101" s="1638">
        <v>47848</v>
      </c>
      <c r="AN101" s="1636" t="s">
        <v>29</v>
      </c>
      <c r="AO101" s="1636" t="s">
        <v>29</v>
      </c>
      <c r="AP101" s="1636">
        <v>1</v>
      </c>
      <c r="AQ101" s="1636">
        <v>0</v>
      </c>
      <c r="AR101" s="1636">
        <v>1</v>
      </c>
      <c r="AS101" s="1636">
        <v>0</v>
      </c>
      <c r="AT101" s="1636">
        <v>1</v>
      </c>
      <c r="AU101" s="1636">
        <v>0</v>
      </c>
      <c r="AV101" s="1636">
        <v>1</v>
      </c>
      <c r="AW101" s="1636" t="s">
        <v>29</v>
      </c>
      <c r="AX101" s="1636">
        <v>1</v>
      </c>
      <c r="AY101" s="1636">
        <v>5</v>
      </c>
      <c r="AZ101" s="1641" t="s">
        <v>29</v>
      </c>
      <c r="BA101" s="1641" t="s">
        <v>8</v>
      </c>
      <c r="BB101" s="1642" t="s">
        <v>2995</v>
      </c>
      <c r="BC101" s="1643" t="s">
        <v>8</v>
      </c>
      <c r="BD101" s="1641">
        <v>18000000</v>
      </c>
      <c r="BE101" s="1641">
        <v>18000000</v>
      </c>
      <c r="BF101" s="1949" t="s">
        <v>2661</v>
      </c>
      <c r="BG101" s="1643">
        <v>7709</v>
      </c>
      <c r="BH101" s="1641">
        <v>50000000</v>
      </c>
      <c r="BI101" s="1641">
        <v>50000000</v>
      </c>
      <c r="BJ101" s="1949" t="s">
        <v>2661</v>
      </c>
      <c r="BK101" s="1643">
        <v>7709</v>
      </c>
      <c r="BL101" s="1641">
        <v>18000000</v>
      </c>
      <c r="BM101" s="1641">
        <v>18000000</v>
      </c>
      <c r="BN101" s="1949" t="s">
        <v>2661</v>
      </c>
      <c r="BO101" s="1642" t="s">
        <v>8</v>
      </c>
      <c r="BP101" s="1641">
        <v>50000000</v>
      </c>
      <c r="BQ101" s="1641">
        <v>50000000</v>
      </c>
      <c r="BR101" s="1949" t="s">
        <v>2661</v>
      </c>
      <c r="BS101" s="1643">
        <v>7709</v>
      </c>
      <c r="BT101" s="1641">
        <v>18000000</v>
      </c>
      <c r="BU101" s="1641">
        <v>18000000</v>
      </c>
      <c r="BV101" s="1642" t="s">
        <v>2996</v>
      </c>
      <c r="BW101" s="1642" t="s">
        <v>8</v>
      </c>
      <c r="BX101" s="1641">
        <v>50000000</v>
      </c>
      <c r="BY101" s="1641">
        <v>50000000</v>
      </c>
      <c r="BZ101" s="1642" t="s">
        <v>2996</v>
      </c>
      <c r="CA101" s="1642" t="s">
        <v>8</v>
      </c>
      <c r="CB101" s="1641">
        <v>18000000</v>
      </c>
      <c r="CC101" s="1641">
        <v>18000000</v>
      </c>
      <c r="CD101" s="1642" t="s">
        <v>2996</v>
      </c>
      <c r="CE101" s="1642" t="s">
        <v>8</v>
      </c>
      <c r="CF101" s="1641">
        <v>50000000</v>
      </c>
      <c r="CG101" s="1641">
        <v>50000000</v>
      </c>
      <c r="CH101" s="1642" t="s">
        <v>2996</v>
      </c>
      <c r="CI101" s="1642" t="s">
        <v>8</v>
      </c>
      <c r="CJ101" s="1641">
        <v>18000000</v>
      </c>
      <c r="CK101" s="1641">
        <v>18000000</v>
      </c>
      <c r="CL101" s="1642" t="s">
        <v>2996</v>
      </c>
      <c r="CM101" s="1642" t="s">
        <v>8</v>
      </c>
      <c r="CN101" s="1641">
        <v>50000000</v>
      </c>
      <c r="CO101" s="1641">
        <v>50000000</v>
      </c>
      <c r="CP101" s="1642" t="s">
        <v>2996</v>
      </c>
      <c r="CQ101" s="1642" t="s">
        <v>8</v>
      </c>
      <c r="CR101" s="1644">
        <f>CF101+CB101+BX101+BT101+BP101+BL101+BH101+CN101+CJ101+BD101</f>
        <v>340000000</v>
      </c>
      <c r="CS101" s="1636" t="s">
        <v>174</v>
      </c>
      <c r="CT101" s="1636" t="s">
        <v>2997</v>
      </c>
      <c r="CU101" s="1636"/>
      <c r="CV101" s="1646"/>
      <c r="CW101" s="1646"/>
      <c r="CX101" s="1646"/>
      <c r="CY101" s="1646"/>
      <c r="CZ101" s="1691"/>
      <c r="DA101" s="1691"/>
      <c r="DB101" s="1691"/>
      <c r="DC101" s="1691"/>
      <c r="DD101" s="1691"/>
    </row>
    <row r="102" spans="1:108" s="1648" customFormat="1" ht="246.75" customHeight="1">
      <c r="A102" s="1628">
        <v>90</v>
      </c>
      <c r="B102" s="1636" t="s">
        <v>2991</v>
      </c>
      <c r="C102" s="1643"/>
      <c r="D102" s="1631" t="s">
        <v>269</v>
      </c>
      <c r="E102" s="1650"/>
      <c r="F102" s="1679" t="s">
        <v>270</v>
      </c>
      <c r="G102" s="1679" t="s">
        <v>2992</v>
      </c>
      <c r="H102" s="1685" t="s">
        <v>108</v>
      </c>
      <c r="I102" s="1691" t="s">
        <v>2993</v>
      </c>
      <c r="J102" s="1695" t="s">
        <v>9</v>
      </c>
      <c r="K102" s="1695" t="s">
        <v>9</v>
      </c>
      <c r="L102" s="1633">
        <v>43831</v>
      </c>
      <c r="M102" s="1633">
        <v>47848</v>
      </c>
      <c r="N102" s="1634">
        <v>9.3790849673202628E-2</v>
      </c>
      <c r="O102" s="1951">
        <v>0.09</v>
      </c>
      <c r="P102" s="1951">
        <v>0.09</v>
      </c>
      <c r="Q102" s="1951">
        <v>0.09</v>
      </c>
      <c r="R102" s="1951">
        <v>0.09</v>
      </c>
      <c r="S102" s="1951">
        <v>0.09</v>
      </c>
      <c r="T102" s="1951">
        <v>0.09</v>
      </c>
      <c r="U102" s="1951">
        <v>9.3246187363834457E-2</v>
      </c>
      <c r="V102" s="1951">
        <v>0.09</v>
      </c>
      <c r="W102" s="1951">
        <v>9.3246187363834457E-2</v>
      </c>
      <c r="X102" s="1951">
        <v>0.09</v>
      </c>
      <c r="Y102" s="1692">
        <v>1</v>
      </c>
      <c r="Z102" s="1952" t="s">
        <v>2999</v>
      </c>
      <c r="AA102" s="1652">
        <v>5.0000000000000001E-3</v>
      </c>
      <c r="AB102" s="1953" t="s">
        <v>275</v>
      </c>
      <c r="AC102" s="1953" t="s">
        <v>276</v>
      </c>
      <c r="AD102" s="1954" t="s">
        <v>277</v>
      </c>
      <c r="AE102" s="1953" t="s">
        <v>278</v>
      </c>
      <c r="AF102" s="1953" t="s">
        <v>27</v>
      </c>
      <c r="AG102" s="1955" t="s">
        <v>2635</v>
      </c>
      <c r="AH102" s="1954" t="s">
        <v>8</v>
      </c>
      <c r="AI102" s="1956" t="s">
        <v>8</v>
      </c>
      <c r="AJ102" s="1949">
        <v>1151.3999999999999</v>
      </c>
      <c r="AK102" s="1957">
        <v>2019</v>
      </c>
      <c r="AL102" s="1958">
        <v>44044</v>
      </c>
      <c r="AM102" s="1959">
        <v>47848</v>
      </c>
      <c r="AN102" s="1949">
        <v>82.5</v>
      </c>
      <c r="AO102" s="1949">
        <v>467.50000000000006</v>
      </c>
      <c r="AP102" s="1949">
        <v>467.50000000000006</v>
      </c>
      <c r="AQ102" s="1949">
        <v>330</v>
      </c>
      <c r="AR102" s="1949">
        <v>27.500000000000004</v>
      </c>
      <c r="AS102" s="1949">
        <v>82.5</v>
      </c>
      <c r="AT102" s="1949">
        <v>467.50000000000006</v>
      </c>
      <c r="AU102" s="1949">
        <v>467.50000000000006</v>
      </c>
      <c r="AV102" s="1949">
        <v>330</v>
      </c>
      <c r="AW102" s="1949">
        <v>27.500000000000004</v>
      </c>
      <c r="AX102" s="1949">
        <v>82.5</v>
      </c>
      <c r="AY102" s="1949">
        <f>+SUM(AN102:AX102)</f>
        <v>2832.5</v>
      </c>
      <c r="AZ102" s="1641">
        <v>371625156.37499994</v>
      </c>
      <c r="BA102" s="1641">
        <v>371625156.37499994</v>
      </c>
      <c r="BB102" s="1949" t="s">
        <v>2661</v>
      </c>
      <c r="BC102" s="1949">
        <v>7722</v>
      </c>
      <c r="BD102" s="1641">
        <v>2105875886.125</v>
      </c>
      <c r="BE102" s="1641">
        <v>2105875886.125</v>
      </c>
      <c r="BF102" s="1949" t="s">
        <v>2661</v>
      </c>
      <c r="BG102" s="1949">
        <v>7722</v>
      </c>
      <c r="BH102" s="1641">
        <v>2105875886.125</v>
      </c>
      <c r="BI102" s="1641">
        <v>2105875886.125</v>
      </c>
      <c r="BJ102" s="1949" t="s">
        <v>2661</v>
      </c>
      <c r="BK102" s="1949">
        <v>7722</v>
      </c>
      <c r="BL102" s="1641">
        <v>1486500625.4999998</v>
      </c>
      <c r="BM102" s="1641">
        <v>1486500625.4999998</v>
      </c>
      <c r="BN102" s="1949" t="s">
        <v>2661</v>
      </c>
      <c r="BO102" s="1949">
        <v>7722</v>
      </c>
      <c r="BP102" s="1641">
        <v>123875052.125</v>
      </c>
      <c r="BQ102" s="1641">
        <v>123875052.125</v>
      </c>
      <c r="BR102" s="1949" t="s">
        <v>2661</v>
      </c>
      <c r="BS102" s="1949">
        <v>7722</v>
      </c>
      <c r="BT102" s="1641" t="s">
        <v>8</v>
      </c>
      <c r="BU102" s="1641" t="s">
        <v>8</v>
      </c>
      <c r="BV102" s="1960" t="s">
        <v>2641</v>
      </c>
      <c r="BW102" s="1960" t="s">
        <v>8</v>
      </c>
      <c r="BX102" s="1641" t="s">
        <v>8</v>
      </c>
      <c r="BY102" s="1641" t="s">
        <v>8</v>
      </c>
      <c r="BZ102" s="1960" t="s">
        <v>2641</v>
      </c>
      <c r="CA102" s="1960" t="s">
        <v>8</v>
      </c>
      <c r="CB102" s="1641" t="s">
        <v>8</v>
      </c>
      <c r="CC102" s="1641" t="s">
        <v>8</v>
      </c>
      <c r="CD102" s="1960" t="s">
        <v>2641</v>
      </c>
      <c r="CE102" s="1960" t="s">
        <v>8</v>
      </c>
      <c r="CF102" s="1641" t="s">
        <v>8</v>
      </c>
      <c r="CG102" s="1641" t="s">
        <v>8</v>
      </c>
      <c r="CH102" s="1960" t="s">
        <v>2641</v>
      </c>
      <c r="CI102" s="1960" t="s">
        <v>8</v>
      </c>
      <c r="CJ102" s="1641" t="s">
        <v>8</v>
      </c>
      <c r="CK102" s="1641" t="s">
        <v>8</v>
      </c>
      <c r="CL102" s="1960" t="s">
        <v>2641</v>
      </c>
      <c r="CM102" s="1960" t="s">
        <v>8</v>
      </c>
      <c r="CN102" s="1641" t="s">
        <v>8</v>
      </c>
      <c r="CO102" s="1641" t="s">
        <v>8</v>
      </c>
      <c r="CP102" s="1960" t="s">
        <v>2641</v>
      </c>
      <c r="CQ102" s="1960" t="s">
        <v>8</v>
      </c>
      <c r="CR102" s="1644">
        <f>BP102+BL102+BH102+BD102+AZ102</f>
        <v>6193752606.25</v>
      </c>
      <c r="CS102" s="1961" t="s">
        <v>174</v>
      </c>
      <c r="CT102" s="1961" t="s">
        <v>3000</v>
      </c>
      <c r="CU102" s="1961" t="s">
        <v>174</v>
      </c>
      <c r="CV102" s="1961" t="s">
        <v>3001</v>
      </c>
      <c r="CW102" s="1962">
        <v>2976030</v>
      </c>
      <c r="CX102" s="1961" t="s">
        <v>3002</v>
      </c>
      <c r="CY102" s="1961" t="s">
        <v>174</v>
      </c>
      <c r="CZ102" s="1961" t="s">
        <v>3000</v>
      </c>
      <c r="DA102" s="1961" t="s">
        <v>174</v>
      </c>
      <c r="DB102" s="1961" t="s">
        <v>279</v>
      </c>
      <c r="DC102" s="1962">
        <v>2976030</v>
      </c>
      <c r="DD102" s="1905"/>
    </row>
    <row r="103" spans="1:108" s="1648" customFormat="1" ht="231.75" customHeight="1">
      <c r="A103" s="1628">
        <v>91</v>
      </c>
      <c r="B103" s="1902" t="s">
        <v>2991</v>
      </c>
      <c r="C103" s="1903"/>
      <c r="D103" s="1904" t="s">
        <v>269</v>
      </c>
      <c r="E103" s="1650"/>
      <c r="F103" s="1893" t="s">
        <v>270</v>
      </c>
      <c r="G103" s="1893" t="s">
        <v>2992</v>
      </c>
      <c r="H103" s="1892" t="s">
        <v>108</v>
      </c>
      <c r="I103" s="1905" t="s">
        <v>2993</v>
      </c>
      <c r="J103" s="1895" t="s">
        <v>9</v>
      </c>
      <c r="K103" s="1895" t="s">
        <v>9</v>
      </c>
      <c r="L103" s="1906">
        <v>43831</v>
      </c>
      <c r="M103" s="1906">
        <v>47848</v>
      </c>
      <c r="N103" s="1947">
        <v>9.3790849673202628E-2</v>
      </c>
      <c r="O103" s="1911">
        <v>0.09</v>
      </c>
      <c r="P103" s="1911">
        <v>0.09</v>
      </c>
      <c r="Q103" s="1911">
        <v>0.09</v>
      </c>
      <c r="R103" s="1911">
        <v>0.09</v>
      </c>
      <c r="S103" s="1911">
        <v>0.09</v>
      </c>
      <c r="T103" s="1911">
        <v>0.09</v>
      </c>
      <c r="U103" s="1911">
        <v>9.3246187363834457E-2</v>
      </c>
      <c r="V103" s="1911">
        <v>0.09</v>
      </c>
      <c r="W103" s="1911">
        <v>9.3246187363834457E-2</v>
      </c>
      <c r="X103" s="1911">
        <v>0.09</v>
      </c>
      <c r="Y103" s="1908">
        <v>1</v>
      </c>
      <c r="Z103" s="1963" t="s">
        <v>3003</v>
      </c>
      <c r="AA103" s="1652">
        <v>2.5000000000000001E-3</v>
      </c>
      <c r="AB103" s="1952" t="s">
        <v>280</v>
      </c>
      <c r="AC103" s="1952" t="s">
        <v>281</v>
      </c>
      <c r="AD103" s="1954" t="s">
        <v>277</v>
      </c>
      <c r="AE103" s="1954" t="s">
        <v>278</v>
      </c>
      <c r="AF103" s="1954" t="s">
        <v>27</v>
      </c>
      <c r="AG103" s="1956" t="s">
        <v>2635</v>
      </c>
      <c r="AH103" s="1956" t="s">
        <v>8</v>
      </c>
      <c r="AI103" s="1964" t="s">
        <v>8</v>
      </c>
      <c r="AJ103" s="1949">
        <v>1421</v>
      </c>
      <c r="AK103" s="1956">
        <v>2019</v>
      </c>
      <c r="AL103" s="1958">
        <v>44044</v>
      </c>
      <c r="AM103" s="1965">
        <v>47848</v>
      </c>
      <c r="AN103" s="1949">
        <v>404.4</v>
      </c>
      <c r="AO103" s="1949">
        <v>541.19999999999993</v>
      </c>
      <c r="AP103" s="1949">
        <v>537.6</v>
      </c>
      <c r="AQ103" s="1949">
        <v>528</v>
      </c>
      <c r="AR103" s="1949">
        <v>511.79999999999995</v>
      </c>
      <c r="AS103" s="1949">
        <v>404.4</v>
      </c>
      <c r="AT103" s="1949">
        <v>541.19999999999993</v>
      </c>
      <c r="AU103" s="1949">
        <v>537.6</v>
      </c>
      <c r="AV103" s="1949">
        <v>528</v>
      </c>
      <c r="AW103" s="1949">
        <v>511.79999999999995</v>
      </c>
      <c r="AX103" s="1949">
        <v>404</v>
      </c>
      <c r="AY103" s="1949">
        <f>AN103+AO103+AP103+AQ103+AR103+AS103+AT103+AU103+AV103+AW103+AX103</f>
        <v>5450</v>
      </c>
      <c r="AZ103" s="1912">
        <f>+(BA103/674)*AN103</f>
        <v>333439499.99999994</v>
      </c>
      <c r="BA103" s="1912">
        <v>555732500</v>
      </c>
      <c r="BB103" s="1949" t="s">
        <v>2721</v>
      </c>
      <c r="BC103" s="1949" t="s">
        <v>3004</v>
      </c>
      <c r="BD103" s="1912">
        <f>+(BE103/902)*AO103</f>
        <v>549640124.99999988</v>
      </c>
      <c r="BE103" s="1912">
        <v>916066875</v>
      </c>
      <c r="BF103" s="1960" t="s">
        <v>2661</v>
      </c>
      <c r="BG103" s="1949" t="s">
        <v>3004</v>
      </c>
      <c r="BH103" s="1912">
        <f>+(BI103/896)*AP103</f>
        <v>549640125</v>
      </c>
      <c r="BI103" s="1912">
        <v>916066875</v>
      </c>
      <c r="BJ103" s="1960" t="s">
        <v>2661</v>
      </c>
      <c r="BK103" s="1949" t="s">
        <v>3004</v>
      </c>
      <c r="BL103" s="1912">
        <f>+(BM103/880)*AQ103</f>
        <v>513640125</v>
      </c>
      <c r="BM103" s="1912">
        <v>856066875</v>
      </c>
      <c r="BN103" s="1960" t="s">
        <v>2661</v>
      </c>
      <c r="BO103" s="1949" t="s">
        <v>3004</v>
      </c>
      <c r="BP103" s="1912">
        <f>+(BQ103/853)*AR103</f>
        <v>453640124.99999994</v>
      </c>
      <c r="BQ103" s="1912">
        <v>756066875</v>
      </c>
      <c r="BR103" s="1960" t="s">
        <v>2661</v>
      </c>
      <c r="BS103" s="1949" t="s">
        <v>3004</v>
      </c>
      <c r="BT103" s="1912">
        <v>0</v>
      </c>
      <c r="BU103" s="1912" t="s">
        <v>8</v>
      </c>
      <c r="BV103" s="1960" t="s">
        <v>2641</v>
      </c>
      <c r="BW103" s="1960" t="s">
        <v>8</v>
      </c>
      <c r="BX103" s="1912">
        <v>0</v>
      </c>
      <c r="BY103" s="1912" t="s">
        <v>8</v>
      </c>
      <c r="BZ103" s="1960" t="s">
        <v>2641</v>
      </c>
      <c r="CA103" s="1960" t="s">
        <v>8</v>
      </c>
      <c r="CB103" s="1912">
        <v>0</v>
      </c>
      <c r="CC103" s="1912" t="s">
        <v>8</v>
      </c>
      <c r="CD103" s="1960" t="s">
        <v>2641</v>
      </c>
      <c r="CE103" s="1960" t="s">
        <v>8</v>
      </c>
      <c r="CF103" s="1912">
        <v>0</v>
      </c>
      <c r="CG103" s="1912" t="s">
        <v>8</v>
      </c>
      <c r="CH103" s="1960" t="s">
        <v>2641</v>
      </c>
      <c r="CI103" s="1960" t="s">
        <v>8</v>
      </c>
      <c r="CJ103" s="1912">
        <v>0</v>
      </c>
      <c r="CK103" s="1912" t="s">
        <v>8</v>
      </c>
      <c r="CL103" s="1960" t="s">
        <v>2641</v>
      </c>
      <c r="CM103" s="1960" t="s">
        <v>8</v>
      </c>
      <c r="CN103" s="1912">
        <v>0</v>
      </c>
      <c r="CO103" s="1912" t="s">
        <v>8</v>
      </c>
      <c r="CP103" s="1960" t="s">
        <v>2641</v>
      </c>
      <c r="CQ103" s="1960" t="s">
        <v>8</v>
      </c>
      <c r="CR103" s="1644">
        <f>CJ103+CF103+CB103+BX103+BT103+BP103+BL103+BH103+BD103+AZ103+CN103</f>
        <v>2400000000</v>
      </c>
      <c r="CS103" s="1961" t="s">
        <v>174</v>
      </c>
      <c r="CT103" s="1961" t="s">
        <v>3000</v>
      </c>
      <c r="CU103" s="1966" t="s">
        <v>3005</v>
      </c>
      <c r="CV103" s="1966" t="s">
        <v>282</v>
      </c>
      <c r="CW103" s="1962">
        <v>2976030</v>
      </c>
      <c r="CX103" s="1961" t="s">
        <v>283</v>
      </c>
      <c r="CY103" s="1961" t="s">
        <v>174</v>
      </c>
      <c r="CZ103" s="1961" t="s">
        <v>3000</v>
      </c>
      <c r="DA103" s="1961" t="s">
        <v>174</v>
      </c>
      <c r="DB103" s="1961" t="s">
        <v>3006</v>
      </c>
      <c r="DC103" s="1962">
        <v>2976030</v>
      </c>
      <c r="DD103" s="1961" t="s">
        <v>283</v>
      </c>
    </row>
    <row r="104" spans="1:108" s="1648" customFormat="1" ht="240.75" customHeight="1">
      <c r="A104" s="1628">
        <v>92</v>
      </c>
      <c r="B104" s="1902" t="s">
        <v>2991</v>
      </c>
      <c r="C104" s="1903"/>
      <c r="D104" s="1904" t="s">
        <v>269</v>
      </c>
      <c r="E104" s="1650"/>
      <c r="F104" s="1893" t="s">
        <v>270</v>
      </c>
      <c r="G104" s="1893" t="s">
        <v>2992</v>
      </c>
      <c r="H104" s="1892" t="s">
        <v>108</v>
      </c>
      <c r="I104" s="1905" t="s">
        <v>2993</v>
      </c>
      <c r="J104" s="1895" t="s">
        <v>9</v>
      </c>
      <c r="K104" s="1895" t="s">
        <v>9</v>
      </c>
      <c r="L104" s="1906">
        <v>43831</v>
      </c>
      <c r="M104" s="1906">
        <v>47848</v>
      </c>
      <c r="N104" s="1947">
        <v>9.3790849673202628E-2</v>
      </c>
      <c r="O104" s="1911">
        <v>0.09</v>
      </c>
      <c r="P104" s="1911">
        <v>0.09</v>
      </c>
      <c r="Q104" s="1911">
        <v>0.09</v>
      </c>
      <c r="R104" s="1911">
        <v>0.09</v>
      </c>
      <c r="S104" s="1911">
        <v>0.09</v>
      </c>
      <c r="T104" s="1911">
        <v>0.09</v>
      </c>
      <c r="U104" s="1911">
        <v>9.3246187363834457E-2</v>
      </c>
      <c r="V104" s="1911">
        <v>0.09</v>
      </c>
      <c r="W104" s="1911">
        <v>9.3246187363834457E-2</v>
      </c>
      <c r="X104" s="1911">
        <v>0.09</v>
      </c>
      <c r="Y104" s="1908">
        <v>1</v>
      </c>
      <c r="Z104" s="1963" t="s">
        <v>3007</v>
      </c>
      <c r="AA104" s="1652">
        <v>5.0000000000000001E-3</v>
      </c>
      <c r="AB104" s="1952" t="s">
        <v>284</v>
      </c>
      <c r="AC104" s="1963" t="s">
        <v>285</v>
      </c>
      <c r="AD104" s="1954" t="s">
        <v>277</v>
      </c>
      <c r="AE104" s="1963" t="s">
        <v>278</v>
      </c>
      <c r="AF104" s="1954" t="s">
        <v>27</v>
      </c>
      <c r="AG104" s="1956" t="s">
        <v>2635</v>
      </c>
      <c r="AH104" s="1956" t="s">
        <v>8</v>
      </c>
      <c r="AI104" s="1956" t="s">
        <v>8</v>
      </c>
      <c r="AJ104" s="1964">
        <v>536</v>
      </c>
      <c r="AK104" s="1956">
        <v>2019</v>
      </c>
      <c r="AL104" s="1958">
        <v>44044</v>
      </c>
      <c r="AM104" s="1967" t="s">
        <v>3008</v>
      </c>
      <c r="AN104" s="1956">
        <v>10</v>
      </c>
      <c r="AO104" s="1956">
        <v>250</v>
      </c>
      <c r="AP104" s="1956">
        <v>300</v>
      </c>
      <c r="AQ104" s="1956">
        <v>300</v>
      </c>
      <c r="AR104" s="1956">
        <v>300</v>
      </c>
      <c r="AS104" s="1956">
        <v>300</v>
      </c>
      <c r="AT104" s="1956">
        <v>300</v>
      </c>
      <c r="AU104" s="1956">
        <v>300</v>
      </c>
      <c r="AV104" s="1956">
        <v>300</v>
      </c>
      <c r="AW104" s="1956">
        <v>300</v>
      </c>
      <c r="AX104" s="1956">
        <v>154</v>
      </c>
      <c r="AY104" s="1949">
        <f>+SUM(AN104:AX104)</f>
        <v>2814</v>
      </c>
      <c r="AZ104" s="1912">
        <f>410167*AN104</f>
        <v>4101670</v>
      </c>
      <c r="BA104" s="1912">
        <v>4101670</v>
      </c>
      <c r="BB104" s="1949" t="s">
        <v>2721</v>
      </c>
      <c r="BC104" s="1949">
        <v>7773</v>
      </c>
      <c r="BD104" s="1912">
        <f>+AO104*410167</f>
        <v>102541750</v>
      </c>
      <c r="BE104" s="1912">
        <v>102541750</v>
      </c>
      <c r="BF104" s="1949" t="s">
        <v>2721</v>
      </c>
      <c r="BG104" s="1949">
        <v>7773</v>
      </c>
      <c r="BH104" s="1912">
        <f>+AP104*410167</f>
        <v>123050100</v>
      </c>
      <c r="BI104" s="1912">
        <v>123050100</v>
      </c>
      <c r="BJ104" s="1949" t="s">
        <v>2721</v>
      </c>
      <c r="BK104" s="1949">
        <v>7773</v>
      </c>
      <c r="BL104" s="1912">
        <f>+AQ104*410167</f>
        <v>123050100</v>
      </c>
      <c r="BM104" s="1912">
        <v>123050100</v>
      </c>
      <c r="BN104" s="1949" t="s">
        <v>2721</v>
      </c>
      <c r="BO104" s="1949">
        <v>7773</v>
      </c>
      <c r="BP104" s="1912">
        <f>+AR104*410167</f>
        <v>123050100</v>
      </c>
      <c r="BQ104" s="1912">
        <v>123050100</v>
      </c>
      <c r="BR104" s="1949" t="s">
        <v>2721</v>
      </c>
      <c r="BS104" s="1949">
        <v>7773</v>
      </c>
      <c r="BT104" s="1912">
        <v>0</v>
      </c>
      <c r="BU104" s="1912">
        <v>12</v>
      </c>
      <c r="BV104" s="1960" t="s">
        <v>3009</v>
      </c>
      <c r="BW104" s="1960" t="s">
        <v>8</v>
      </c>
      <c r="BX104" s="1912">
        <f>+BT104*1.03</f>
        <v>0</v>
      </c>
      <c r="BY104" s="1912">
        <v>12</v>
      </c>
      <c r="BZ104" s="1960" t="s">
        <v>3009</v>
      </c>
      <c r="CA104" s="1960" t="s">
        <v>8</v>
      </c>
      <c r="CB104" s="1912">
        <v>0</v>
      </c>
      <c r="CC104" s="1912">
        <v>12</v>
      </c>
      <c r="CD104" s="1960" t="s">
        <v>3009</v>
      </c>
      <c r="CE104" s="1960" t="s">
        <v>8</v>
      </c>
      <c r="CF104" s="1912">
        <v>0</v>
      </c>
      <c r="CG104" s="1912">
        <v>12</v>
      </c>
      <c r="CH104" s="1960" t="s">
        <v>3009</v>
      </c>
      <c r="CI104" s="1960" t="s">
        <v>8</v>
      </c>
      <c r="CJ104" s="1912">
        <v>0</v>
      </c>
      <c r="CK104" s="1912">
        <v>12</v>
      </c>
      <c r="CL104" s="1960" t="s">
        <v>3009</v>
      </c>
      <c r="CM104" s="1960" t="s">
        <v>8</v>
      </c>
      <c r="CN104" s="1912">
        <v>0</v>
      </c>
      <c r="CO104" s="1912">
        <v>12</v>
      </c>
      <c r="CP104" s="1960" t="s">
        <v>3009</v>
      </c>
      <c r="CQ104" s="1960" t="s">
        <v>8</v>
      </c>
      <c r="CR104" s="1644">
        <f>BX104+BT104+BP104+BL104+BH104+BD104+AZ104</f>
        <v>475793720</v>
      </c>
      <c r="CS104" s="1961" t="s">
        <v>174</v>
      </c>
      <c r="CT104" s="1961" t="s">
        <v>3000</v>
      </c>
      <c r="CU104" s="1961" t="s">
        <v>3010</v>
      </c>
      <c r="CV104" s="1961" t="s">
        <v>279</v>
      </c>
      <c r="CW104" s="1962">
        <v>2976030</v>
      </c>
      <c r="CX104" s="1961" t="s">
        <v>3002</v>
      </c>
      <c r="CY104" s="1961" t="s">
        <v>174</v>
      </c>
      <c r="CZ104" s="1961" t="s">
        <v>3000</v>
      </c>
      <c r="DA104" s="1961" t="s">
        <v>174</v>
      </c>
      <c r="DB104" s="1961" t="s">
        <v>279</v>
      </c>
      <c r="DC104" s="1962">
        <v>2976030</v>
      </c>
      <c r="DD104" s="1968" t="s">
        <v>3002</v>
      </c>
    </row>
    <row r="105" spans="1:108" s="1648" customFormat="1" ht="249.75" customHeight="1">
      <c r="A105" s="1628">
        <v>93</v>
      </c>
      <c r="B105" s="1902" t="s">
        <v>2991</v>
      </c>
      <c r="C105" s="1903"/>
      <c r="D105" s="1904" t="s">
        <v>269</v>
      </c>
      <c r="E105" s="1650"/>
      <c r="F105" s="1893" t="s">
        <v>270</v>
      </c>
      <c r="G105" s="1893" t="s">
        <v>2992</v>
      </c>
      <c r="H105" s="1892" t="s">
        <v>108</v>
      </c>
      <c r="I105" s="1905" t="s">
        <v>2993</v>
      </c>
      <c r="J105" s="1895" t="s">
        <v>9</v>
      </c>
      <c r="K105" s="1895" t="s">
        <v>9</v>
      </c>
      <c r="L105" s="1906">
        <v>43831</v>
      </c>
      <c r="M105" s="1906">
        <v>47848</v>
      </c>
      <c r="N105" s="1947">
        <v>9.3790849673202628E-2</v>
      </c>
      <c r="O105" s="1911">
        <v>0.09</v>
      </c>
      <c r="P105" s="1911">
        <v>0.09</v>
      </c>
      <c r="Q105" s="1911">
        <v>0.09</v>
      </c>
      <c r="R105" s="1911">
        <v>0.09</v>
      </c>
      <c r="S105" s="1911">
        <v>0.09</v>
      </c>
      <c r="T105" s="1911">
        <v>0.09</v>
      </c>
      <c r="U105" s="1911">
        <v>9.3246187363834457E-2</v>
      </c>
      <c r="V105" s="1911">
        <v>0.09</v>
      </c>
      <c r="W105" s="1911">
        <v>9.3246187363834457E-2</v>
      </c>
      <c r="X105" s="1911">
        <v>0.09</v>
      </c>
      <c r="Y105" s="1908">
        <v>1</v>
      </c>
      <c r="Z105" s="1963" t="s">
        <v>3011</v>
      </c>
      <c r="AA105" s="1652">
        <v>2.5000000000000001E-3</v>
      </c>
      <c r="AB105" s="1952" t="s">
        <v>286</v>
      </c>
      <c r="AC105" s="1952" t="s">
        <v>287</v>
      </c>
      <c r="AD105" s="1954" t="s">
        <v>277</v>
      </c>
      <c r="AE105" s="1963" t="s">
        <v>278</v>
      </c>
      <c r="AF105" s="1954" t="s">
        <v>27</v>
      </c>
      <c r="AG105" s="1956" t="s">
        <v>2635</v>
      </c>
      <c r="AH105" s="1956" t="s">
        <v>8</v>
      </c>
      <c r="AI105" s="1956" t="s">
        <v>8</v>
      </c>
      <c r="AJ105" s="1964">
        <v>758</v>
      </c>
      <c r="AK105" s="1956">
        <v>2019</v>
      </c>
      <c r="AL105" s="1958">
        <v>44044</v>
      </c>
      <c r="AM105" s="1967" t="s">
        <v>3008</v>
      </c>
      <c r="AN105" s="1969">
        <f>1483*0.55</f>
        <v>815.65000000000009</v>
      </c>
      <c r="AO105" s="1969">
        <f>1858*0.55</f>
        <v>1021.9000000000001</v>
      </c>
      <c r="AP105" s="1969">
        <f>5001*0.55</f>
        <v>2750.55</v>
      </c>
      <c r="AQ105" s="1969">
        <f>5001*0.55</f>
        <v>2750.55</v>
      </c>
      <c r="AR105" s="1969">
        <f>1483*0.55</f>
        <v>815.65000000000009</v>
      </c>
      <c r="AS105" s="1969">
        <f t="shared" ref="AS105:AX105" si="14">AR105*1.02</f>
        <v>831.96300000000008</v>
      </c>
      <c r="AT105" s="1969">
        <f t="shared" si="14"/>
        <v>848.60226000000011</v>
      </c>
      <c r="AU105" s="1969">
        <f t="shared" si="14"/>
        <v>865.57430520000014</v>
      </c>
      <c r="AV105" s="1969">
        <f t="shared" si="14"/>
        <v>882.88579130400012</v>
      </c>
      <c r="AW105" s="1969">
        <f t="shared" si="14"/>
        <v>900.54350713008012</v>
      </c>
      <c r="AX105" s="1969">
        <f t="shared" si="14"/>
        <v>918.55437727268179</v>
      </c>
      <c r="AY105" s="1949">
        <f>+SUM(AN105:AX105)</f>
        <v>13402.423240906761</v>
      </c>
      <c r="AZ105" s="1912">
        <f>+((43183898263/14826)*AN105)</f>
        <v>2375755201.5524049</v>
      </c>
      <c r="BA105" s="1912">
        <v>2375755201.5524049</v>
      </c>
      <c r="BB105" s="1949" t="s">
        <v>2661</v>
      </c>
      <c r="BC105" s="1949">
        <v>7772</v>
      </c>
      <c r="BD105" s="1912">
        <f>+((43183898263/14826)*AO105)</f>
        <v>2976502470.9941792</v>
      </c>
      <c r="BE105" s="1912">
        <v>2976502470.9941792</v>
      </c>
      <c r="BF105" s="1949" t="s">
        <v>2721</v>
      </c>
      <c r="BG105" s="1949">
        <v>7772</v>
      </c>
      <c r="BH105" s="1912">
        <f>+((43183898263/14826)*AP105)</f>
        <v>8011565585.275506</v>
      </c>
      <c r="BI105" s="1912">
        <v>8011565585.275506</v>
      </c>
      <c r="BJ105" s="1949" t="s">
        <v>2721</v>
      </c>
      <c r="BK105" s="1949">
        <v>7772</v>
      </c>
      <c r="BL105" s="1912">
        <f>+((43183898263/14826)*AQ105)</f>
        <v>8011565585.275506</v>
      </c>
      <c r="BM105" s="1912">
        <v>8011565585.275506</v>
      </c>
      <c r="BN105" s="1949" t="s">
        <v>2721</v>
      </c>
      <c r="BO105" s="1949">
        <v>7772</v>
      </c>
      <c r="BP105" s="1912">
        <f>+((43183898263/14826)*AR105)</f>
        <v>2375755201.5524049</v>
      </c>
      <c r="BQ105" s="1912">
        <v>2375755201.5524049</v>
      </c>
      <c r="BR105" s="1949" t="s">
        <v>2721</v>
      </c>
      <c r="BS105" s="1949">
        <v>7772</v>
      </c>
      <c r="BT105" s="1912">
        <v>0</v>
      </c>
      <c r="BU105" s="1912">
        <v>12</v>
      </c>
      <c r="BV105" s="1960" t="s">
        <v>3009</v>
      </c>
      <c r="BW105" s="1960" t="s">
        <v>8</v>
      </c>
      <c r="BX105" s="1912">
        <v>0</v>
      </c>
      <c r="BY105" s="1912">
        <v>12</v>
      </c>
      <c r="BZ105" s="1960" t="s">
        <v>3009</v>
      </c>
      <c r="CA105" s="1960" t="s">
        <v>8</v>
      </c>
      <c r="CB105" s="1912">
        <v>0</v>
      </c>
      <c r="CC105" s="1912">
        <v>12</v>
      </c>
      <c r="CD105" s="1960" t="s">
        <v>3009</v>
      </c>
      <c r="CE105" s="1960" t="s">
        <v>8</v>
      </c>
      <c r="CF105" s="1912">
        <v>0</v>
      </c>
      <c r="CG105" s="1912">
        <v>12</v>
      </c>
      <c r="CH105" s="1960" t="s">
        <v>3009</v>
      </c>
      <c r="CI105" s="1960" t="s">
        <v>8</v>
      </c>
      <c r="CJ105" s="1912">
        <v>0</v>
      </c>
      <c r="CK105" s="1912">
        <v>12</v>
      </c>
      <c r="CL105" s="1960" t="s">
        <v>3009</v>
      </c>
      <c r="CM105" s="1960" t="s">
        <v>8</v>
      </c>
      <c r="CN105" s="1912">
        <v>0</v>
      </c>
      <c r="CO105" s="1912">
        <v>12</v>
      </c>
      <c r="CP105" s="1960" t="s">
        <v>3009</v>
      </c>
      <c r="CQ105" s="1960" t="s">
        <v>8</v>
      </c>
      <c r="CR105" s="1644">
        <f>CN105+CJ105+CF105+CB105+BX105+BT105+BP105+BL105+BH105+BD105+AZ105</f>
        <v>23751144044.650002</v>
      </c>
      <c r="CS105" s="1961" t="s">
        <v>174</v>
      </c>
      <c r="CT105" s="1961" t="s">
        <v>3000</v>
      </c>
      <c r="CU105" s="1961" t="s">
        <v>3010</v>
      </c>
      <c r="CV105" s="1961" t="s">
        <v>279</v>
      </c>
      <c r="CW105" s="1962">
        <v>2976030</v>
      </c>
      <c r="CX105" s="1961" t="s">
        <v>3002</v>
      </c>
      <c r="CY105" s="1961" t="s">
        <v>174</v>
      </c>
      <c r="CZ105" s="1961" t="s">
        <v>3000</v>
      </c>
      <c r="DA105" s="1961" t="s">
        <v>174</v>
      </c>
      <c r="DB105" s="1961" t="s">
        <v>279</v>
      </c>
      <c r="DC105" s="1962">
        <v>2976030</v>
      </c>
      <c r="DD105" s="1968" t="s">
        <v>3002</v>
      </c>
    </row>
    <row r="106" spans="1:108" s="1648" customFormat="1" ht="249" customHeight="1">
      <c r="A106" s="1628">
        <v>94</v>
      </c>
      <c r="B106" s="1902" t="s">
        <v>2991</v>
      </c>
      <c r="C106" s="1903"/>
      <c r="D106" s="1904" t="s">
        <v>269</v>
      </c>
      <c r="E106" s="1650"/>
      <c r="F106" s="1893" t="s">
        <v>270</v>
      </c>
      <c r="G106" s="1893" t="s">
        <v>2992</v>
      </c>
      <c r="H106" s="1892" t="s">
        <v>108</v>
      </c>
      <c r="I106" s="1905" t="s">
        <v>2993</v>
      </c>
      <c r="J106" s="1895" t="s">
        <v>9</v>
      </c>
      <c r="K106" s="1895" t="s">
        <v>9</v>
      </c>
      <c r="L106" s="1906">
        <v>43831</v>
      </c>
      <c r="M106" s="1906">
        <v>47848</v>
      </c>
      <c r="N106" s="1947">
        <v>9.3790849673202628E-2</v>
      </c>
      <c r="O106" s="1911">
        <v>0.09</v>
      </c>
      <c r="P106" s="1911">
        <v>0.09</v>
      </c>
      <c r="Q106" s="1911">
        <v>0.09</v>
      </c>
      <c r="R106" s="1911">
        <v>0.09</v>
      </c>
      <c r="S106" s="1911">
        <v>0.09</v>
      </c>
      <c r="T106" s="1911">
        <v>0.09</v>
      </c>
      <c r="U106" s="1911">
        <v>9.3246187363834457E-2</v>
      </c>
      <c r="V106" s="1911">
        <v>0.09</v>
      </c>
      <c r="W106" s="1911">
        <v>9.3246187363834457E-2</v>
      </c>
      <c r="X106" s="1911">
        <v>0.09</v>
      </c>
      <c r="Y106" s="1908">
        <v>1</v>
      </c>
      <c r="Z106" s="1963" t="s">
        <v>3012</v>
      </c>
      <c r="AA106" s="1652">
        <v>2.5000000000000001E-3</v>
      </c>
      <c r="AB106" s="1952" t="s">
        <v>288</v>
      </c>
      <c r="AC106" s="1952" t="s">
        <v>289</v>
      </c>
      <c r="AD106" s="1954" t="s">
        <v>290</v>
      </c>
      <c r="AE106" s="1953" t="s">
        <v>291</v>
      </c>
      <c r="AF106" s="1954" t="s">
        <v>27</v>
      </c>
      <c r="AG106" s="1956" t="s">
        <v>2659</v>
      </c>
      <c r="AH106" s="1956" t="s">
        <v>8</v>
      </c>
      <c r="AI106" s="1956" t="s">
        <v>8</v>
      </c>
      <c r="AJ106" s="1956">
        <v>13</v>
      </c>
      <c r="AK106" s="1956">
        <v>2019</v>
      </c>
      <c r="AL106" s="1958">
        <v>44044</v>
      </c>
      <c r="AM106" s="1967" t="s">
        <v>3008</v>
      </c>
      <c r="AN106" s="1956">
        <v>14</v>
      </c>
      <c r="AO106" s="1956">
        <v>14</v>
      </c>
      <c r="AP106" s="1956">
        <v>14</v>
      </c>
      <c r="AQ106" s="1956">
        <v>14</v>
      </c>
      <c r="AR106" s="1956">
        <v>14</v>
      </c>
      <c r="AS106" s="1956">
        <v>14</v>
      </c>
      <c r="AT106" s="1956">
        <v>14</v>
      </c>
      <c r="AU106" s="1956">
        <v>14</v>
      </c>
      <c r="AV106" s="1956">
        <v>14</v>
      </c>
      <c r="AW106" s="1956">
        <v>14</v>
      </c>
      <c r="AX106" s="1956">
        <v>14</v>
      </c>
      <c r="AY106" s="1956">
        <v>14</v>
      </c>
      <c r="AZ106" s="1912">
        <f>+(3400000*4)</f>
        <v>13600000</v>
      </c>
      <c r="BA106" s="1912">
        <v>13600000</v>
      </c>
      <c r="BB106" s="1949" t="s">
        <v>2661</v>
      </c>
      <c r="BC106" s="1949">
        <v>7548</v>
      </c>
      <c r="BD106" s="1912">
        <f>+AZ106*1.05</f>
        <v>14280000</v>
      </c>
      <c r="BE106" s="1912">
        <v>13600000</v>
      </c>
      <c r="BF106" s="1949" t="s">
        <v>2721</v>
      </c>
      <c r="BG106" s="1949">
        <v>7548</v>
      </c>
      <c r="BH106" s="1912">
        <f>+BD106*1.05</f>
        <v>14994000</v>
      </c>
      <c r="BI106" s="1912">
        <v>14994000</v>
      </c>
      <c r="BJ106" s="1949" t="s">
        <v>2721</v>
      </c>
      <c r="BK106" s="1949">
        <v>7548</v>
      </c>
      <c r="BL106" s="1912">
        <f>+BH106*1.05</f>
        <v>15743700</v>
      </c>
      <c r="BM106" s="1912">
        <v>15743700</v>
      </c>
      <c r="BN106" s="1949" t="s">
        <v>2721</v>
      </c>
      <c r="BO106" s="1949">
        <v>7548</v>
      </c>
      <c r="BP106" s="1912">
        <f>+BL106*1.05</f>
        <v>16530885</v>
      </c>
      <c r="BQ106" s="1912">
        <v>16530885</v>
      </c>
      <c r="BR106" s="1949" t="s">
        <v>2721</v>
      </c>
      <c r="BS106" s="1949">
        <v>7548</v>
      </c>
      <c r="BT106" s="1912">
        <v>0</v>
      </c>
      <c r="BU106" s="1912">
        <v>0</v>
      </c>
      <c r="BV106" s="1960" t="s">
        <v>3009</v>
      </c>
      <c r="BW106" s="1960" t="s">
        <v>8</v>
      </c>
      <c r="BX106" s="1912">
        <v>0</v>
      </c>
      <c r="BY106" s="1912">
        <v>0</v>
      </c>
      <c r="BZ106" s="1960" t="s">
        <v>3009</v>
      </c>
      <c r="CA106" s="1960" t="s">
        <v>8</v>
      </c>
      <c r="CB106" s="1912">
        <v>0</v>
      </c>
      <c r="CC106" s="1912">
        <v>0</v>
      </c>
      <c r="CD106" s="1960" t="s">
        <v>3009</v>
      </c>
      <c r="CE106" s="1960" t="s">
        <v>8</v>
      </c>
      <c r="CF106" s="1912">
        <v>0</v>
      </c>
      <c r="CG106" s="1912">
        <v>0</v>
      </c>
      <c r="CH106" s="1960" t="s">
        <v>3009</v>
      </c>
      <c r="CI106" s="1960" t="s">
        <v>8</v>
      </c>
      <c r="CJ106" s="1912">
        <v>0</v>
      </c>
      <c r="CK106" s="1912">
        <v>0</v>
      </c>
      <c r="CL106" s="1960" t="s">
        <v>3009</v>
      </c>
      <c r="CM106" s="1960" t="s">
        <v>8</v>
      </c>
      <c r="CN106" s="1912">
        <v>0</v>
      </c>
      <c r="CO106" s="1912">
        <v>0</v>
      </c>
      <c r="CP106" s="1960" t="s">
        <v>3009</v>
      </c>
      <c r="CQ106" s="1960" t="s">
        <v>8</v>
      </c>
      <c r="CR106" s="1644">
        <f>CN106+CJ106+CF106+CB106+BX106+BT106+BP106+BL106+BH106+BD106+AZ106</f>
        <v>75148585</v>
      </c>
      <c r="CS106" s="1961" t="s">
        <v>174</v>
      </c>
      <c r="CT106" s="1961" t="s">
        <v>3000</v>
      </c>
      <c r="CU106" s="1961" t="s">
        <v>3013</v>
      </c>
      <c r="CV106" s="1961" t="s">
        <v>282</v>
      </c>
      <c r="CW106" s="1962">
        <v>2976030</v>
      </c>
      <c r="CX106" s="1961" t="s">
        <v>292</v>
      </c>
      <c r="CY106" s="1961" t="s">
        <v>174</v>
      </c>
      <c r="CZ106" s="1961" t="s">
        <v>3000</v>
      </c>
      <c r="DA106" s="1961" t="s">
        <v>174</v>
      </c>
      <c r="DB106" s="1961" t="s">
        <v>282</v>
      </c>
      <c r="DC106" s="1962">
        <v>2976030</v>
      </c>
      <c r="DD106" s="1968" t="s">
        <v>292</v>
      </c>
    </row>
    <row r="107" spans="1:108" s="1648" customFormat="1" ht="246" customHeight="1">
      <c r="A107" s="1628">
        <v>95</v>
      </c>
      <c r="B107" s="1902" t="s">
        <v>2991</v>
      </c>
      <c r="C107" s="1903"/>
      <c r="D107" s="1904" t="s">
        <v>269</v>
      </c>
      <c r="E107" s="1650"/>
      <c r="F107" s="1893" t="s">
        <v>270</v>
      </c>
      <c r="G107" s="1893" t="s">
        <v>2992</v>
      </c>
      <c r="H107" s="1892" t="s">
        <v>108</v>
      </c>
      <c r="I107" s="1905" t="s">
        <v>2993</v>
      </c>
      <c r="J107" s="1895" t="s">
        <v>9</v>
      </c>
      <c r="K107" s="1895" t="s">
        <v>9</v>
      </c>
      <c r="L107" s="1906">
        <v>43831</v>
      </c>
      <c r="M107" s="1906">
        <v>47848</v>
      </c>
      <c r="N107" s="1947">
        <v>9.3790849673202628E-2</v>
      </c>
      <c r="O107" s="1911">
        <v>0.09</v>
      </c>
      <c r="P107" s="1911">
        <v>0.09</v>
      </c>
      <c r="Q107" s="1911">
        <v>0.09</v>
      </c>
      <c r="R107" s="1911">
        <v>0.09</v>
      </c>
      <c r="S107" s="1911">
        <v>0.09</v>
      </c>
      <c r="T107" s="1911">
        <v>0.09</v>
      </c>
      <c r="U107" s="1911">
        <v>9.3246187363834457E-2</v>
      </c>
      <c r="V107" s="1911">
        <v>0.09</v>
      </c>
      <c r="W107" s="1911">
        <v>9.3246187363834457E-2</v>
      </c>
      <c r="X107" s="1911">
        <v>0.09</v>
      </c>
      <c r="Y107" s="1908">
        <v>1</v>
      </c>
      <c r="Z107" s="1904" t="s">
        <v>3014</v>
      </c>
      <c r="AA107" s="1652">
        <v>5.0000000000000001E-3</v>
      </c>
      <c r="AB107" s="1902" t="s">
        <v>293</v>
      </c>
      <c r="AC107" s="1902" t="s">
        <v>294</v>
      </c>
      <c r="AD107" s="1970" t="s">
        <v>295</v>
      </c>
      <c r="AE107" s="1970" t="s">
        <v>296</v>
      </c>
      <c r="AF107" s="1971" t="s">
        <v>80</v>
      </c>
      <c r="AG107" s="1970" t="s">
        <v>2635</v>
      </c>
      <c r="AH107" s="1915" t="s">
        <v>8</v>
      </c>
      <c r="AI107" s="1915" t="s">
        <v>8</v>
      </c>
      <c r="AJ107" s="1972" t="s">
        <v>9</v>
      </c>
      <c r="AK107" s="1973" t="s">
        <v>9</v>
      </c>
      <c r="AL107" s="1910">
        <v>43983</v>
      </c>
      <c r="AM107" s="1974">
        <v>47848</v>
      </c>
      <c r="AN107" s="1975">
        <v>3</v>
      </c>
      <c r="AO107" s="1975">
        <v>6</v>
      </c>
      <c r="AP107" s="1975">
        <v>6</v>
      </c>
      <c r="AQ107" s="1975">
        <v>6</v>
      </c>
      <c r="AR107" s="1975">
        <v>6</v>
      </c>
      <c r="AS107" s="1975">
        <v>6</v>
      </c>
      <c r="AT107" s="1975">
        <v>6</v>
      </c>
      <c r="AU107" s="1975">
        <v>6</v>
      </c>
      <c r="AV107" s="1975">
        <v>6</v>
      </c>
      <c r="AW107" s="1975">
        <v>6</v>
      </c>
      <c r="AX107" s="1971">
        <v>6</v>
      </c>
      <c r="AY107" s="1971">
        <v>63</v>
      </c>
      <c r="AZ107" s="1912">
        <v>3713151</v>
      </c>
      <c r="BA107" s="1912">
        <v>3713151</v>
      </c>
      <c r="BB107" s="1913" t="s">
        <v>2661</v>
      </c>
      <c r="BC107" s="1903">
        <v>7863</v>
      </c>
      <c r="BD107" s="1912">
        <v>7649091.0600000005</v>
      </c>
      <c r="BE107" s="1912">
        <v>7649091.0600000005</v>
      </c>
      <c r="BF107" s="1913" t="s">
        <v>2661</v>
      </c>
      <c r="BG107" s="1903">
        <v>7863</v>
      </c>
      <c r="BH107" s="1912">
        <v>7878563.7918000007</v>
      </c>
      <c r="BI107" s="1912">
        <v>7878563.7918000007</v>
      </c>
      <c r="BJ107" s="1913" t="s">
        <v>2661</v>
      </c>
      <c r="BK107" s="1903">
        <v>7863</v>
      </c>
      <c r="BL107" s="1912">
        <v>8114920.705554001</v>
      </c>
      <c r="BM107" s="1912">
        <v>8114920.705554001</v>
      </c>
      <c r="BN107" s="1913" t="s">
        <v>2697</v>
      </c>
      <c r="BO107" s="1903">
        <v>7863</v>
      </c>
      <c r="BP107" s="1912">
        <v>8358368.3267206214</v>
      </c>
      <c r="BQ107" s="1912">
        <v>8358368.3267206214</v>
      </c>
      <c r="BR107" s="1913" t="s">
        <v>2697</v>
      </c>
      <c r="BS107" s="1903">
        <v>7863</v>
      </c>
      <c r="BT107" s="1912">
        <v>8609119.3765222393</v>
      </c>
      <c r="BU107" s="1912">
        <v>0</v>
      </c>
      <c r="BV107" s="1913" t="s">
        <v>3015</v>
      </c>
      <c r="BW107" s="1903" t="s">
        <v>2874</v>
      </c>
      <c r="BX107" s="1912">
        <v>8867392.9578179065</v>
      </c>
      <c r="BY107" s="1912" t="s">
        <v>29</v>
      </c>
      <c r="BZ107" s="1913" t="s">
        <v>2661</v>
      </c>
      <c r="CA107" s="1903" t="s">
        <v>2874</v>
      </c>
      <c r="CB107" s="1912">
        <v>9133414.7465524431</v>
      </c>
      <c r="CC107" s="1912" t="s">
        <v>29</v>
      </c>
      <c r="CD107" s="1913" t="s">
        <v>2661</v>
      </c>
      <c r="CE107" s="1913" t="s">
        <v>3015</v>
      </c>
      <c r="CF107" s="1912">
        <v>9407417.1889490169</v>
      </c>
      <c r="CG107" s="1912" t="s">
        <v>29</v>
      </c>
      <c r="CH107" s="1913" t="s">
        <v>2661</v>
      </c>
      <c r="CI107" s="1913" t="s">
        <v>3015</v>
      </c>
      <c r="CJ107" s="1912">
        <v>9689639.7046174873</v>
      </c>
      <c r="CK107" s="1912" t="s">
        <v>29</v>
      </c>
      <c r="CL107" s="1913" t="s">
        <v>2661</v>
      </c>
      <c r="CM107" s="1913" t="s">
        <v>3015</v>
      </c>
      <c r="CN107" s="1912">
        <f>(CJ107*5%)+CJ107</f>
        <v>10174121.689848362</v>
      </c>
      <c r="CO107" s="1912" t="s">
        <v>29</v>
      </c>
      <c r="CP107" s="1976" t="s">
        <v>2661</v>
      </c>
      <c r="CQ107" s="1970" t="s">
        <v>3016</v>
      </c>
      <c r="CR107" s="1644">
        <f t="shared" ref="CR107:CR114" si="15">AZ107+CN107+CJ107+CF107+CB107+BX107+BT107+BP107+BL107+BH107+BD107</f>
        <v>91595200.548382089</v>
      </c>
      <c r="CS107" s="1902" t="s">
        <v>174</v>
      </c>
      <c r="CT107" s="1902" t="s">
        <v>175</v>
      </c>
      <c r="CU107" s="1902" t="s">
        <v>176</v>
      </c>
      <c r="CV107" s="1902" t="s">
        <v>3017</v>
      </c>
      <c r="CW107" s="1902" t="s">
        <v>177</v>
      </c>
      <c r="CX107" s="1977" t="s">
        <v>178</v>
      </c>
      <c r="CY107" s="1914"/>
      <c r="CZ107" s="1978"/>
      <c r="DA107" s="1978"/>
      <c r="DB107" s="1978"/>
      <c r="DC107" s="1978"/>
      <c r="DD107" s="1978"/>
    </row>
    <row r="108" spans="1:108" s="1648" customFormat="1" ht="240" customHeight="1">
      <c r="A108" s="1628">
        <v>96</v>
      </c>
      <c r="B108" s="1902" t="s">
        <v>2991</v>
      </c>
      <c r="C108" s="1903"/>
      <c r="D108" s="1904" t="s">
        <v>269</v>
      </c>
      <c r="E108" s="1650"/>
      <c r="F108" s="1893" t="s">
        <v>270</v>
      </c>
      <c r="G108" s="1893" t="s">
        <v>2992</v>
      </c>
      <c r="H108" s="1892" t="s">
        <v>108</v>
      </c>
      <c r="I108" s="1905" t="s">
        <v>2993</v>
      </c>
      <c r="J108" s="1895" t="s">
        <v>9</v>
      </c>
      <c r="K108" s="1895" t="s">
        <v>9</v>
      </c>
      <c r="L108" s="1906">
        <v>43831</v>
      </c>
      <c r="M108" s="1906">
        <v>47848</v>
      </c>
      <c r="N108" s="1947">
        <v>9.3790849673202628E-2</v>
      </c>
      <c r="O108" s="1911">
        <v>0.09</v>
      </c>
      <c r="P108" s="1911">
        <v>0.09</v>
      </c>
      <c r="Q108" s="1911">
        <v>0.09</v>
      </c>
      <c r="R108" s="1911">
        <v>0.09</v>
      </c>
      <c r="S108" s="1911">
        <v>0.09</v>
      </c>
      <c r="T108" s="1911">
        <v>0.09</v>
      </c>
      <c r="U108" s="1911">
        <v>9.3246187363834457E-2</v>
      </c>
      <c r="V108" s="1911">
        <v>0.09</v>
      </c>
      <c r="W108" s="1911">
        <v>9.3246187363834457E-2</v>
      </c>
      <c r="X108" s="1911">
        <v>0.09</v>
      </c>
      <c r="Y108" s="1908">
        <v>1</v>
      </c>
      <c r="Z108" s="1979" t="s">
        <v>3018</v>
      </c>
      <c r="AA108" s="1652">
        <v>5.0000000000000001E-3</v>
      </c>
      <c r="AB108" s="1980" t="s">
        <v>297</v>
      </c>
      <c r="AC108" s="1981" t="s">
        <v>298</v>
      </c>
      <c r="AD108" s="1915" t="s">
        <v>295</v>
      </c>
      <c r="AE108" s="1982" t="s">
        <v>296</v>
      </c>
      <c r="AF108" s="1973" t="s">
        <v>80</v>
      </c>
      <c r="AG108" s="1980" t="s">
        <v>2635</v>
      </c>
      <c r="AH108" s="1980" t="s">
        <v>3019</v>
      </c>
      <c r="AI108" s="1980">
        <v>122</v>
      </c>
      <c r="AJ108" s="1972" t="s">
        <v>9</v>
      </c>
      <c r="AK108" s="1973" t="s">
        <v>9</v>
      </c>
      <c r="AL108" s="1983">
        <v>43983</v>
      </c>
      <c r="AM108" s="1983">
        <v>47848</v>
      </c>
      <c r="AN108" s="1984">
        <v>461</v>
      </c>
      <c r="AO108" s="1984">
        <v>23638</v>
      </c>
      <c r="AP108" s="1984">
        <v>21333</v>
      </c>
      <c r="AQ108" s="1984">
        <v>13480</v>
      </c>
      <c r="AR108" s="1984">
        <v>11088</v>
      </c>
      <c r="AS108" s="1985">
        <v>15000</v>
      </c>
      <c r="AT108" s="1985">
        <v>15000</v>
      </c>
      <c r="AU108" s="1985">
        <v>15000</v>
      </c>
      <c r="AV108" s="1985">
        <v>7500</v>
      </c>
      <c r="AW108" s="1985">
        <v>15000</v>
      </c>
      <c r="AX108" s="1985">
        <v>15000</v>
      </c>
      <c r="AY108" s="1984">
        <f>+SUM(AN108:AX108)</f>
        <v>152500</v>
      </c>
      <c r="AZ108" s="1912">
        <f>397184.62*AN108</f>
        <v>183102109.81999999</v>
      </c>
      <c r="BA108" s="1912">
        <v>183102109.81999999</v>
      </c>
      <c r="BB108" s="1986" t="s">
        <v>2661</v>
      </c>
      <c r="BC108" s="1987" t="s">
        <v>3020</v>
      </c>
      <c r="BD108" s="1912">
        <f>397184.62*AO108</f>
        <v>9388650047.5599995</v>
      </c>
      <c r="BE108" s="1912">
        <v>9388650047.5599995</v>
      </c>
      <c r="BF108" s="1986" t="s">
        <v>2661</v>
      </c>
      <c r="BG108" s="1987" t="s">
        <v>3020</v>
      </c>
      <c r="BH108" s="1912">
        <f>397184.62*AP108</f>
        <v>8473139498.46</v>
      </c>
      <c r="BI108" s="1912">
        <v>8473139498.46</v>
      </c>
      <c r="BJ108" s="1986" t="s">
        <v>2661</v>
      </c>
      <c r="BK108" s="1987" t="s">
        <v>3020</v>
      </c>
      <c r="BL108" s="1912">
        <f>397184.62*AQ108</f>
        <v>5354048677.6000004</v>
      </c>
      <c r="BM108" s="1912">
        <v>5354048677.6000004</v>
      </c>
      <c r="BN108" s="1986" t="s">
        <v>2661</v>
      </c>
      <c r="BO108" s="1987" t="s">
        <v>3020</v>
      </c>
      <c r="BP108" s="1912">
        <f>397184.62*AR108</f>
        <v>4403983066.5600004</v>
      </c>
      <c r="BQ108" s="1912">
        <v>4403983066.5600004</v>
      </c>
      <c r="BR108" s="1986" t="s">
        <v>2661</v>
      </c>
      <c r="BS108" s="1987" t="s">
        <v>3020</v>
      </c>
      <c r="BT108" s="1912">
        <f>397184.62*AS108</f>
        <v>5957769300</v>
      </c>
      <c r="BU108" s="1912">
        <v>0</v>
      </c>
      <c r="BV108" s="1988" t="s">
        <v>2661</v>
      </c>
      <c r="BW108" s="1989" t="s">
        <v>2874</v>
      </c>
      <c r="BX108" s="1912">
        <f>397184.62*AT108</f>
        <v>5957769300</v>
      </c>
      <c r="BY108" s="1912">
        <v>0</v>
      </c>
      <c r="BZ108" s="1988" t="s">
        <v>2661</v>
      </c>
      <c r="CA108" s="1989" t="s">
        <v>2874</v>
      </c>
      <c r="CB108" s="1912">
        <f>397184.62*AU108</f>
        <v>5957769300</v>
      </c>
      <c r="CC108" s="1912">
        <v>0</v>
      </c>
      <c r="CD108" s="1988" t="s">
        <v>2661</v>
      </c>
      <c r="CE108" s="1989" t="s">
        <v>2874</v>
      </c>
      <c r="CF108" s="1912">
        <f>397184.62*AV108</f>
        <v>2978884650</v>
      </c>
      <c r="CG108" s="1912">
        <v>0</v>
      </c>
      <c r="CH108" s="1988" t="s">
        <v>2661</v>
      </c>
      <c r="CI108" s="1989" t="s">
        <v>2874</v>
      </c>
      <c r="CJ108" s="1912">
        <f>397184.62*AW108</f>
        <v>5957769300</v>
      </c>
      <c r="CK108" s="1912">
        <v>0</v>
      </c>
      <c r="CL108" s="1988" t="s">
        <v>2661</v>
      </c>
      <c r="CM108" s="1989" t="s">
        <v>2874</v>
      </c>
      <c r="CN108" s="1912">
        <f>397184.62*AX108</f>
        <v>5957769300</v>
      </c>
      <c r="CO108" s="1912">
        <v>0</v>
      </c>
      <c r="CP108" s="1988" t="s">
        <v>2661</v>
      </c>
      <c r="CQ108" s="1989" t="s">
        <v>2874</v>
      </c>
      <c r="CR108" s="1644">
        <f t="shared" si="15"/>
        <v>60570654549.999992</v>
      </c>
      <c r="CS108" s="1902" t="s">
        <v>174</v>
      </c>
      <c r="CT108" s="1902" t="s">
        <v>175</v>
      </c>
      <c r="CU108" s="1990" t="s">
        <v>3021</v>
      </c>
      <c r="CV108" s="1991" t="s">
        <v>3022</v>
      </c>
      <c r="CW108" s="1992">
        <v>3106167424</v>
      </c>
      <c r="CX108" s="1993" t="s">
        <v>2269</v>
      </c>
      <c r="CY108" s="1991" t="s">
        <v>2778</v>
      </c>
      <c r="CZ108" s="1985" t="s">
        <v>164</v>
      </c>
      <c r="DA108" s="1978"/>
      <c r="DB108" s="1978"/>
      <c r="DC108" s="1978"/>
      <c r="DD108" s="1978"/>
    </row>
    <row r="109" spans="1:108" s="1648" customFormat="1" ht="237" customHeight="1">
      <c r="A109" s="1628">
        <v>97</v>
      </c>
      <c r="B109" s="1902" t="s">
        <v>2991</v>
      </c>
      <c r="C109" s="1903"/>
      <c r="D109" s="1904" t="s">
        <v>269</v>
      </c>
      <c r="E109" s="1650"/>
      <c r="F109" s="1893" t="s">
        <v>270</v>
      </c>
      <c r="G109" s="1893" t="s">
        <v>2992</v>
      </c>
      <c r="H109" s="1892" t="s">
        <v>108</v>
      </c>
      <c r="I109" s="1905" t="s">
        <v>2993</v>
      </c>
      <c r="J109" s="1895" t="s">
        <v>9</v>
      </c>
      <c r="K109" s="1895" t="s">
        <v>9</v>
      </c>
      <c r="L109" s="1906">
        <v>43831</v>
      </c>
      <c r="M109" s="1906">
        <v>47848</v>
      </c>
      <c r="N109" s="1947">
        <v>9.3790849673202628E-2</v>
      </c>
      <c r="O109" s="1911">
        <v>0.09</v>
      </c>
      <c r="P109" s="1911">
        <v>0.09</v>
      </c>
      <c r="Q109" s="1911">
        <v>0.09</v>
      </c>
      <c r="R109" s="1911">
        <v>0.09</v>
      </c>
      <c r="S109" s="1911">
        <v>0.09</v>
      </c>
      <c r="T109" s="1911">
        <v>0.09</v>
      </c>
      <c r="U109" s="1911">
        <v>9.3246187363834457E-2</v>
      </c>
      <c r="V109" s="1911">
        <v>0.09</v>
      </c>
      <c r="W109" s="1911">
        <v>9.3246187363834457E-2</v>
      </c>
      <c r="X109" s="1911">
        <v>0.09</v>
      </c>
      <c r="Y109" s="1908">
        <v>1</v>
      </c>
      <c r="Z109" s="1994" t="s">
        <v>3023</v>
      </c>
      <c r="AA109" s="1652">
        <v>5.0000000000000001E-3</v>
      </c>
      <c r="AB109" s="1970" t="s">
        <v>2259</v>
      </c>
      <c r="AC109" s="1995" t="s">
        <v>3024</v>
      </c>
      <c r="AD109" s="1996" t="s">
        <v>300</v>
      </c>
      <c r="AE109" s="1997" t="s">
        <v>3025</v>
      </c>
      <c r="AF109" s="1973" t="s">
        <v>80</v>
      </c>
      <c r="AG109" s="1998" t="s">
        <v>2635</v>
      </c>
      <c r="AH109" s="1980" t="s">
        <v>3026</v>
      </c>
      <c r="AI109" s="1980">
        <v>117</v>
      </c>
      <c r="AJ109" s="1980" t="s">
        <v>9</v>
      </c>
      <c r="AK109" s="1998" t="s">
        <v>9</v>
      </c>
      <c r="AL109" s="1983">
        <v>43983</v>
      </c>
      <c r="AM109" s="1983">
        <v>47848</v>
      </c>
      <c r="AN109" s="1999">
        <v>275</v>
      </c>
      <c r="AO109" s="1999">
        <v>2783</v>
      </c>
      <c r="AP109" s="1999">
        <v>2619</v>
      </c>
      <c r="AQ109" s="1999">
        <v>1719</v>
      </c>
      <c r="AR109" s="1999">
        <v>1352</v>
      </c>
      <c r="AS109" s="1985">
        <v>2300</v>
      </c>
      <c r="AT109" s="1985">
        <v>2300</v>
      </c>
      <c r="AU109" s="1985">
        <v>2300</v>
      </c>
      <c r="AV109" s="1985">
        <v>1150</v>
      </c>
      <c r="AW109" s="1985">
        <v>2300</v>
      </c>
      <c r="AX109" s="1985">
        <v>2300</v>
      </c>
      <c r="AY109" s="1984">
        <f>+SUM(AN109:AX109)</f>
        <v>21398</v>
      </c>
      <c r="AZ109" s="1912">
        <v>27169645</v>
      </c>
      <c r="BA109" s="1912">
        <v>27169645</v>
      </c>
      <c r="BB109" s="1986" t="s">
        <v>2661</v>
      </c>
      <c r="BC109" s="2000" t="s">
        <v>3027</v>
      </c>
      <c r="BD109" s="1912">
        <v>275034491</v>
      </c>
      <c r="BE109" s="1912">
        <v>275034491</v>
      </c>
      <c r="BF109" s="1986" t="s">
        <v>2661</v>
      </c>
      <c r="BG109" s="2000" t="s">
        <v>3027</v>
      </c>
      <c r="BH109" s="1912">
        <v>258855992</v>
      </c>
      <c r="BI109" s="1912">
        <v>258855992</v>
      </c>
      <c r="BJ109" s="1986" t="s">
        <v>2661</v>
      </c>
      <c r="BK109" s="2000" t="s">
        <v>3027</v>
      </c>
      <c r="BL109" s="1912">
        <v>169874245</v>
      </c>
      <c r="BM109" s="1912">
        <v>169874245</v>
      </c>
      <c r="BN109" s="1986" t="s">
        <v>2661</v>
      </c>
      <c r="BO109" s="2000" t="s">
        <v>3027</v>
      </c>
      <c r="BP109" s="1912">
        <v>133585096</v>
      </c>
      <c r="BQ109" s="1912">
        <v>133585096</v>
      </c>
      <c r="BR109" s="1986" t="s">
        <v>2661</v>
      </c>
      <c r="BS109" s="2001">
        <v>7874</v>
      </c>
      <c r="BT109" s="1912">
        <f>98800*AS109</f>
        <v>227240000</v>
      </c>
      <c r="BU109" s="2002">
        <v>0</v>
      </c>
      <c r="BV109" s="1988" t="s">
        <v>2661</v>
      </c>
      <c r="BW109" s="1989" t="s">
        <v>2874</v>
      </c>
      <c r="BX109" s="1912">
        <f>98800*AT109</f>
        <v>227240000</v>
      </c>
      <c r="BY109" s="2002">
        <v>0</v>
      </c>
      <c r="BZ109" s="1988" t="s">
        <v>2661</v>
      </c>
      <c r="CA109" s="1989" t="s">
        <v>2874</v>
      </c>
      <c r="CB109" s="1912">
        <f>98800*AU109</f>
        <v>227240000</v>
      </c>
      <c r="CC109" s="2002">
        <v>0</v>
      </c>
      <c r="CD109" s="1988" t="s">
        <v>2661</v>
      </c>
      <c r="CE109" s="1989" t="s">
        <v>2874</v>
      </c>
      <c r="CF109" s="1912">
        <f>98800*AV109</f>
        <v>113620000</v>
      </c>
      <c r="CG109" s="1912">
        <v>0</v>
      </c>
      <c r="CH109" s="1988" t="s">
        <v>2661</v>
      </c>
      <c r="CI109" s="1989" t="s">
        <v>2874</v>
      </c>
      <c r="CJ109" s="1912">
        <f>98800*AW109</f>
        <v>227240000</v>
      </c>
      <c r="CK109" s="2002">
        <v>0</v>
      </c>
      <c r="CL109" s="1988" t="s">
        <v>2661</v>
      </c>
      <c r="CM109" s="1989" t="s">
        <v>2874</v>
      </c>
      <c r="CN109" s="1912">
        <f>98800*AX109</f>
        <v>227240000</v>
      </c>
      <c r="CO109" s="2002">
        <v>0</v>
      </c>
      <c r="CP109" s="1988" t="s">
        <v>2661</v>
      </c>
      <c r="CQ109" s="1989" t="s">
        <v>2874</v>
      </c>
      <c r="CR109" s="1644">
        <f t="shared" si="15"/>
        <v>2114339469</v>
      </c>
      <c r="CS109" s="1902" t="s">
        <v>174</v>
      </c>
      <c r="CT109" s="1902" t="s">
        <v>175</v>
      </c>
      <c r="CU109" s="2001" t="s">
        <v>3028</v>
      </c>
      <c r="CV109" s="2003" t="s">
        <v>3029</v>
      </c>
      <c r="CW109" s="1999">
        <v>3203553324</v>
      </c>
      <c r="CX109" s="2004" t="s">
        <v>3030</v>
      </c>
      <c r="CY109" s="1999"/>
      <c r="CZ109" s="1999"/>
      <c r="DA109" s="1999"/>
      <c r="DB109" s="1999"/>
      <c r="DC109" s="1999"/>
      <c r="DD109" s="1999"/>
    </row>
    <row r="110" spans="1:108" s="1648" customFormat="1" ht="247.5" customHeight="1">
      <c r="A110" s="1628">
        <v>98</v>
      </c>
      <c r="B110" s="1902" t="s">
        <v>2991</v>
      </c>
      <c r="C110" s="1903"/>
      <c r="D110" s="1904" t="s">
        <v>269</v>
      </c>
      <c r="E110" s="1650"/>
      <c r="F110" s="1893" t="s">
        <v>270</v>
      </c>
      <c r="G110" s="1893" t="s">
        <v>2992</v>
      </c>
      <c r="H110" s="1892" t="s">
        <v>108</v>
      </c>
      <c r="I110" s="1905" t="s">
        <v>2993</v>
      </c>
      <c r="J110" s="1895" t="s">
        <v>9</v>
      </c>
      <c r="K110" s="1895" t="s">
        <v>9</v>
      </c>
      <c r="L110" s="1906">
        <v>43831</v>
      </c>
      <c r="M110" s="1906">
        <v>47848</v>
      </c>
      <c r="N110" s="1947">
        <v>9.3790849673202628E-2</v>
      </c>
      <c r="O110" s="1911">
        <v>0.09</v>
      </c>
      <c r="P110" s="1911">
        <v>0.09</v>
      </c>
      <c r="Q110" s="1911">
        <v>0.09</v>
      </c>
      <c r="R110" s="1911">
        <v>0.09</v>
      </c>
      <c r="S110" s="1911">
        <v>0.09</v>
      </c>
      <c r="T110" s="1911">
        <v>0.09</v>
      </c>
      <c r="U110" s="1911">
        <v>9.3246187363834457E-2</v>
      </c>
      <c r="V110" s="1911">
        <v>0.09</v>
      </c>
      <c r="W110" s="1911">
        <v>9.3246187363834457E-2</v>
      </c>
      <c r="X110" s="1911">
        <v>0.09</v>
      </c>
      <c r="Y110" s="1908">
        <v>1</v>
      </c>
      <c r="Z110" s="2005" t="s">
        <v>3031</v>
      </c>
      <c r="AA110" s="1652">
        <v>5.0000000000000001E-3</v>
      </c>
      <c r="AB110" s="1980" t="s">
        <v>2261</v>
      </c>
      <c r="AC110" s="1981" t="s">
        <v>2263</v>
      </c>
      <c r="AD110" s="1996" t="s">
        <v>300</v>
      </c>
      <c r="AE110" s="1982" t="s">
        <v>301</v>
      </c>
      <c r="AF110" s="1973" t="s">
        <v>80</v>
      </c>
      <c r="AG110" s="1980" t="s">
        <v>2635</v>
      </c>
      <c r="AH110" s="1980" t="s">
        <v>3032</v>
      </c>
      <c r="AI110" s="1980">
        <v>118</v>
      </c>
      <c r="AJ110" s="1980" t="s">
        <v>9</v>
      </c>
      <c r="AK110" s="1980" t="s">
        <v>9</v>
      </c>
      <c r="AL110" s="1983">
        <v>43983</v>
      </c>
      <c r="AM110" s="1983">
        <v>47848</v>
      </c>
      <c r="AN110" s="1999">
        <v>436</v>
      </c>
      <c r="AO110" s="1999">
        <v>4894</v>
      </c>
      <c r="AP110" s="1999">
        <v>4595</v>
      </c>
      <c r="AQ110" s="1999">
        <v>2999</v>
      </c>
      <c r="AR110" s="1999">
        <v>1856</v>
      </c>
      <c r="AS110" s="1985">
        <v>4000</v>
      </c>
      <c r="AT110" s="1985">
        <v>4000</v>
      </c>
      <c r="AU110" s="1985">
        <v>4000</v>
      </c>
      <c r="AV110" s="1985">
        <v>2000</v>
      </c>
      <c r="AW110" s="1985">
        <v>4000</v>
      </c>
      <c r="AX110" s="1985">
        <v>4000</v>
      </c>
      <c r="AY110" s="1984">
        <f>+SUM(AN110:AX110)</f>
        <v>36780</v>
      </c>
      <c r="AZ110" s="1912">
        <v>358152849</v>
      </c>
      <c r="BA110" s="1912">
        <v>358152849</v>
      </c>
      <c r="BB110" s="1986" t="s">
        <v>2661</v>
      </c>
      <c r="BC110" s="2000" t="s">
        <v>3027</v>
      </c>
      <c r="BD110" s="1912">
        <v>3958228031</v>
      </c>
      <c r="BE110" s="1912">
        <v>3958228031</v>
      </c>
      <c r="BF110" s="1986" t="s">
        <v>2661</v>
      </c>
      <c r="BG110" s="2000" t="s">
        <v>3027</v>
      </c>
      <c r="BH110" s="1912">
        <v>3725391088</v>
      </c>
      <c r="BI110" s="1912">
        <v>3725391088</v>
      </c>
      <c r="BJ110" s="1986" t="s">
        <v>2661</v>
      </c>
      <c r="BK110" s="2000" t="s">
        <v>3027</v>
      </c>
      <c r="BL110" s="1912">
        <v>2444787902</v>
      </c>
      <c r="BM110" s="1912">
        <v>2444787902</v>
      </c>
      <c r="BN110" s="1986" t="s">
        <v>2661</v>
      </c>
      <c r="BO110" s="2000" t="s">
        <v>3027</v>
      </c>
      <c r="BP110" s="1912">
        <v>1513440130</v>
      </c>
      <c r="BQ110" s="1912">
        <v>1513440130</v>
      </c>
      <c r="BR110" s="1986" t="s">
        <v>2661</v>
      </c>
      <c r="BS110" s="2001">
        <v>7874</v>
      </c>
      <c r="BT110" s="1912">
        <f>810000*AS110</f>
        <v>3240000000</v>
      </c>
      <c r="BU110" s="1912">
        <v>0</v>
      </c>
      <c r="BV110" s="1988" t="s">
        <v>2661</v>
      </c>
      <c r="BW110" s="1989" t="s">
        <v>2874</v>
      </c>
      <c r="BX110" s="1912">
        <f>810000*AT110</f>
        <v>3240000000</v>
      </c>
      <c r="BY110" s="1912">
        <v>0</v>
      </c>
      <c r="BZ110" s="1988" t="s">
        <v>2661</v>
      </c>
      <c r="CA110" s="1989" t="s">
        <v>2874</v>
      </c>
      <c r="CB110" s="1912">
        <f>810000*AU110</f>
        <v>3240000000</v>
      </c>
      <c r="CC110" s="1912">
        <v>0</v>
      </c>
      <c r="CD110" s="1988" t="s">
        <v>2661</v>
      </c>
      <c r="CE110" s="1989" t="s">
        <v>2874</v>
      </c>
      <c r="CF110" s="1912">
        <f>810000*AV110</f>
        <v>1620000000</v>
      </c>
      <c r="CG110" s="1912">
        <v>0</v>
      </c>
      <c r="CH110" s="1988" t="s">
        <v>2661</v>
      </c>
      <c r="CI110" s="1989" t="s">
        <v>2874</v>
      </c>
      <c r="CJ110" s="1912">
        <f>810000*AW110</f>
        <v>3240000000</v>
      </c>
      <c r="CK110" s="1912">
        <v>0</v>
      </c>
      <c r="CL110" s="1988" t="s">
        <v>2661</v>
      </c>
      <c r="CM110" s="1989" t="s">
        <v>2874</v>
      </c>
      <c r="CN110" s="1912">
        <f>810000*AX110</f>
        <v>3240000000</v>
      </c>
      <c r="CO110" s="1912">
        <v>0</v>
      </c>
      <c r="CP110" s="1988" t="s">
        <v>2661</v>
      </c>
      <c r="CQ110" s="1989" t="s">
        <v>2874</v>
      </c>
      <c r="CR110" s="1644">
        <f t="shared" si="15"/>
        <v>29820000000</v>
      </c>
      <c r="CS110" s="1902" t="s">
        <v>174</v>
      </c>
      <c r="CT110" s="1902" t="s">
        <v>175</v>
      </c>
      <c r="CU110" s="2001" t="s">
        <v>3028</v>
      </c>
      <c r="CV110" s="1985" t="s">
        <v>3029</v>
      </c>
      <c r="CW110" s="1999">
        <v>3203553324</v>
      </c>
      <c r="CX110" s="2004" t="s">
        <v>3030</v>
      </c>
      <c r="CY110" s="1999"/>
      <c r="CZ110" s="1999"/>
      <c r="DA110" s="1999"/>
      <c r="DB110" s="1999"/>
      <c r="DC110" s="1999"/>
      <c r="DD110" s="1999"/>
    </row>
    <row r="111" spans="1:108" s="1648" customFormat="1" ht="243.75" customHeight="1">
      <c r="A111" s="1628">
        <v>99</v>
      </c>
      <c r="B111" s="1902" t="s">
        <v>2991</v>
      </c>
      <c r="C111" s="1903"/>
      <c r="D111" s="1904" t="s">
        <v>269</v>
      </c>
      <c r="E111" s="1650"/>
      <c r="F111" s="1893" t="s">
        <v>270</v>
      </c>
      <c r="G111" s="1893" t="s">
        <v>2992</v>
      </c>
      <c r="H111" s="1892" t="s">
        <v>108</v>
      </c>
      <c r="I111" s="1905" t="s">
        <v>2993</v>
      </c>
      <c r="J111" s="1895" t="s">
        <v>9</v>
      </c>
      <c r="K111" s="1895" t="s">
        <v>9</v>
      </c>
      <c r="L111" s="1906">
        <v>43831</v>
      </c>
      <c r="M111" s="1906">
        <v>47848</v>
      </c>
      <c r="N111" s="1947">
        <v>9.3790849673202628E-2</v>
      </c>
      <c r="O111" s="1911">
        <v>0.09</v>
      </c>
      <c r="P111" s="1911">
        <v>0.09</v>
      </c>
      <c r="Q111" s="1911">
        <v>0.09</v>
      </c>
      <c r="R111" s="1911">
        <v>0.09</v>
      </c>
      <c r="S111" s="1911">
        <v>0.09</v>
      </c>
      <c r="T111" s="1911">
        <v>0.09</v>
      </c>
      <c r="U111" s="1911">
        <v>9.3246187363834457E-2</v>
      </c>
      <c r="V111" s="1911">
        <v>0.09</v>
      </c>
      <c r="W111" s="1911">
        <v>9.3246187363834457E-2</v>
      </c>
      <c r="X111" s="1911">
        <v>0.09</v>
      </c>
      <c r="Y111" s="1908">
        <v>1</v>
      </c>
      <c r="Z111" s="2006" t="s">
        <v>3033</v>
      </c>
      <c r="AA111" s="1652">
        <v>2.5000000000000001E-3</v>
      </c>
      <c r="AB111" s="2007" t="s">
        <v>306</v>
      </c>
      <c r="AC111" s="2007" t="s">
        <v>307</v>
      </c>
      <c r="AD111" s="2008" t="s">
        <v>300</v>
      </c>
      <c r="AE111" s="2008" t="s">
        <v>308</v>
      </c>
      <c r="AF111" s="2008" t="s">
        <v>80</v>
      </c>
      <c r="AG111" s="2008" t="s">
        <v>2659</v>
      </c>
      <c r="AH111" s="1893" t="s">
        <v>8</v>
      </c>
      <c r="AI111" s="1893" t="s">
        <v>8</v>
      </c>
      <c r="AJ111" s="2008">
        <v>0</v>
      </c>
      <c r="AK111" s="2008">
        <v>2019</v>
      </c>
      <c r="AL111" s="2009">
        <v>43983</v>
      </c>
      <c r="AM111" s="2010">
        <v>47848</v>
      </c>
      <c r="AN111" s="2011">
        <v>1</v>
      </c>
      <c r="AO111" s="2011">
        <v>1</v>
      </c>
      <c r="AP111" s="2011">
        <v>1</v>
      </c>
      <c r="AQ111" s="2011">
        <v>1</v>
      </c>
      <c r="AR111" s="2011">
        <v>1</v>
      </c>
      <c r="AS111" s="2011">
        <v>1</v>
      </c>
      <c r="AT111" s="2011">
        <v>1</v>
      </c>
      <c r="AU111" s="2011">
        <v>1</v>
      </c>
      <c r="AV111" s="2011">
        <v>1</v>
      </c>
      <c r="AW111" s="2011">
        <v>1</v>
      </c>
      <c r="AX111" s="2012">
        <v>1</v>
      </c>
      <c r="AY111" s="2013">
        <v>1</v>
      </c>
      <c r="AZ111" s="1912">
        <v>5000000</v>
      </c>
      <c r="BA111" s="1912">
        <v>5000000</v>
      </c>
      <c r="BB111" s="2008" t="s">
        <v>2661</v>
      </c>
      <c r="BC111" s="2008">
        <v>7837</v>
      </c>
      <c r="BD111" s="1912">
        <v>15000000</v>
      </c>
      <c r="BE111" s="1912">
        <v>15000000</v>
      </c>
      <c r="BF111" s="2008" t="s">
        <v>2661</v>
      </c>
      <c r="BG111" s="1970">
        <v>7837</v>
      </c>
      <c r="BH111" s="1912">
        <v>15000000</v>
      </c>
      <c r="BI111" s="1912">
        <v>15000000</v>
      </c>
      <c r="BJ111" s="2008" t="s">
        <v>2661</v>
      </c>
      <c r="BK111" s="1970">
        <v>7837</v>
      </c>
      <c r="BL111" s="1912">
        <v>15000000</v>
      </c>
      <c r="BM111" s="1912">
        <v>15000000</v>
      </c>
      <c r="BN111" s="2008" t="s">
        <v>2697</v>
      </c>
      <c r="BO111" s="1970">
        <v>7837</v>
      </c>
      <c r="BP111" s="1912">
        <v>5000000</v>
      </c>
      <c r="BQ111" s="1912">
        <v>5000000</v>
      </c>
      <c r="BR111" s="2008" t="s">
        <v>2697</v>
      </c>
      <c r="BS111" s="1970">
        <v>7837</v>
      </c>
      <c r="BT111" s="1912">
        <v>5150000</v>
      </c>
      <c r="BU111" s="1912">
        <v>0</v>
      </c>
      <c r="BV111" s="2008" t="s">
        <v>2661</v>
      </c>
      <c r="BW111" s="2014" t="s">
        <v>2874</v>
      </c>
      <c r="BX111" s="1912">
        <v>5304500</v>
      </c>
      <c r="BY111" s="1912">
        <v>0</v>
      </c>
      <c r="BZ111" s="2008" t="s">
        <v>2661</v>
      </c>
      <c r="CA111" s="2014" t="s">
        <v>2874</v>
      </c>
      <c r="CB111" s="1912">
        <v>5463635</v>
      </c>
      <c r="CC111" s="1912">
        <v>0</v>
      </c>
      <c r="CD111" s="2008" t="s">
        <v>2661</v>
      </c>
      <c r="CE111" s="2008" t="s">
        <v>2874</v>
      </c>
      <c r="CF111" s="1912">
        <v>5627544.0499999998</v>
      </c>
      <c r="CG111" s="1912">
        <v>0</v>
      </c>
      <c r="CH111" s="2008" t="s">
        <v>2661</v>
      </c>
      <c r="CI111" s="2008" t="s">
        <v>2874</v>
      </c>
      <c r="CJ111" s="1912">
        <v>5796370.3714999994</v>
      </c>
      <c r="CK111" s="1912">
        <v>0</v>
      </c>
      <c r="CL111" s="2008" t="s">
        <v>2661</v>
      </c>
      <c r="CM111" s="2008" t="s">
        <v>2874</v>
      </c>
      <c r="CN111" s="1912">
        <v>5796370.3714999994</v>
      </c>
      <c r="CO111" s="1912">
        <v>0</v>
      </c>
      <c r="CP111" s="2008" t="s">
        <v>2661</v>
      </c>
      <c r="CQ111" s="2008" t="s">
        <v>2874</v>
      </c>
      <c r="CR111" s="1644">
        <f t="shared" si="15"/>
        <v>88138419.792999998</v>
      </c>
      <c r="CS111" s="2007" t="s">
        <v>174</v>
      </c>
      <c r="CT111" s="1902" t="s">
        <v>175</v>
      </c>
      <c r="CU111" s="2007" t="s">
        <v>309</v>
      </c>
      <c r="CV111" s="1978"/>
      <c r="CW111" s="1978"/>
      <c r="CX111" s="1978"/>
      <c r="CY111" s="1978"/>
      <c r="CZ111" s="1978"/>
      <c r="DA111" s="1978"/>
      <c r="DB111" s="1978"/>
      <c r="DC111" s="1978"/>
      <c r="DD111" s="1978"/>
    </row>
    <row r="112" spans="1:108" s="1648" customFormat="1" ht="238.5" customHeight="1">
      <c r="A112" s="1628">
        <v>100</v>
      </c>
      <c r="B112" s="1902" t="s">
        <v>2991</v>
      </c>
      <c r="C112" s="1903"/>
      <c r="D112" s="1904" t="s">
        <v>269</v>
      </c>
      <c r="E112" s="1650"/>
      <c r="F112" s="1893" t="s">
        <v>270</v>
      </c>
      <c r="G112" s="1893" t="s">
        <v>2992</v>
      </c>
      <c r="H112" s="1892" t="s">
        <v>108</v>
      </c>
      <c r="I112" s="1905" t="s">
        <v>2993</v>
      </c>
      <c r="J112" s="1895" t="s">
        <v>9</v>
      </c>
      <c r="K112" s="1895" t="s">
        <v>9</v>
      </c>
      <c r="L112" s="1906">
        <v>43831</v>
      </c>
      <c r="M112" s="1906">
        <v>47848</v>
      </c>
      <c r="N112" s="1947">
        <v>9.3790849673202628E-2</v>
      </c>
      <c r="O112" s="1911">
        <v>0.09</v>
      </c>
      <c r="P112" s="1911">
        <v>0.09</v>
      </c>
      <c r="Q112" s="1911">
        <v>0.09</v>
      </c>
      <c r="R112" s="1911">
        <v>0.09</v>
      </c>
      <c r="S112" s="1911">
        <v>0.09</v>
      </c>
      <c r="T112" s="1911">
        <v>0.09</v>
      </c>
      <c r="U112" s="1911">
        <v>9.3246187363834457E-2</v>
      </c>
      <c r="V112" s="1911">
        <v>0.09</v>
      </c>
      <c r="W112" s="1911">
        <v>9.3246187363834457E-2</v>
      </c>
      <c r="X112" s="1911">
        <v>0.09</v>
      </c>
      <c r="Y112" s="1908">
        <v>1</v>
      </c>
      <c r="Z112" s="2015" t="s">
        <v>3034</v>
      </c>
      <c r="AA112" s="1652">
        <v>5.0000000000000001E-3</v>
      </c>
      <c r="AB112" s="2008" t="s">
        <v>310</v>
      </c>
      <c r="AC112" s="2008" t="s">
        <v>311</v>
      </c>
      <c r="AD112" s="2008" t="s">
        <v>300</v>
      </c>
      <c r="AE112" s="2008" t="s">
        <v>308</v>
      </c>
      <c r="AF112" s="2008" t="s">
        <v>80</v>
      </c>
      <c r="AG112" s="2008" t="s">
        <v>2635</v>
      </c>
      <c r="AH112" s="2007" t="s">
        <v>3035</v>
      </c>
      <c r="AI112" s="1961">
        <v>184</v>
      </c>
      <c r="AJ112" s="1961">
        <v>1</v>
      </c>
      <c r="AK112" s="1961">
        <v>2019</v>
      </c>
      <c r="AL112" s="2009">
        <v>43983</v>
      </c>
      <c r="AM112" s="2010">
        <v>47848</v>
      </c>
      <c r="AN112" s="2007">
        <v>1</v>
      </c>
      <c r="AO112" s="2007">
        <v>2</v>
      </c>
      <c r="AP112" s="2007">
        <v>2</v>
      </c>
      <c r="AQ112" s="2007">
        <v>3</v>
      </c>
      <c r="AR112" s="2007">
        <v>3</v>
      </c>
      <c r="AS112" s="2007">
        <v>3</v>
      </c>
      <c r="AT112" s="2007">
        <v>4</v>
      </c>
      <c r="AU112" s="2007">
        <v>4</v>
      </c>
      <c r="AV112" s="2007">
        <v>4</v>
      </c>
      <c r="AW112" s="2007">
        <v>4</v>
      </c>
      <c r="AX112" s="1851">
        <v>4</v>
      </c>
      <c r="AY112" s="1851">
        <v>34</v>
      </c>
      <c r="AZ112" s="1912">
        <v>3000000</v>
      </c>
      <c r="BA112" s="1912">
        <v>3000000</v>
      </c>
      <c r="BB112" s="2008" t="s">
        <v>2661</v>
      </c>
      <c r="BC112" s="2008">
        <v>7846</v>
      </c>
      <c r="BD112" s="1912">
        <v>6180000</v>
      </c>
      <c r="BE112" s="1912">
        <v>6180000</v>
      </c>
      <c r="BF112" s="2008" t="s">
        <v>2661</v>
      </c>
      <c r="BG112" s="2008">
        <v>7846</v>
      </c>
      <c r="BH112" s="1912">
        <v>6365400</v>
      </c>
      <c r="BI112" s="1912">
        <v>6365400</v>
      </c>
      <c r="BJ112" s="2008" t="s">
        <v>2661</v>
      </c>
      <c r="BK112" s="2008">
        <v>7846</v>
      </c>
      <c r="BL112" s="1912">
        <v>9834543</v>
      </c>
      <c r="BM112" s="1912">
        <v>9834543</v>
      </c>
      <c r="BN112" s="2008" t="s">
        <v>2697</v>
      </c>
      <c r="BO112" s="2008">
        <v>7846</v>
      </c>
      <c r="BP112" s="1912">
        <v>10129579.290000001</v>
      </c>
      <c r="BQ112" s="1912">
        <v>10129579.290000001</v>
      </c>
      <c r="BR112" s="2008" t="s">
        <v>2697</v>
      </c>
      <c r="BS112" s="2008">
        <v>7846</v>
      </c>
      <c r="BT112" s="1912">
        <v>10433466.668700002</v>
      </c>
      <c r="BU112" s="1912">
        <v>0</v>
      </c>
      <c r="BV112" s="2008" t="s">
        <v>2661</v>
      </c>
      <c r="BW112" s="2014" t="s">
        <v>2874</v>
      </c>
      <c r="BX112" s="1912">
        <v>14328627.558348002</v>
      </c>
      <c r="BY112" s="1912">
        <v>0</v>
      </c>
      <c r="BZ112" s="2008" t="s">
        <v>2661</v>
      </c>
      <c r="CA112" s="2014" t="s">
        <v>2874</v>
      </c>
      <c r="CB112" s="1912">
        <v>14758486.385098442</v>
      </c>
      <c r="CC112" s="1912">
        <v>0</v>
      </c>
      <c r="CD112" s="2008" t="s">
        <v>2661</v>
      </c>
      <c r="CE112" s="2008" t="s">
        <v>2874</v>
      </c>
      <c r="CF112" s="1912">
        <v>15201240.976651397</v>
      </c>
      <c r="CG112" s="1912">
        <v>0</v>
      </c>
      <c r="CH112" s="2008" t="s">
        <v>2661</v>
      </c>
      <c r="CI112" s="2008" t="s">
        <v>2874</v>
      </c>
      <c r="CJ112" s="1912">
        <v>15657278.205950938</v>
      </c>
      <c r="CK112" s="1912">
        <v>0</v>
      </c>
      <c r="CL112" s="2008" t="s">
        <v>2661</v>
      </c>
      <c r="CM112" s="2008" t="s">
        <v>2874</v>
      </c>
      <c r="CN112" s="1912">
        <v>15657278.205950938</v>
      </c>
      <c r="CO112" s="1912">
        <v>0</v>
      </c>
      <c r="CP112" s="2016" t="s">
        <v>2661</v>
      </c>
      <c r="CQ112" s="2008" t="s">
        <v>2874</v>
      </c>
      <c r="CR112" s="1644">
        <f t="shared" si="15"/>
        <v>121545900.29069974</v>
      </c>
      <c r="CS112" s="2007" t="s">
        <v>174</v>
      </c>
      <c r="CT112" s="1902" t="s">
        <v>175</v>
      </c>
      <c r="CU112" s="2007" t="s">
        <v>3036</v>
      </c>
      <c r="CV112" s="2007" t="s">
        <v>312</v>
      </c>
      <c r="CW112" s="1893" t="s">
        <v>3037</v>
      </c>
      <c r="CX112" s="2017" t="s">
        <v>313</v>
      </c>
      <c r="CY112" s="1978"/>
      <c r="CZ112" s="1978"/>
      <c r="DA112" s="1978"/>
      <c r="DB112" s="1978"/>
      <c r="DC112" s="1978"/>
      <c r="DD112" s="1914"/>
    </row>
    <row r="113" spans="1:108" s="1648" customFormat="1" ht="247.5" customHeight="1">
      <c r="A113" s="1628">
        <v>101</v>
      </c>
      <c r="B113" s="1902" t="s">
        <v>2991</v>
      </c>
      <c r="C113" s="1903"/>
      <c r="D113" s="1904" t="s">
        <v>269</v>
      </c>
      <c r="E113" s="1650"/>
      <c r="F113" s="1893" t="s">
        <v>270</v>
      </c>
      <c r="G113" s="1893" t="s">
        <v>2992</v>
      </c>
      <c r="H113" s="1892" t="s">
        <v>108</v>
      </c>
      <c r="I113" s="1905" t="s">
        <v>2993</v>
      </c>
      <c r="J113" s="1895" t="s">
        <v>9</v>
      </c>
      <c r="K113" s="1895" t="s">
        <v>9</v>
      </c>
      <c r="L113" s="1906">
        <v>43831</v>
      </c>
      <c r="M113" s="1906">
        <v>47848</v>
      </c>
      <c r="N113" s="1947">
        <v>9.3790849673202628E-2</v>
      </c>
      <c r="O113" s="1911">
        <v>0.09</v>
      </c>
      <c r="P113" s="1911">
        <v>0.09</v>
      </c>
      <c r="Q113" s="1911">
        <v>0.09</v>
      </c>
      <c r="R113" s="1911">
        <v>0.09</v>
      </c>
      <c r="S113" s="1911">
        <v>0.09</v>
      </c>
      <c r="T113" s="1911">
        <v>0.09</v>
      </c>
      <c r="U113" s="1911">
        <v>9.3246187363834457E-2</v>
      </c>
      <c r="V113" s="1911">
        <v>0.09</v>
      </c>
      <c r="W113" s="1911">
        <v>9.3246187363834457E-2</v>
      </c>
      <c r="X113" s="1911">
        <v>0.09</v>
      </c>
      <c r="Y113" s="1908">
        <v>1</v>
      </c>
      <c r="Z113" s="2015" t="s">
        <v>3038</v>
      </c>
      <c r="AA113" s="1652">
        <v>5.0000000000000001E-3</v>
      </c>
      <c r="AB113" s="2008" t="s">
        <v>3039</v>
      </c>
      <c r="AC113" s="2008" t="s">
        <v>314</v>
      </c>
      <c r="AD113" s="2008" t="s">
        <v>300</v>
      </c>
      <c r="AE113" s="2008" t="s">
        <v>315</v>
      </c>
      <c r="AF113" s="2008" t="s">
        <v>80</v>
      </c>
      <c r="AG113" s="2008" t="s">
        <v>2635</v>
      </c>
      <c r="AH113" s="1893" t="s">
        <v>8</v>
      </c>
      <c r="AI113" s="1893" t="s">
        <v>8</v>
      </c>
      <c r="AJ113" s="1961">
        <v>0</v>
      </c>
      <c r="AK113" s="1961">
        <v>2019</v>
      </c>
      <c r="AL113" s="2009">
        <v>43983</v>
      </c>
      <c r="AM113" s="2010">
        <v>47848</v>
      </c>
      <c r="AN113" s="2007">
        <v>2</v>
      </c>
      <c r="AO113" s="2007">
        <v>12</v>
      </c>
      <c r="AP113" s="2007">
        <v>12</v>
      </c>
      <c r="AQ113" s="2007">
        <v>12</v>
      </c>
      <c r="AR113" s="2007">
        <v>12</v>
      </c>
      <c r="AS113" s="2007">
        <v>12</v>
      </c>
      <c r="AT113" s="2007">
        <v>12</v>
      </c>
      <c r="AU113" s="2007">
        <v>12</v>
      </c>
      <c r="AV113" s="2007">
        <v>12</v>
      </c>
      <c r="AW113" s="2007">
        <v>12</v>
      </c>
      <c r="AX113" s="1851">
        <v>12</v>
      </c>
      <c r="AY113" s="1851">
        <v>122</v>
      </c>
      <c r="AZ113" s="1912">
        <v>1600000</v>
      </c>
      <c r="BA113" s="1912">
        <v>1600000</v>
      </c>
      <c r="BB113" s="2008" t="s">
        <v>2661</v>
      </c>
      <c r="BC113" s="2008">
        <v>7846</v>
      </c>
      <c r="BD113" s="1912">
        <v>9888000</v>
      </c>
      <c r="BE113" s="1912">
        <v>9888000</v>
      </c>
      <c r="BF113" s="2008" t="s">
        <v>2661</v>
      </c>
      <c r="BG113" s="2008">
        <v>7846</v>
      </c>
      <c r="BH113" s="1912">
        <v>10184640</v>
      </c>
      <c r="BI113" s="1912">
        <v>10184640</v>
      </c>
      <c r="BJ113" s="2008" t="s">
        <v>2661</v>
      </c>
      <c r="BK113" s="2008">
        <v>7846</v>
      </c>
      <c r="BL113" s="1912">
        <v>10490179.200000001</v>
      </c>
      <c r="BM113" s="1912">
        <v>10490179.200000001</v>
      </c>
      <c r="BN113" s="2008" t="s">
        <v>2697</v>
      </c>
      <c r="BO113" s="2008">
        <v>7846</v>
      </c>
      <c r="BP113" s="1912">
        <v>10804884.576000001</v>
      </c>
      <c r="BQ113" s="1912">
        <v>10804884.576000001</v>
      </c>
      <c r="BR113" s="2008" t="s">
        <v>2697</v>
      </c>
      <c r="BS113" s="2008">
        <v>7846</v>
      </c>
      <c r="BT113" s="1912">
        <v>11129031.113280002</v>
      </c>
      <c r="BU113" s="1912">
        <v>0</v>
      </c>
      <c r="BV113" s="2008" t="s">
        <v>2661</v>
      </c>
      <c r="BW113" s="2014" t="s">
        <v>2874</v>
      </c>
      <c r="BX113" s="1912">
        <v>11462902.046678402</v>
      </c>
      <c r="BY113" s="1912">
        <v>0</v>
      </c>
      <c r="BZ113" s="2008" t="s">
        <v>2661</v>
      </c>
      <c r="CA113" s="2014" t="s">
        <v>2874</v>
      </c>
      <c r="CB113" s="1912">
        <v>11806789.108078754</v>
      </c>
      <c r="CC113" s="1912">
        <v>0</v>
      </c>
      <c r="CD113" s="2008" t="s">
        <v>2661</v>
      </c>
      <c r="CE113" s="2008" t="s">
        <v>2874</v>
      </c>
      <c r="CF113" s="1912">
        <v>12160992.781321116</v>
      </c>
      <c r="CG113" s="1912">
        <v>0</v>
      </c>
      <c r="CH113" s="2008" t="s">
        <v>2996</v>
      </c>
      <c r="CI113" s="2008" t="s">
        <v>2874</v>
      </c>
      <c r="CJ113" s="1912">
        <v>12525822.56476075</v>
      </c>
      <c r="CK113" s="1912">
        <v>0</v>
      </c>
      <c r="CL113" s="2008" t="s">
        <v>2661</v>
      </c>
      <c r="CM113" s="2008" t="s">
        <v>2874</v>
      </c>
      <c r="CN113" s="1912">
        <v>12525822.56476075</v>
      </c>
      <c r="CO113" s="1912">
        <v>0</v>
      </c>
      <c r="CP113" s="2008" t="s">
        <v>2661</v>
      </c>
      <c r="CQ113" s="2008" t="s">
        <v>2874</v>
      </c>
      <c r="CR113" s="1644">
        <f t="shared" si="15"/>
        <v>114579063.95487978</v>
      </c>
      <c r="CS113" s="2007" t="s">
        <v>174</v>
      </c>
      <c r="CT113" s="1902" t="s">
        <v>175</v>
      </c>
      <c r="CU113" s="2007" t="s">
        <v>316</v>
      </c>
      <c r="CV113" s="2018" t="s">
        <v>317</v>
      </c>
      <c r="CW113" s="1893" t="s">
        <v>3037</v>
      </c>
      <c r="CX113" s="2017" t="s">
        <v>318</v>
      </c>
      <c r="CY113" s="1978"/>
      <c r="CZ113" s="1978"/>
      <c r="DA113" s="1978"/>
      <c r="DB113" s="1914"/>
      <c r="DC113" s="1914"/>
      <c r="DD113" s="1914"/>
    </row>
    <row r="114" spans="1:108" s="1648" customFormat="1" ht="239.25" customHeight="1">
      <c r="A114" s="1628">
        <v>102</v>
      </c>
      <c r="B114" s="2007" t="s">
        <v>2991</v>
      </c>
      <c r="C114" s="2019"/>
      <c r="D114" s="2006" t="s">
        <v>269</v>
      </c>
      <c r="E114" s="2020"/>
      <c r="F114" s="1893" t="s">
        <v>270</v>
      </c>
      <c r="G114" s="1893" t="s">
        <v>2992</v>
      </c>
      <c r="H114" s="1892" t="s">
        <v>108</v>
      </c>
      <c r="I114" s="1905" t="s">
        <v>2993</v>
      </c>
      <c r="J114" s="1895" t="s">
        <v>9</v>
      </c>
      <c r="K114" s="1895" t="s">
        <v>9</v>
      </c>
      <c r="L114" s="1906">
        <v>43831</v>
      </c>
      <c r="M114" s="1906">
        <v>47848</v>
      </c>
      <c r="N114" s="1947">
        <v>9.3790849673202628E-2</v>
      </c>
      <c r="O114" s="1911">
        <v>0.09</v>
      </c>
      <c r="P114" s="1911">
        <v>0.09</v>
      </c>
      <c r="Q114" s="1911">
        <v>0.09</v>
      </c>
      <c r="R114" s="1911">
        <v>0.09</v>
      </c>
      <c r="S114" s="1911">
        <v>0.09</v>
      </c>
      <c r="T114" s="1911">
        <v>0.09</v>
      </c>
      <c r="U114" s="1911">
        <v>9.3246187363834457E-2</v>
      </c>
      <c r="V114" s="1911">
        <v>0.09</v>
      </c>
      <c r="W114" s="1911">
        <v>9.3246187363834457E-2</v>
      </c>
      <c r="X114" s="1911">
        <v>0.09</v>
      </c>
      <c r="Y114" s="1908">
        <v>1</v>
      </c>
      <c r="Z114" s="1942" t="s">
        <v>3040</v>
      </c>
      <c r="AA114" s="1652">
        <v>5.0000000000000001E-3</v>
      </c>
      <c r="AB114" s="1893" t="s">
        <v>1849</v>
      </c>
      <c r="AC114" s="1893" t="s">
        <v>1850</v>
      </c>
      <c r="AD114" s="1905" t="s">
        <v>11</v>
      </c>
      <c r="AE114" s="1893" t="s">
        <v>12</v>
      </c>
      <c r="AF114" s="1961" t="s">
        <v>80</v>
      </c>
      <c r="AG114" s="1893" t="s">
        <v>2635</v>
      </c>
      <c r="AH114" s="1893" t="s">
        <v>8</v>
      </c>
      <c r="AI114" s="1893" t="s">
        <v>8</v>
      </c>
      <c r="AJ114" s="1893" t="s">
        <v>8</v>
      </c>
      <c r="AK114" s="1893" t="s">
        <v>8</v>
      </c>
      <c r="AL114" s="2009">
        <v>43983</v>
      </c>
      <c r="AM114" s="2010">
        <v>47848</v>
      </c>
      <c r="AN114" s="1961">
        <v>2</v>
      </c>
      <c r="AO114" s="1961">
        <v>2</v>
      </c>
      <c r="AP114" s="1961">
        <v>2</v>
      </c>
      <c r="AQ114" s="1961">
        <v>2</v>
      </c>
      <c r="AR114" s="1961">
        <v>2</v>
      </c>
      <c r="AS114" s="1961">
        <v>2</v>
      </c>
      <c r="AT114" s="1961">
        <v>2</v>
      </c>
      <c r="AU114" s="1961">
        <v>2</v>
      </c>
      <c r="AV114" s="1961">
        <v>2</v>
      </c>
      <c r="AW114" s="1961">
        <v>2</v>
      </c>
      <c r="AX114" s="1961">
        <v>2</v>
      </c>
      <c r="AY114" s="1961">
        <v>22</v>
      </c>
      <c r="AZ114" s="1912">
        <v>12000000</v>
      </c>
      <c r="BA114" s="1912">
        <v>12000000</v>
      </c>
      <c r="BB114" s="2021" t="s">
        <v>2661</v>
      </c>
      <c r="BC114" s="2019">
        <v>7874</v>
      </c>
      <c r="BD114" s="1912">
        <v>12000000</v>
      </c>
      <c r="BE114" s="1912">
        <v>12000000</v>
      </c>
      <c r="BF114" s="2021" t="s">
        <v>2661</v>
      </c>
      <c r="BG114" s="2019">
        <v>7874</v>
      </c>
      <c r="BH114" s="1912">
        <v>12000000</v>
      </c>
      <c r="BI114" s="1912">
        <v>12000000</v>
      </c>
      <c r="BJ114" s="2021" t="s">
        <v>2661</v>
      </c>
      <c r="BK114" s="2019">
        <v>7874</v>
      </c>
      <c r="BL114" s="1912">
        <v>12000000</v>
      </c>
      <c r="BM114" s="1912">
        <v>12000000</v>
      </c>
      <c r="BN114" s="2021" t="s">
        <v>2697</v>
      </c>
      <c r="BO114" s="2019">
        <v>7874</v>
      </c>
      <c r="BP114" s="1912">
        <v>12000000</v>
      </c>
      <c r="BQ114" s="1912">
        <v>12000000</v>
      </c>
      <c r="BR114" s="2021" t="s">
        <v>2697</v>
      </c>
      <c r="BS114" s="2019">
        <v>7874</v>
      </c>
      <c r="BT114" s="1912">
        <f>+BP114+(BP114*0.03)</f>
        <v>12360000</v>
      </c>
      <c r="BU114" s="1912">
        <v>0</v>
      </c>
      <c r="BV114" s="2021" t="s">
        <v>2661</v>
      </c>
      <c r="BW114" s="2019" t="s">
        <v>2874</v>
      </c>
      <c r="BX114" s="1912">
        <f>+BT114+(BT114*0.03)</f>
        <v>12730800</v>
      </c>
      <c r="BY114" s="1912">
        <v>0</v>
      </c>
      <c r="BZ114" s="2021" t="s">
        <v>2661</v>
      </c>
      <c r="CA114" s="2019" t="s">
        <v>2874</v>
      </c>
      <c r="CB114" s="1912">
        <f>+BX114+(BX114*0.03)</f>
        <v>13112724</v>
      </c>
      <c r="CC114" s="1912">
        <v>0</v>
      </c>
      <c r="CD114" s="2021" t="s">
        <v>2661</v>
      </c>
      <c r="CE114" s="2019" t="s">
        <v>2874</v>
      </c>
      <c r="CF114" s="1912">
        <f>+CB114+(CB114*0.03)</f>
        <v>13506105.720000001</v>
      </c>
      <c r="CG114" s="1912">
        <v>0</v>
      </c>
      <c r="CH114" s="2021" t="s">
        <v>2661</v>
      </c>
      <c r="CI114" s="2019" t="s">
        <v>2874</v>
      </c>
      <c r="CJ114" s="1912">
        <f>+CF114+(CF114*0.03)</f>
        <v>13911288.891600002</v>
      </c>
      <c r="CK114" s="1912">
        <v>0</v>
      </c>
      <c r="CL114" s="2021" t="s">
        <v>2661</v>
      </c>
      <c r="CM114" s="2019" t="s">
        <v>2874</v>
      </c>
      <c r="CN114" s="1912">
        <f>+CJ114+(CJ114*0.03)</f>
        <v>14328627.558348002</v>
      </c>
      <c r="CO114" s="1912">
        <v>0</v>
      </c>
      <c r="CP114" s="2021" t="s">
        <v>2661</v>
      </c>
      <c r="CQ114" s="2019" t="s">
        <v>2874</v>
      </c>
      <c r="CR114" s="1644">
        <f t="shared" si="15"/>
        <v>139949546.16994798</v>
      </c>
      <c r="CS114" s="2007" t="s">
        <v>174</v>
      </c>
      <c r="CT114" s="1902" t="s">
        <v>175</v>
      </c>
      <c r="CU114" s="2007" t="s">
        <v>3041</v>
      </c>
      <c r="CV114" s="2007" t="s">
        <v>3042</v>
      </c>
      <c r="CW114" s="2007" t="s">
        <v>3043</v>
      </c>
      <c r="CX114" s="2007" t="s">
        <v>3044</v>
      </c>
      <c r="CY114" s="2018" t="s">
        <v>3045</v>
      </c>
      <c r="CZ114" s="2007" t="s">
        <v>3046</v>
      </c>
      <c r="DA114" s="2007" t="s">
        <v>3047</v>
      </c>
      <c r="DB114" s="2007" t="s">
        <v>3042</v>
      </c>
      <c r="DC114" s="2007" t="s">
        <v>3043</v>
      </c>
      <c r="DD114" s="2022" t="s">
        <v>3044</v>
      </c>
    </row>
    <row r="115" spans="1:108" s="1648" customFormat="1" ht="240.75" customHeight="1" thickBot="1">
      <c r="A115" s="1628">
        <v>103</v>
      </c>
      <c r="B115" s="1902" t="s">
        <v>2991</v>
      </c>
      <c r="C115" s="1903"/>
      <c r="D115" s="1904" t="s">
        <v>269</v>
      </c>
      <c r="E115" s="1650"/>
      <c r="F115" s="1893" t="s">
        <v>270</v>
      </c>
      <c r="G115" s="1893" t="s">
        <v>2992</v>
      </c>
      <c r="H115" s="1892" t="s">
        <v>108</v>
      </c>
      <c r="I115" s="1905" t="s">
        <v>2993</v>
      </c>
      <c r="J115" s="1895" t="s">
        <v>9</v>
      </c>
      <c r="K115" s="1895" t="s">
        <v>9</v>
      </c>
      <c r="L115" s="1906">
        <v>43831</v>
      </c>
      <c r="M115" s="1906">
        <v>47848</v>
      </c>
      <c r="N115" s="1947">
        <v>9.3790849673202628E-2</v>
      </c>
      <c r="O115" s="1911">
        <v>0.09</v>
      </c>
      <c r="P115" s="1911">
        <v>0.09</v>
      </c>
      <c r="Q115" s="1911">
        <v>0.09</v>
      </c>
      <c r="R115" s="1911">
        <v>0.09</v>
      </c>
      <c r="S115" s="1911">
        <v>0.09</v>
      </c>
      <c r="T115" s="1911">
        <v>0.09</v>
      </c>
      <c r="U115" s="1911">
        <v>9.3246187363834457E-2</v>
      </c>
      <c r="V115" s="1911">
        <v>0.09</v>
      </c>
      <c r="W115" s="1911">
        <v>9.3246187363834457E-2</v>
      </c>
      <c r="X115" s="1911">
        <v>0.09</v>
      </c>
      <c r="Y115" s="1908">
        <v>1</v>
      </c>
      <c r="Z115" s="1651" t="s">
        <v>3048</v>
      </c>
      <c r="AA115" s="1652">
        <v>5.0000000000000001E-3</v>
      </c>
      <c r="AB115" s="1666" t="s">
        <v>319</v>
      </c>
      <c r="AC115" s="1666" t="s">
        <v>320</v>
      </c>
      <c r="AD115" s="1666" t="s">
        <v>11</v>
      </c>
      <c r="AE115" s="1667" t="s">
        <v>3049</v>
      </c>
      <c r="AF115" s="2023" t="s">
        <v>321</v>
      </c>
      <c r="AG115" s="1640" t="s">
        <v>2659</v>
      </c>
      <c r="AH115" s="1640" t="s">
        <v>37</v>
      </c>
      <c r="AI115" s="1640" t="s">
        <v>37</v>
      </c>
      <c r="AJ115" s="1893" t="s">
        <v>8</v>
      </c>
      <c r="AK115" s="1893" t="s">
        <v>8</v>
      </c>
      <c r="AL115" s="1662">
        <v>44199</v>
      </c>
      <c r="AM115" s="1662">
        <v>45303</v>
      </c>
      <c r="AN115" s="1666" t="s">
        <v>29</v>
      </c>
      <c r="AO115" s="1664">
        <v>1</v>
      </c>
      <c r="AP115" s="1664">
        <v>1</v>
      </c>
      <c r="AQ115" s="1664">
        <v>1</v>
      </c>
      <c r="AR115" s="1664">
        <v>1</v>
      </c>
      <c r="AS115" s="1800" t="s">
        <v>29</v>
      </c>
      <c r="AT115" s="1800" t="s">
        <v>29</v>
      </c>
      <c r="AU115" s="1800" t="s">
        <v>29</v>
      </c>
      <c r="AV115" s="1800" t="s">
        <v>29</v>
      </c>
      <c r="AW115" s="1800" t="s">
        <v>29</v>
      </c>
      <c r="AX115" s="1800" t="s">
        <v>29</v>
      </c>
      <c r="AY115" s="1669">
        <v>1</v>
      </c>
      <c r="AZ115" s="1912" t="s">
        <v>29</v>
      </c>
      <c r="BA115" s="1912" t="s">
        <v>29</v>
      </c>
      <c r="BB115" s="1781" t="s">
        <v>29</v>
      </c>
      <c r="BC115" s="1781" t="s">
        <v>29</v>
      </c>
      <c r="BD115" s="1879">
        <v>50000</v>
      </c>
      <c r="BE115" s="1879">
        <v>50000</v>
      </c>
      <c r="BF115" s="2024" t="s">
        <v>3050</v>
      </c>
      <c r="BG115" s="2023">
        <v>7768</v>
      </c>
      <c r="BH115" s="1879">
        <v>50000</v>
      </c>
      <c r="BI115" s="1879">
        <v>50000</v>
      </c>
      <c r="BJ115" s="2024" t="s">
        <v>3050</v>
      </c>
      <c r="BK115" s="2023">
        <v>7768</v>
      </c>
      <c r="BL115" s="1879">
        <v>50000</v>
      </c>
      <c r="BM115" s="1879">
        <v>50000</v>
      </c>
      <c r="BN115" s="2024" t="s">
        <v>3050</v>
      </c>
      <c r="BO115" s="2023">
        <v>7768</v>
      </c>
      <c r="BP115" s="1879">
        <v>50000</v>
      </c>
      <c r="BQ115" s="1879">
        <v>50000</v>
      </c>
      <c r="BR115" s="2024" t="s">
        <v>3050</v>
      </c>
      <c r="BS115" s="2023">
        <v>7768</v>
      </c>
      <c r="BT115" s="1912" t="s">
        <v>29</v>
      </c>
      <c r="BU115" s="1912" t="s">
        <v>29</v>
      </c>
      <c r="BV115" s="1781" t="s">
        <v>29</v>
      </c>
      <c r="BW115" s="1781" t="s">
        <v>29</v>
      </c>
      <c r="BX115" s="1912" t="s">
        <v>29</v>
      </c>
      <c r="BY115" s="1912" t="s">
        <v>29</v>
      </c>
      <c r="BZ115" s="1781" t="s">
        <v>29</v>
      </c>
      <c r="CA115" s="1781" t="s">
        <v>29</v>
      </c>
      <c r="CB115" s="1912" t="s">
        <v>29</v>
      </c>
      <c r="CC115" s="1912" t="s">
        <v>29</v>
      </c>
      <c r="CD115" s="1781" t="s">
        <v>29</v>
      </c>
      <c r="CE115" s="1781" t="s">
        <v>29</v>
      </c>
      <c r="CF115" s="1912" t="s">
        <v>29</v>
      </c>
      <c r="CG115" s="1912" t="s">
        <v>29</v>
      </c>
      <c r="CH115" s="1781" t="s">
        <v>29</v>
      </c>
      <c r="CI115" s="1781" t="s">
        <v>29</v>
      </c>
      <c r="CJ115" s="1912" t="s">
        <v>29</v>
      </c>
      <c r="CK115" s="1912" t="s">
        <v>29</v>
      </c>
      <c r="CL115" s="1781" t="s">
        <v>29</v>
      </c>
      <c r="CM115" s="1781" t="s">
        <v>29</v>
      </c>
      <c r="CN115" s="1912" t="s">
        <v>29</v>
      </c>
      <c r="CO115" s="1912" t="s">
        <v>29</v>
      </c>
      <c r="CP115" s="1781" t="s">
        <v>29</v>
      </c>
      <c r="CQ115" s="1781" t="s">
        <v>29</v>
      </c>
      <c r="CR115" s="1644">
        <f>BD115+BH115+BL115+BP115</f>
        <v>200000</v>
      </c>
      <c r="CS115" s="1885" t="s">
        <v>38</v>
      </c>
      <c r="CT115" s="1902" t="s">
        <v>39</v>
      </c>
      <c r="CU115" s="2025" t="s">
        <v>8</v>
      </c>
      <c r="CV115" s="1885" t="s">
        <v>3051</v>
      </c>
      <c r="CW115" s="2026" t="s">
        <v>3052</v>
      </c>
      <c r="CX115" s="1885" t="s">
        <v>3053</v>
      </c>
      <c r="CY115" s="1885" t="s">
        <v>13</v>
      </c>
      <c r="CZ115" s="1902" t="s">
        <v>14</v>
      </c>
      <c r="DA115" s="1909"/>
      <c r="DB115" s="1909"/>
      <c r="DC115" s="1909"/>
      <c r="DD115" s="1909"/>
    </row>
    <row r="116" spans="1:108" s="1648" customFormat="1" ht="228" customHeight="1">
      <c r="A116" s="1628">
        <v>104</v>
      </c>
      <c r="B116" s="1902" t="s">
        <v>2991</v>
      </c>
      <c r="C116" s="1903"/>
      <c r="D116" s="1904" t="s">
        <v>269</v>
      </c>
      <c r="E116" s="1650"/>
      <c r="F116" s="1893" t="s">
        <v>270</v>
      </c>
      <c r="G116" s="1893" t="s">
        <v>2992</v>
      </c>
      <c r="H116" s="1892" t="s">
        <v>108</v>
      </c>
      <c r="I116" s="1905" t="s">
        <v>2993</v>
      </c>
      <c r="J116" s="1895" t="s">
        <v>9</v>
      </c>
      <c r="K116" s="1895" t="s">
        <v>9</v>
      </c>
      <c r="L116" s="1906">
        <v>43831</v>
      </c>
      <c r="M116" s="1906">
        <v>47848</v>
      </c>
      <c r="N116" s="1947">
        <v>9.3790849673202628E-2</v>
      </c>
      <c r="O116" s="1911">
        <v>0.09</v>
      </c>
      <c r="P116" s="1911">
        <v>0.09</v>
      </c>
      <c r="Q116" s="1911">
        <v>0.09</v>
      </c>
      <c r="R116" s="1911">
        <v>0.09</v>
      </c>
      <c r="S116" s="1911">
        <v>0.09</v>
      </c>
      <c r="T116" s="1911">
        <v>0.09</v>
      </c>
      <c r="U116" s="1911">
        <v>9.3246187363834457E-2</v>
      </c>
      <c r="V116" s="1911">
        <v>0.09</v>
      </c>
      <c r="W116" s="1911">
        <v>9.3246187363834457E-2</v>
      </c>
      <c r="X116" s="1911">
        <v>0.09</v>
      </c>
      <c r="Y116" s="1908">
        <v>1</v>
      </c>
      <c r="Z116" s="1904" t="s">
        <v>3054</v>
      </c>
      <c r="AA116" s="1652">
        <v>2.5000000000000001E-3</v>
      </c>
      <c r="AB116" s="2027" t="s">
        <v>322</v>
      </c>
      <c r="AC116" s="2028" t="s">
        <v>323</v>
      </c>
      <c r="AD116" s="1650" t="s">
        <v>11</v>
      </c>
      <c r="AE116" s="1667" t="s">
        <v>41</v>
      </c>
      <c r="AF116" s="1640" t="s">
        <v>27</v>
      </c>
      <c r="AG116" s="1902" t="s">
        <v>2741</v>
      </c>
      <c r="AH116" s="1902" t="s">
        <v>8</v>
      </c>
      <c r="AI116" s="1902" t="s">
        <v>8</v>
      </c>
      <c r="AJ116" s="1893" t="s">
        <v>8</v>
      </c>
      <c r="AK116" s="1893" t="s">
        <v>8</v>
      </c>
      <c r="AL116" s="1655">
        <v>44044</v>
      </c>
      <c r="AM116" s="1655">
        <v>47848</v>
      </c>
      <c r="AN116" s="2029">
        <v>3</v>
      </c>
      <c r="AO116" s="2029">
        <v>3</v>
      </c>
      <c r="AP116" s="2029">
        <v>3</v>
      </c>
      <c r="AQ116" s="2029">
        <v>3</v>
      </c>
      <c r="AR116" s="2029">
        <v>3</v>
      </c>
      <c r="AS116" s="2029">
        <v>3</v>
      </c>
      <c r="AT116" s="2029">
        <v>3</v>
      </c>
      <c r="AU116" s="2029">
        <v>3</v>
      </c>
      <c r="AV116" s="2029">
        <v>3</v>
      </c>
      <c r="AW116" s="2029">
        <v>3</v>
      </c>
      <c r="AX116" s="2029">
        <v>3</v>
      </c>
      <c r="AY116" s="1640">
        <f>AO116+AP116+AQ116+AR116+AS116+AT116+AU116+AV116+AW116+AX116+AN116</f>
        <v>33</v>
      </c>
      <c r="AZ116" s="1912">
        <f>+(((4061690+4061690+7888930)*3))</f>
        <v>48036930</v>
      </c>
      <c r="BA116" s="1912">
        <f>+(((4061690+4061690+7888930)*3))</f>
        <v>48036930</v>
      </c>
      <c r="BB116" s="1902" t="s">
        <v>2647</v>
      </c>
      <c r="BC116" s="1902" t="s">
        <v>29</v>
      </c>
      <c r="BD116" s="1912">
        <f>AZ116*1.03</f>
        <v>49478037.899999999</v>
      </c>
      <c r="BE116" s="1912">
        <f>BD116</f>
        <v>49478037.899999999</v>
      </c>
      <c r="BF116" s="1902" t="s">
        <v>2647</v>
      </c>
      <c r="BG116" s="1902" t="s">
        <v>29</v>
      </c>
      <c r="BH116" s="1912">
        <f>BD116*1.03</f>
        <v>50962379.037</v>
      </c>
      <c r="BI116" s="1912">
        <f>BH116</f>
        <v>50962379.037</v>
      </c>
      <c r="BJ116" s="1640" t="s">
        <v>2647</v>
      </c>
      <c r="BK116" s="1640" t="s">
        <v>29</v>
      </c>
      <c r="BL116" s="1912">
        <f>BH116*1.03</f>
        <v>52491250.40811</v>
      </c>
      <c r="BM116" s="1912">
        <f>BL116</f>
        <v>52491250.40811</v>
      </c>
      <c r="BN116" s="1640" t="s">
        <v>2647</v>
      </c>
      <c r="BO116" s="1640" t="s">
        <v>29</v>
      </c>
      <c r="BP116" s="1912">
        <f>BL116*1.03</f>
        <v>54065987.920353301</v>
      </c>
      <c r="BQ116" s="1912">
        <f>BP116</f>
        <v>54065987.920353301</v>
      </c>
      <c r="BR116" s="1716" t="s">
        <v>2647</v>
      </c>
      <c r="BS116" s="1640" t="s">
        <v>29</v>
      </c>
      <c r="BT116" s="1912">
        <f>BP116*1.03</f>
        <v>55687967.5579639</v>
      </c>
      <c r="BU116" s="1912">
        <f>BT116</f>
        <v>55687967.5579639</v>
      </c>
      <c r="BV116" s="1640" t="s">
        <v>2647</v>
      </c>
      <c r="BW116" s="1640" t="s">
        <v>29</v>
      </c>
      <c r="BX116" s="1912">
        <f>BT116*1.03</f>
        <v>57358606.58470282</v>
      </c>
      <c r="BY116" s="1912">
        <f>BX116</f>
        <v>57358606.58470282</v>
      </c>
      <c r="BZ116" s="1640" t="s">
        <v>2647</v>
      </c>
      <c r="CA116" s="1640" t="s">
        <v>29</v>
      </c>
      <c r="CB116" s="1912">
        <f>BX116*1.03</f>
        <v>59079364.782243907</v>
      </c>
      <c r="CC116" s="1912">
        <f>CB116</f>
        <v>59079364.782243907</v>
      </c>
      <c r="CD116" s="1640" t="s">
        <v>2647</v>
      </c>
      <c r="CE116" s="1640" t="s">
        <v>29</v>
      </c>
      <c r="CF116" s="1912">
        <f>CB116*1.03</f>
        <v>60851745.725711226</v>
      </c>
      <c r="CG116" s="1912">
        <f>CF116</f>
        <v>60851745.725711226</v>
      </c>
      <c r="CH116" s="1640" t="s">
        <v>2647</v>
      </c>
      <c r="CI116" s="1640" t="s">
        <v>29</v>
      </c>
      <c r="CJ116" s="1912">
        <f>CF116*1.03</f>
        <v>62677298.097482562</v>
      </c>
      <c r="CK116" s="1912">
        <f>CJ116</f>
        <v>62677298.097482562</v>
      </c>
      <c r="CL116" s="1902" t="s">
        <v>2647</v>
      </c>
      <c r="CM116" s="1902" t="s">
        <v>29</v>
      </c>
      <c r="CN116" s="1912">
        <f>CJ116*1.03</f>
        <v>64557617.040407039</v>
      </c>
      <c r="CO116" s="1912">
        <f>CN116</f>
        <v>64557617.040407039</v>
      </c>
      <c r="CP116" s="1902" t="s">
        <v>2647</v>
      </c>
      <c r="CQ116" s="1666" t="s">
        <v>29</v>
      </c>
      <c r="CR116" s="1644">
        <f>SUM(AZ116+BD116+BH116+BL116+BP116+BT116+BX116+CB116+CF116+CJ116+CN116)</f>
        <v>615247185.05397475</v>
      </c>
      <c r="CS116" s="1909" t="s">
        <v>21</v>
      </c>
      <c r="CT116" s="1909" t="s">
        <v>22</v>
      </c>
      <c r="CU116" s="1909" t="s">
        <v>3055</v>
      </c>
      <c r="CV116" s="1909" t="s">
        <v>324</v>
      </c>
      <c r="CW116" s="1909"/>
      <c r="CX116" s="2030" t="s">
        <v>325</v>
      </c>
      <c r="CY116" s="1909" t="s">
        <v>23</v>
      </c>
      <c r="CZ116" s="1909" t="s">
        <v>3056</v>
      </c>
      <c r="DA116" s="1909" t="s">
        <v>3057</v>
      </c>
      <c r="DB116" s="1909" t="s">
        <v>3058</v>
      </c>
      <c r="DC116" s="1909" t="s">
        <v>3059</v>
      </c>
      <c r="DD116" s="2030" t="s">
        <v>2074</v>
      </c>
    </row>
    <row r="117" spans="1:108" s="1648" customFormat="1" ht="191.25">
      <c r="A117" s="1628">
        <v>105</v>
      </c>
      <c r="B117" s="1902" t="s">
        <v>2991</v>
      </c>
      <c r="C117" s="1903"/>
      <c r="D117" s="1904" t="s">
        <v>269</v>
      </c>
      <c r="E117" s="1650"/>
      <c r="F117" s="1893" t="s">
        <v>270</v>
      </c>
      <c r="G117" s="1893" t="s">
        <v>2992</v>
      </c>
      <c r="H117" s="1892" t="s">
        <v>108</v>
      </c>
      <c r="I117" s="1905" t="s">
        <v>2993</v>
      </c>
      <c r="J117" s="1895" t="s">
        <v>9</v>
      </c>
      <c r="K117" s="1895" t="s">
        <v>9</v>
      </c>
      <c r="L117" s="1906">
        <v>43831</v>
      </c>
      <c r="M117" s="1906">
        <v>47848</v>
      </c>
      <c r="N117" s="1947">
        <v>9.3790849673202628E-2</v>
      </c>
      <c r="O117" s="1911">
        <v>0.09</v>
      </c>
      <c r="P117" s="1911">
        <v>0.09</v>
      </c>
      <c r="Q117" s="1911">
        <v>0.09</v>
      </c>
      <c r="R117" s="1911">
        <v>0.09</v>
      </c>
      <c r="S117" s="1911">
        <v>0.09</v>
      </c>
      <c r="T117" s="1911">
        <v>0.09</v>
      </c>
      <c r="U117" s="1911">
        <v>9.3246187363834457E-2</v>
      </c>
      <c r="V117" s="1911">
        <v>0.09</v>
      </c>
      <c r="W117" s="1911">
        <v>9.3246187363834457E-2</v>
      </c>
      <c r="X117" s="1911">
        <v>0.09</v>
      </c>
      <c r="Y117" s="1908">
        <v>1</v>
      </c>
      <c r="Z117" s="1904" t="s">
        <v>3060</v>
      </c>
      <c r="AA117" s="1652">
        <v>2.5000000000000001E-3</v>
      </c>
      <c r="AB117" s="1902" t="s">
        <v>3061</v>
      </c>
      <c r="AC117" s="1902" t="s">
        <v>326</v>
      </c>
      <c r="AD117" s="1909" t="s">
        <v>46</v>
      </c>
      <c r="AE117" s="1902" t="s">
        <v>327</v>
      </c>
      <c r="AF117" s="1902" t="s">
        <v>27</v>
      </c>
      <c r="AG117" s="1909" t="s">
        <v>2659</v>
      </c>
      <c r="AH117" s="1902" t="s">
        <v>8</v>
      </c>
      <c r="AI117" s="1902" t="s">
        <v>8</v>
      </c>
      <c r="AJ117" s="1893" t="s">
        <v>8</v>
      </c>
      <c r="AK117" s="1893" t="s">
        <v>8</v>
      </c>
      <c r="AL117" s="1655">
        <v>43922</v>
      </c>
      <c r="AM117" s="1655">
        <v>47818</v>
      </c>
      <c r="AN117" s="1664">
        <v>1</v>
      </c>
      <c r="AO117" s="1664">
        <v>1</v>
      </c>
      <c r="AP117" s="1664">
        <v>1</v>
      </c>
      <c r="AQ117" s="1664">
        <v>1</v>
      </c>
      <c r="AR117" s="1664">
        <v>1</v>
      </c>
      <c r="AS117" s="1664">
        <v>1</v>
      </c>
      <c r="AT117" s="1664">
        <v>1</v>
      </c>
      <c r="AU117" s="1664">
        <v>1</v>
      </c>
      <c r="AV117" s="1664">
        <v>1</v>
      </c>
      <c r="AW117" s="1664">
        <v>1</v>
      </c>
      <c r="AX117" s="1664">
        <v>1</v>
      </c>
      <c r="AY117" s="1664">
        <v>1</v>
      </c>
      <c r="AZ117" s="1912">
        <v>4044512</v>
      </c>
      <c r="BA117" s="1912">
        <v>4044512</v>
      </c>
      <c r="BB117" s="1902" t="s">
        <v>2661</v>
      </c>
      <c r="BC117" s="1902" t="s">
        <v>29</v>
      </c>
      <c r="BD117" s="1912">
        <f>AZ117*1.06</f>
        <v>4287182.7200000007</v>
      </c>
      <c r="BE117" s="1912">
        <f>BD117</f>
        <v>4287182.7200000007</v>
      </c>
      <c r="BF117" s="1902" t="s">
        <v>2661</v>
      </c>
      <c r="BG117" s="1902" t="s">
        <v>29</v>
      </c>
      <c r="BH117" s="1912">
        <f>BD117*1.06</f>
        <v>4544413.6832000008</v>
      </c>
      <c r="BI117" s="1912">
        <f>BH117</f>
        <v>4544413.6832000008</v>
      </c>
      <c r="BJ117" s="1902" t="s">
        <v>2661</v>
      </c>
      <c r="BK117" s="1902" t="s">
        <v>29</v>
      </c>
      <c r="BL117" s="1912">
        <f>BH117*1.06</f>
        <v>4817078.5041920012</v>
      </c>
      <c r="BM117" s="1912">
        <f>BL117</f>
        <v>4817078.5041920012</v>
      </c>
      <c r="BN117" s="1902" t="s">
        <v>2661</v>
      </c>
      <c r="BO117" s="1902" t="s">
        <v>29</v>
      </c>
      <c r="BP117" s="1912">
        <f>BL117*1.06</f>
        <v>5106103.2144435216</v>
      </c>
      <c r="BQ117" s="1912">
        <f>BP117</f>
        <v>5106103.2144435216</v>
      </c>
      <c r="BR117" s="1902" t="s">
        <v>2661</v>
      </c>
      <c r="BS117" s="1902" t="s">
        <v>29</v>
      </c>
      <c r="BT117" s="1912">
        <f>BP117*1.06</f>
        <v>5412469.4073101329</v>
      </c>
      <c r="BU117" s="1912">
        <f>BT117</f>
        <v>5412469.4073101329</v>
      </c>
      <c r="BV117" s="1902" t="s">
        <v>2661</v>
      </c>
      <c r="BW117" s="1902" t="s">
        <v>29</v>
      </c>
      <c r="BX117" s="1912">
        <f>BT117*1.06</f>
        <v>5737217.571748741</v>
      </c>
      <c r="BY117" s="1912">
        <f>BX117</f>
        <v>5737217.571748741</v>
      </c>
      <c r="BZ117" s="1902" t="s">
        <v>2661</v>
      </c>
      <c r="CA117" s="1902" t="s">
        <v>29</v>
      </c>
      <c r="CB117" s="1912">
        <f>BX117*1.06</f>
        <v>6081450.6260536658</v>
      </c>
      <c r="CC117" s="1912">
        <f>CB117</f>
        <v>6081450.6260536658</v>
      </c>
      <c r="CD117" s="1902" t="s">
        <v>2661</v>
      </c>
      <c r="CE117" s="1902" t="s">
        <v>29</v>
      </c>
      <c r="CF117" s="1912">
        <f>CB117*1.06</f>
        <v>6446337.6636168864</v>
      </c>
      <c r="CG117" s="1912">
        <f>CF117</f>
        <v>6446337.6636168864</v>
      </c>
      <c r="CH117" s="1902" t="s">
        <v>2661</v>
      </c>
      <c r="CI117" s="1902" t="s">
        <v>29</v>
      </c>
      <c r="CJ117" s="1912">
        <f>CF117*1.06</f>
        <v>6833117.9234338999</v>
      </c>
      <c r="CK117" s="1912">
        <f>CJ117</f>
        <v>6833117.9234338999</v>
      </c>
      <c r="CL117" s="1902" t="s">
        <v>2661</v>
      </c>
      <c r="CM117" s="1902" t="s">
        <v>29</v>
      </c>
      <c r="CN117" s="1912">
        <f>CJ117*1.06</f>
        <v>7243104.9988399344</v>
      </c>
      <c r="CO117" s="1912">
        <f>CN117</f>
        <v>7243104.9988399344</v>
      </c>
      <c r="CP117" s="1902" t="s">
        <v>2661</v>
      </c>
      <c r="CQ117" s="1902" t="s">
        <v>29</v>
      </c>
      <c r="CR117" s="1644">
        <f>CN117+CJ117+CF117+CB117+BX117+BT117+BP117+BL117+BH117+BD117+AZ117</f>
        <v>60552988.312838778</v>
      </c>
      <c r="CS117" s="1902" t="s">
        <v>2709</v>
      </c>
      <c r="CT117" s="1902" t="s">
        <v>328</v>
      </c>
      <c r="CU117" s="1909" t="s">
        <v>3062</v>
      </c>
      <c r="CV117" s="1909" t="s">
        <v>3063</v>
      </c>
      <c r="CW117" s="1905"/>
      <c r="CX117" s="2031" t="s">
        <v>3064</v>
      </c>
      <c r="CY117" s="1905"/>
      <c r="CZ117" s="1909"/>
      <c r="DA117" s="1902" t="s">
        <v>3065</v>
      </c>
      <c r="DB117" s="1909"/>
      <c r="DC117" s="1909"/>
      <c r="DD117" s="1909"/>
    </row>
    <row r="118" spans="1:108" s="1648" customFormat="1" ht="230.25" customHeight="1">
      <c r="A118" s="1628">
        <v>106</v>
      </c>
      <c r="B118" s="1902" t="s">
        <v>2991</v>
      </c>
      <c r="C118" s="1903"/>
      <c r="D118" s="1904" t="s">
        <v>269</v>
      </c>
      <c r="E118" s="1650"/>
      <c r="F118" s="1893" t="s">
        <v>270</v>
      </c>
      <c r="G118" s="1893" t="s">
        <v>2992</v>
      </c>
      <c r="H118" s="1892" t="s">
        <v>108</v>
      </c>
      <c r="I118" s="1905" t="s">
        <v>2993</v>
      </c>
      <c r="J118" s="1895" t="s">
        <v>9</v>
      </c>
      <c r="K118" s="1895" t="s">
        <v>9</v>
      </c>
      <c r="L118" s="1906">
        <v>43831</v>
      </c>
      <c r="M118" s="1906">
        <v>47848</v>
      </c>
      <c r="N118" s="1947">
        <v>9.3790849673202628E-2</v>
      </c>
      <c r="O118" s="1911">
        <v>0.09</v>
      </c>
      <c r="P118" s="1911">
        <v>0.09</v>
      </c>
      <c r="Q118" s="1911">
        <v>0.09</v>
      </c>
      <c r="R118" s="1911">
        <v>0.09</v>
      </c>
      <c r="S118" s="1911">
        <v>0.09</v>
      </c>
      <c r="T118" s="1911">
        <v>0.09</v>
      </c>
      <c r="U118" s="1911">
        <v>9.3246187363834457E-2</v>
      </c>
      <c r="V118" s="1911">
        <v>0.09</v>
      </c>
      <c r="W118" s="1911">
        <v>9.3246187363834457E-2</v>
      </c>
      <c r="X118" s="1911">
        <v>0.09</v>
      </c>
      <c r="Y118" s="1908">
        <v>1</v>
      </c>
      <c r="Z118" s="1904" t="s">
        <v>3066</v>
      </c>
      <c r="AA118" s="1652">
        <v>2.5000000000000001E-3</v>
      </c>
      <c r="AB118" s="1902" t="s">
        <v>329</v>
      </c>
      <c r="AC118" s="1902" t="s">
        <v>330</v>
      </c>
      <c r="AD118" s="1909" t="s">
        <v>11</v>
      </c>
      <c r="AE118" s="1902" t="s">
        <v>12</v>
      </c>
      <c r="AF118" s="1902" t="s">
        <v>27</v>
      </c>
      <c r="AG118" s="1909" t="s">
        <v>2659</v>
      </c>
      <c r="AH118" s="1902" t="s">
        <v>8</v>
      </c>
      <c r="AI118" s="1902" t="s">
        <v>8</v>
      </c>
      <c r="AJ118" s="2032">
        <v>1</v>
      </c>
      <c r="AK118" s="1902">
        <v>2019</v>
      </c>
      <c r="AL118" s="1655">
        <v>43831</v>
      </c>
      <c r="AM118" s="1655">
        <v>47848</v>
      </c>
      <c r="AN118" s="1640">
        <v>1</v>
      </c>
      <c r="AO118" s="1640">
        <v>1</v>
      </c>
      <c r="AP118" s="1640">
        <v>1</v>
      </c>
      <c r="AQ118" s="1640">
        <v>1</v>
      </c>
      <c r="AR118" s="1640">
        <v>1</v>
      </c>
      <c r="AS118" s="1640">
        <v>1</v>
      </c>
      <c r="AT118" s="1640">
        <v>1</v>
      </c>
      <c r="AU118" s="1640">
        <v>1</v>
      </c>
      <c r="AV118" s="1640">
        <v>1</v>
      </c>
      <c r="AW118" s="1640">
        <v>1</v>
      </c>
      <c r="AX118" s="1640">
        <v>1</v>
      </c>
      <c r="AY118" s="1640">
        <f>AN118+AO118+AP118+AQ118+AR118+AS118+AT118+AU118+AV118+AW118+AX118</f>
        <v>11</v>
      </c>
      <c r="AZ118" s="1912">
        <v>12000000</v>
      </c>
      <c r="BA118" s="1912">
        <v>12000000</v>
      </c>
      <c r="BB118" s="2033" t="s">
        <v>3067</v>
      </c>
      <c r="BC118" s="1902" t="s">
        <v>29</v>
      </c>
      <c r="BD118" s="1912">
        <v>12360000</v>
      </c>
      <c r="BE118" s="1912">
        <v>12360000</v>
      </c>
      <c r="BF118" s="2033" t="s">
        <v>3067</v>
      </c>
      <c r="BG118" s="1902" t="s">
        <v>29</v>
      </c>
      <c r="BH118" s="1912">
        <v>12731000</v>
      </c>
      <c r="BI118" s="1912">
        <v>12731000</v>
      </c>
      <c r="BJ118" s="2033" t="s">
        <v>3067</v>
      </c>
      <c r="BK118" s="1905" t="s">
        <v>29</v>
      </c>
      <c r="BL118" s="1912">
        <v>13113000</v>
      </c>
      <c r="BM118" s="1912">
        <v>13113000</v>
      </c>
      <c r="BN118" s="2033" t="s">
        <v>3067</v>
      </c>
      <c r="BO118" s="1640" t="s">
        <v>29</v>
      </c>
      <c r="BP118" s="1912">
        <v>13506000</v>
      </c>
      <c r="BQ118" s="1912">
        <v>13506000</v>
      </c>
      <c r="BR118" s="2033" t="s">
        <v>3067</v>
      </c>
      <c r="BS118" s="1640" t="s">
        <v>29</v>
      </c>
      <c r="BT118" s="1912">
        <v>13911000</v>
      </c>
      <c r="BU118" s="1912">
        <v>13911000</v>
      </c>
      <c r="BV118" s="2033" t="s">
        <v>3067</v>
      </c>
      <c r="BW118" s="1640" t="s">
        <v>29</v>
      </c>
      <c r="BX118" s="1912">
        <v>14329000</v>
      </c>
      <c r="BY118" s="1912">
        <v>14329000</v>
      </c>
      <c r="BZ118" s="2033" t="s">
        <v>3067</v>
      </c>
      <c r="CA118" s="1640" t="s">
        <v>29</v>
      </c>
      <c r="CB118" s="1912">
        <v>14758000</v>
      </c>
      <c r="CC118" s="1912">
        <v>14758000</v>
      </c>
      <c r="CD118" s="2034" t="s">
        <v>2647</v>
      </c>
      <c r="CE118" s="1640" t="s">
        <v>29</v>
      </c>
      <c r="CF118" s="1912">
        <f>CB118*1.03</f>
        <v>15200740</v>
      </c>
      <c r="CG118" s="1912">
        <f>CC118*1.03</f>
        <v>15200740</v>
      </c>
      <c r="CH118" s="2034" t="s">
        <v>2647</v>
      </c>
      <c r="CI118" s="1640" t="s">
        <v>29</v>
      </c>
      <c r="CJ118" s="1912">
        <f>CF118*1.03</f>
        <v>15656762.200000001</v>
      </c>
      <c r="CK118" s="1912">
        <f>CG118*1.03</f>
        <v>15656762.200000001</v>
      </c>
      <c r="CL118" s="1716" t="str">
        <f>CH118</f>
        <v>Funcionamiento</v>
      </c>
      <c r="CM118" s="1902" t="s">
        <v>29</v>
      </c>
      <c r="CN118" s="1912">
        <f>CJ118*1.03</f>
        <v>16126465.066000002</v>
      </c>
      <c r="CO118" s="1912">
        <f>CK118*1.03</f>
        <v>16126465.066000002</v>
      </c>
      <c r="CP118" s="1716" t="str">
        <f>CL118</f>
        <v>Funcionamiento</v>
      </c>
      <c r="CQ118" s="1902" t="s">
        <v>29</v>
      </c>
      <c r="CR118" s="1644">
        <f>SUM(AZ118+BD118+BH118+BL118+BP118+BT118+BX118+CB118+CF118+CJ118+CN118)</f>
        <v>153691967.266</v>
      </c>
      <c r="CS118" s="1909" t="s">
        <v>21</v>
      </c>
      <c r="CT118" s="2035" t="s">
        <v>22</v>
      </c>
      <c r="CU118" s="2035" t="s">
        <v>3068</v>
      </c>
      <c r="CV118" s="2036" t="s">
        <v>3068</v>
      </c>
      <c r="CW118" s="2036" t="s">
        <v>3069</v>
      </c>
      <c r="CX118" s="2030" t="s">
        <v>3070</v>
      </c>
      <c r="CY118" s="1909" t="s">
        <v>21</v>
      </c>
      <c r="CZ118" s="2035" t="s">
        <v>22</v>
      </c>
      <c r="DA118" s="1909" t="s">
        <v>3071</v>
      </c>
      <c r="DB118" s="2035" t="s">
        <v>3072</v>
      </c>
      <c r="DC118" s="1909">
        <v>3103132709</v>
      </c>
      <c r="DD118" s="2030" t="s">
        <v>331</v>
      </c>
    </row>
    <row r="119" spans="1:108" s="1648" customFormat="1" ht="251.25" customHeight="1">
      <c r="A119" s="1628">
        <v>107</v>
      </c>
      <c r="B119" s="1902" t="s">
        <v>2991</v>
      </c>
      <c r="C119" s="1903"/>
      <c r="D119" s="1904" t="s">
        <v>269</v>
      </c>
      <c r="E119" s="1650"/>
      <c r="F119" s="1893" t="s">
        <v>270</v>
      </c>
      <c r="G119" s="1893" t="s">
        <v>2992</v>
      </c>
      <c r="H119" s="1892" t="s">
        <v>108</v>
      </c>
      <c r="I119" s="1905" t="s">
        <v>2993</v>
      </c>
      <c r="J119" s="1895" t="s">
        <v>9</v>
      </c>
      <c r="K119" s="1895" t="s">
        <v>9</v>
      </c>
      <c r="L119" s="1906">
        <v>43831</v>
      </c>
      <c r="M119" s="1906">
        <v>47848</v>
      </c>
      <c r="N119" s="1947">
        <v>9.3790849673202628E-2</v>
      </c>
      <c r="O119" s="1911">
        <v>0.09</v>
      </c>
      <c r="P119" s="1911">
        <v>0.09</v>
      </c>
      <c r="Q119" s="1911">
        <v>0.09</v>
      </c>
      <c r="R119" s="1911">
        <v>0.09</v>
      </c>
      <c r="S119" s="1911">
        <v>0.09</v>
      </c>
      <c r="T119" s="1911">
        <v>0.09</v>
      </c>
      <c r="U119" s="1911">
        <v>9.3246187363834457E-2</v>
      </c>
      <c r="V119" s="1911">
        <v>0.09</v>
      </c>
      <c r="W119" s="1911">
        <v>9.3246187363834457E-2</v>
      </c>
      <c r="X119" s="1911">
        <v>0.09</v>
      </c>
      <c r="Y119" s="1908">
        <v>1</v>
      </c>
      <c r="Z119" s="1904" t="s">
        <v>3073</v>
      </c>
      <c r="AA119" s="1652">
        <v>2.5000000000000001E-3</v>
      </c>
      <c r="AB119" s="1902" t="s">
        <v>332</v>
      </c>
      <c r="AC119" s="1902" t="s">
        <v>333</v>
      </c>
      <c r="AD119" s="1909" t="s">
        <v>11</v>
      </c>
      <c r="AE119" s="1902" t="s">
        <v>12</v>
      </c>
      <c r="AF119" s="1902" t="s">
        <v>27</v>
      </c>
      <c r="AG119" s="1902" t="s">
        <v>2665</v>
      </c>
      <c r="AH119" s="1902" t="s">
        <v>8</v>
      </c>
      <c r="AI119" s="1902" t="s">
        <v>8</v>
      </c>
      <c r="AJ119" s="2032">
        <v>0.55000000000000004</v>
      </c>
      <c r="AK119" s="1902">
        <v>2019</v>
      </c>
      <c r="AL119" s="1655">
        <v>43850</v>
      </c>
      <c r="AM119" s="1655">
        <v>47832</v>
      </c>
      <c r="AN119" s="2032">
        <v>0.55000000000000004</v>
      </c>
      <c r="AO119" s="2032">
        <v>0.56999999999999995</v>
      </c>
      <c r="AP119" s="2032">
        <v>0.59</v>
      </c>
      <c r="AQ119" s="2032">
        <v>0.61</v>
      </c>
      <c r="AR119" s="2032">
        <v>0.62</v>
      </c>
      <c r="AS119" s="2032">
        <v>0.63</v>
      </c>
      <c r="AT119" s="2032">
        <v>0.64</v>
      </c>
      <c r="AU119" s="2032">
        <v>0.64</v>
      </c>
      <c r="AV119" s="2032">
        <v>0.65</v>
      </c>
      <c r="AW119" s="2032">
        <v>0.65</v>
      </c>
      <c r="AX119" s="2032">
        <v>0.65</v>
      </c>
      <c r="AY119" s="2032">
        <v>0.65</v>
      </c>
      <c r="AZ119" s="1912">
        <v>12000000</v>
      </c>
      <c r="BA119" s="1912">
        <v>12000000</v>
      </c>
      <c r="BB119" s="2033" t="s">
        <v>3067</v>
      </c>
      <c r="BC119" s="1902" t="s">
        <v>29</v>
      </c>
      <c r="BD119" s="1912">
        <v>12360000</v>
      </c>
      <c r="BE119" s="1912">
        <v>12000000</v>
      </c>
      <c r="BF119" s="2033" t="s">
        <v>3067</v>
      </c>
      <c r="BG119" s="1902" t="s">
        <v>29</v>
      </c>
      <c r="BH119" s="1912">
        <v>12731000</v>
      </c>
      <c r="BI119" s="1912">
        <v>12731000</v>
      </c>
      <c r="BJ119" s="2033" t="s">
        <v>3067</v>
      </c>
      <c r="BK119" s="1902" t="s">
        <v>29</v>
      </c>
      <c r="BL119" s="1912">
        <v>13113000</v>
      </c>
      <c r="BM119" s="1912">
        <v>13113000</v>
      </c>
      <c r="BN119" s="2033" t="s">
        <v>3067</v>
      </c>
      <c r="BO119" s="1902" t="s">
        <v>29</v>
      </c>
      <c r="BP119" s="1912">
        <v>13506000</v>
      </c>
      <c r="BQ119" s="1912">
        <v>13506000</v>
      </c>
      <c r="BR119" s="2033" t="s">
        <v>3067</v>
      </c>
      <c r="BS119" s="1902" t="s">
        <v>29</v>
      </c>
      <c r="BT119" s="1912">
        <v>13911000</v>
      </c>
      <c r="BU119" s="1912">
        <v>13911000</v>
      </c>
      <c r="BV119" s="2033" t="s">
        <v>3067</v>
      </c>
      <c r="BW119" s="1902" t="s">
        <v>29</v>
      </c>
      <c r="BX119" s="1912">
        <v>14329000</v>
      </c>
      <c r="BY119" s="1912">
        <v>13911000</v>
      </c>
      <c r="BZ119" s="2033" t="s">
        <v>3067</v>
      </c>
      <c r="CA119" s="1902" t="s">
        <v>29</v>
      </c>
      <c r="CB119" s="1912">
        <v>14758000</v>
      </c>
      <c r="CC119" s="1912">
        <v>14758000</v>
      </c>
      <c r="CD119" s="2033" t="s">
        <v>2647</v>
      </c>
      <c r="CE119" s="1902" t="s">
        <v>29</v>
      </c>
      <c r="CF119" s="1912">
        <v>15201000</v>
      </c>
      <c r="CG119" s="1912">
        <v>14758000</v>
      </c>
      <c r="CH119" s="2033" t="s">
        <v>2647</v>
      </c>
      <c r="CI119" s="1902" t="s">
        <v>29</v>
      </c>
      <c r="CJ119" s="1912">
        <v>15657000</v>
      </c>
      <c r="CK119" s="1912">
        <v>15657000</v>
      </c>
      <c r="CL119" s="1913" t="str">
        <f>CH119</f>
        <v>Funcionamiento</v>
      </c>
      <c r="CM119" s="1902" t="s">
        <v>29</v>
      </c>
      <c r="CN119" s="1912">
        <f>CJ119*1.03</f>
        <v>16126710</v>
      </c>
      <c r="CO119" s="1912">
        <v>15657000</v>
      </c>
      <c r="CP119" s="1902" t="s">
        <v>2647</v>
      </c>
      <c r="CQ119" s="1902" t="s">
        <v>29</v>
      </c>
      <c r="CR119" s="1644">
        <f>SUM(AZ119+BD119+BH119+BL119+BP119+BT119+BX119+CB119+CF119+CJ119+CN119)</f>
        <v>153692710</v>
      </c>
      <c r="CS119" s="1909" t="s">
        <v>21</v>
      </c>
      <c r="CT119" s="2035" t="s">
        <v>22</v>
      </c>
      <c r="CU119" s="2035" t="s">
        <v>3074</v>
      </c>
      <c r="CV119" s="2035" t="s">
        <v>3075</v>
      </c>
      <c r="CW119" s="2035" t="s">
        <v>3076</v>
      </c>
      <c r="CX119" s="2030" t="s">
        <v>334</v>
      </c>
      <c r="CY119" s="1909" t="s">
        <v>21</v>
      </c>
      <c r="CZ119" s="2035" t="s">
        <v>22</v>
      </c>
      <c r="DA119" s="2035" t="s">
        <v>3074</v>
      </c>
      <c r="DB119" s="2035" t="s">
        <v>3077</v>
      </c>
      <c r="DC119" s="1909">
        <v>3385503</v>
      </c>
      <c r="DD119" s="2030" t="s">
        <v>3078</v>
      </c>
    </row>
    <row r="120" spans="1:108" s="1648" customFormat="1" ht="264" customHeight="1">
      <c r="A120" s="1628">
        <v>108</v>
      </c>
      <c r="B120" s="1902" t="s">
        <v>2991</v>
      </c>
      <c r="C120" s="1903"/>
      <c r="D120" s="1904" t="s">
        <v>269</v>
      </c>
      <c r="E120" s="1650"/>
      <c r="F120" s="1893" t="s">
        <v>270</v>
      </c>
      <c r="G120" s="1893" t="s">
        <v>2992</v>
      </c>
      <c r="H120" s="1892" t="s">
        <v>108</v>
      </c>
      <c r="I120" s="1905" t="s">
        <v>2993</v>
      </c>
      <c r="J120" s="1895" t="s">
        <v>9</v>
      </c>
      <c r="K120" s="1895" t="s">
        <v>9</v>
      </c>
      <c r="L120" s="1906">
        <v>43831</v>
      </c>
      <c r="M120" s="1906">
        <v>47848</v>
      </c>
      <c r="N120" s="1947">
        <v>9.3790849673202628E-2</v>
      </c>
      <c r="O120" s="1911">
        <v>0.09</v>
      </c>
      <c r="P120" s="1911">
        <v>0.09</v>
      </c>
      <c r="Q120" s="1911">
        <v>0.09</v>
      </c>
      <c r="R120" s="1911">
        <v>0.09</v>
      </c>
      <c r="S120" s="1911">
        <v>0.09</v>
      </c>
      <c r="T120" s="1911">
        <v>0.09</v>
      </c>
      <c r="U120" s="1911">
        <v>9.3246187363834457E-2</v>
      </c>
      <c r="V120" s="1911">
        <v>0.09</v>
      </c>
      <c r="W120" s="1911">
        <v>9.3246187363834457E-2</v>
      </c>
      <c r="X120" s="1911">
        <v>0.09</v>
      </c>
      <c r="Y120" s="1908">
        <v>1</v>
      </c>
      <c r="Z120" s="1904" t="s">
        <v>3079</v>
      </c>
      <c r="AA120" s="1652">
        <v>2.5000000000000001E-3</v>
      </c>
      <c r="AB120" s="1902" t="s">
        <v>335</v>
      </c>
      <c r="AC120" s="1902" t="s">
        <v>336</v>
      </c>
      <c r="AD120" s="2037" t="s">
        <v>46</v>
      </c>
      <c r="AE120" s="2038" t="s">
        <v>212</v>
      </c>
      <c r="AF120" s="1971" t="s">
        <v>80</v>
      </c>
      <c r="AG120" s="2039" t="s">
        <v>2665</v>
      </c>
      <c r="AH120" s="1915" t="s">
        <v>8</v>
      </c>
      <c r="AI120" s="1915" t="s">
        <v>8</v>
      </c>
      <c r="AJ120" s="2040" t="s">
        <v>8</v>
      </c>
      <c r="AK120" s="2040" t="s">
        <v>8</v>
      </c>
      <c r="AL120" s="1910">
        <v>43983</v>
      </c>
      <c r="AM120" s="1974">
        <v>47848</v>
      </c>
      <c r="AN120" s="2041">
        <v>0.1</v>
      </c>
      <c r="AO120" s="2041">
        <v>0.2</v>
      </c>
      <c r="AP120" s="2041">
        <v>0.3</v>
      </c>
      <c r="AQ120" s="2041">
        <v>0.4</v>
      </c>
      <c r="AR120" s="2041">
        <v>0.5</v>
      </c>
      <c r="AS120" s="2041">
        <v>0.6</v>
      </c>
      <c r="AT120" s="2041">
        <v>0.7</v>
      </c>
      <c r="AU120" s="2041">
        <v>0.8</v>
      </c>
      <c r="AV120" s="2041">
        <v>0.9</v>
      </c>
      <c r="AW120" s="2041">
        <v>1</v>
      </c>
      <c r="AX120" s="2041">
        <v>1</v>
      </c>
      <c r="AY120" s="2041">
        <v>1</v>
      </c>
      <c r="AZ120" s="1912">
        <v>38000000</v>
      </c>
      <c r="BA120" s="1912">
        <v>38000000</v>
      </c>
      <c r="BB120" s="1970" t="s">
        <v>2661</v>
      </c>
      <c r="BC120" s="1970">
        <v>7863</v>
      </c>
      <c r="BD120" s="1912">
        <v>39900000</v>
      </c>
      <c r="BE120" s="1912">
        <v>39900000</v>
      </c>
      <c r="BF120" s="1970" t="s">
        <v>2661</v>
      </c>
      <c r="BG120" s="1970">
        <v>7863</v>
      </c>
      <c r="BH120" s="1912">
        <v>41895000</v>
      </c>
      <c r="BI120" s="1912">
        <v>41895000</v>
      </c>
      <c r="BJ120" s="1970" t="s">
        <v>2661</v>
      </c>
      <c r="BK120" s="1970">
        <v>7863</v>
      </c>
      <c r="BL120" s="1912">
        <v>43989750</v>
      </c>
      <c r="BM120" s="1912">
        <v>43989750</v>
      </c>
      <c r="BN120" s="1970" t="s">
        <v>2661</v>
      </c>
      <c r="BO120" s="1970">
        <v>7863</v>
      </c>
      <c r="BP120" s="1912">
        <v>46189237.5</v>
      </c>
      <c r="BQ120" s="1912">
        <v>46189237.5</v>
      </c>
      <c r="BR120" s="1970" t="s">
        <v>2697</v>
      </c>
      <c r="BS120" s="1970">
        <v>7863</v>
      </c>
      <c r="BT120" s="1912">
        <v>48498699.375</v>
      </c>
      <c r="BU120" s="1912" t="s">
        <v>29</v>
      </c>
      <c r="BV120" s="1970" t="s">
        <v>2661</v>
      </c>
      <c r="BW120" s="1970" t="s">
        <v>2874</v>
      </c>
      <c r="BX120" s="1912">
        <v>50923634.34375</v>
      </c>
      <c r="BY120" s="1912" t="s">
        <v>29</v>
      </c>
      <c r="BZ120" s="1970" t="s">
        <v>2697</v>
      </c>
      <c r="CA120" s="1970" t="s">
        <v>2874</v>
      </c>
      <c r="CB120" s="1912">
        <v>53469816.060937501</v>
      </c>
      <c r="CC120" s="1912" t="s">
        <v>29</v>
      </c>
      <c r="CD120" s="1970" t="s">
        <v>2661</v>
      </c>
      <c r="CE120" s="1970" t="s">
        <v>3015</v>
      </c>
      <c r="CF120" s="1912">
        <v>56143306.863984376</v>
      </c>
      <c r="CG120" s="1912" t="s">
        <v>29</v>
      </c>
      <c r="CH120" s="1970" t="s">
        <v>2661</v>
      </c>
      <c r="CI120" s="1970" t="s">
        <v>3015</v>
      </c>
      <c r="CJ120" s="1912">
        <v>58950472.207183592</v>
      </c>
      <c r="CK120" s="1912" t="s">
        <v>29</v>
      </c>
      <c r="CL120" s="1970" t="s">
        <v>2661</v>
      </c>
      <c r="CM120" s="1970" t="s">
        <v>3015</v>
      </c>
      <c r="CN120" s="1912">
        <f>(CJ120*5%)+CJ120</f>
        <v>61897995.817542769</v>
      </c>
      <c r="CO120" s="1912" t="s">
        <v>29</v>
      </c>
      <c r="CP120" s="1976" t="s">
        <v>2661</v>
      </c>
      <c r="CQ120" s="1970" t="s">
        <v>3016</v>
      </c>
      <c r="CR120" s="1644">
        <f>AZ120+CN120+CJ120+CF120+CB120+BX120+BT120+BP120+BL120+BH120+BD120</f>
        <v>539857912.16839826</v>
      </c>
      <c r="CS120" s="1902" t="s">
        <v>174</v>
      </c>
      <c r="CT120" s="1902" t="s">
        <v>175</v>
      </c>
      <c r="CU120" s="1902" t="s">
        <v>176</v>
      </c>
      <c r="CV120" s="1902" t="s">
        <v>3017</v>
      </c>
      <c r="CW120" s="1902" t="s">
        <v>177</v>
      </c>
      <c r="CX120" s="1977" t="s">
        <v>178</v>
      </c>
      <c r="CY120" s="1902" t="s">
        <v>174</v>
      </c>
      <c r="CZ120" s="1902" t="s">
        <v>3080</v>
      </c>
      <c r="DA120" s="1902" t="s">
        <v>3081</v>
      </c>
      <c r="DB120" s="2042" t="s">
        <v>3082</v>
      </c>
      <c r="DC120" s="1909"/>
      <c r="DD120" s="1909"/>
    </row>
    <row r="121" spans="1:108" s="1648" customFormat="1" ht="243.75" customHeight="1">
      <c r="A121" s="1628">
        <v>109</v>
      </c>
      <c r="B121" s="1902" t="s">
        <v>2991</v>
      </c>
      <c r="C121" s="1903"/>
      <c r="D121" s="1904" t="s">
        <v>269</v>
      </c>
      <c r="E121" s="1650"/>
      <c r="F121" s="1893" t="s">
        <v>270</v>
      </c>
      <c r="G121" s="1893" t="s">
        <v>2992</v>
      </c>
      <c r="H121" s="1892" t="s">
        <v>108</v>
      </c>
      <c r="I121" s="1905" t="s">
        <v>2993</v>
      </c>
      <c r="J121" s="1895" t="s">
        <v>9</v>
      </c>
      <c r="K121" s="1895" t="s">
        <v>9</v>
      </c>
      <c r="L121" s="1906">
        <v>43831</v>
      </c>
      <c r="M121" s="1906">
        <v>47848</v>
      </c>
      <c r="N121" s="1947">
        <v>9.3790849673202628E-2</v>
      </c>
      <c r="O121" s="1911">
        <v>0.09</v>
      </c>
      <c r="P121" s="1911">
        <v>0.09</v>
      </c>
      <c r="Q121" s="1911">
        <v>0.09</v>
      </c>
      <c r="R121" s="1911">
        <v>0.09</v>
      </c>
      <c r="S121" s="1911">
        <v>0.09</v>
      </c>
      <c r="T121" s="1911">
        <v>0.09</v>
      </c>
      <c r="U121" s="1911">
        <v>9.3246187363834457E-2</v>
      </c>
      <c r="V121" s="1911">
        <v>0.09</v>
      </c>
      <c r="W121" s="1911">
        <v>9.3246187363834457E-2</v>
      </c>
      <c r="X121" s="1911">
        <v>0.09</v>
      </c>
      <c r="Y121" s="1908">
        <v>1</v>
      </c>
      <c r="Z121" s="1904" t="s">
        <v>3083</v>
      </c>
      <c r="AA121" s="1652">
        <v>5.0000000000000001E-3</v>
      </c>
      <c r="AB121" s="1980" t="s">
        <v>2266</v>
      </c>
      <c r="AC121" s="1981" t="s">
        <v>2268</v>
      </c>
      <c r="AD121" s="1996" t="s">
        <v>300</v>
      </c>
      <c r="AE121" s="1997" t="s">
        <v>301</v>
      </c>
      <c r="AF121" s="1973" t="s">
        <v>80</v>
      </c>
      <c r="AG121" s="1998" t="s">
        <v>2635</v>
      </c>
      <c r="AH121" s="1980" t="s">
        <v>3026</v>
      </c>
      <c r="AI121" s="1980">
        <v>117</v>
      </c>
      <c r="AJ121" s="1980" t="s">
        <v>9</v>
      </c>
      <c r="AK121" s="1998" t="s">
        <v>9</v>
      </c>
      <c r="AL121" s="1983">
        <v>43983</v>
      </c>
      <c r="AM121" s="1983">
        <v>47848</v>
      </c>
      <c r="AN121" s="1999">
        <v>171</v>
      </c>
      <c r="AO121" s="1999">
        <v>1001</v>
      </c>
      <c r="AP121" s="1999">
        <v>942</v>
      </c>
      <c r="AQ121" s="1999">
        <v>618</v>
      </c>
      <c r="AR121" s="1999">
        <v>243</v>
      </c>
      <c r="AS121" s="1985">
        <v>850</v>
      </c>
      <c r="AT121" s="1985">
        <v>850</v>
      </c>
      <c r="AU121" s="1985">
        <v>850</v>
      </c>
      <c r="AV121" s="1985">
        <v>425</v>
      </c>
      <c r="AW121" s="1985">
        <v>850</v>
      </c>
      <c r="AX121" s="1985">
        <v>850</v>
      </c>
      <c r="AY121" s="1984">
        <f>+SUM(AN121:AX121)</f>
        <v>7650</v>
      </c>
      <c r="AZ121" s="1912">
        <v>7000000</v>
      </c>
      <c r="BA121" s="1912">
        <v>7000000</v>
      </c>
      <c r="BB121" s="1986" t="s">
        <v>3084</v>
      </c>
      <c r="BC121" s="1987" t="s">
        <v>3085</v>
      </c>
      <c r="BD121" s="1912">
        <v>101880154</v>
      </c>
      <c r="BE121" s="1912">
        <v>101880154</v>
      </c>
      <c r="BF121" s="1986" t="s">
        <v>2661</v>
      </c>
      <c r="BG121" s="1987" t="s">
        <v>3027</v>
      </c>
      <c r="BH121" s="1912">
        <v>95887204</v>
      </c>
      <c r="BI121" s="1912">
        <v>95887204</v>
      </c>
      <c r="BJ121" s="1986" t="s">
        <v>2661</v>
      </c>
      <c r="BK121" s="1987" t="s">
        <v>3027</v>
      </c>
      <c r="BL121" s="1912">
        <v>62925977</v>
      </c>
      <c r="BM121" s="1912">
        <v>62925977</v>
      </c>
      <c r="BN121" s="1986" t="s">
        <v>2661</v>
      </c>
      <c r="BO121" s="1987" t="s">
        <v>3027</v>
      </c>
      <c r="BP121" s="1912">
        <v>24741752</v>
      </c>
      <c r="BQ121" s="1912">
        <v>24741752</v>
      </c>
      <c r="BR121" s="1986" t="s">
        <v>2661</v>
      </c>
      <c r="BS121" s="2001">
        <v>7874</v>
      </c>
      <c r="BT121" s="1912">
        <f>939000*AS121</f>
        <v>798150000</v>
      </c>
      <c r="BU121" s="1912">
        <v>0</v>
      </c>
      <c r="BV121" s="1988" t="s">
        <v>2661</v>
      </c>
      <c r="BW121" s="1989" t="s">
        <v>2874</v>
      </c>
      <c r="BX121" s="1912">
        <f>939000*AT121</f>
        <v>798150000</v>
      </c>
      <c r="BY121" s="1912">
        <v>0</v>
      </c>
      <c r="BZ121" s="1988" t="s">
        <v>2661</v>
      </c>
      <c r="CA121" s="1989" t="s">
        <v>2874</v>
      </c>
      <c r="CB121" s="1912">
        <f>939000*AU121</f>
        <v>798150000</v>
      </c>
      <c r="CC121" s="1912">
        <v>0</v>
      </c>
      <c r="CD121" s="1988" t="s">
        <v>2661</v>
      </c>
      <c r="CE121" s="1989" t="s">
        <v>2874</v>
      </c>
      <c r="CF121" s="1912">
        <f>939000*AV121</f>
        <v>399075000</v>
      </c>
      <c r="CG121" s="1912">
        <v>0</v>
      </c>
      <c r="CH121" s="1988" t="s">
        <v>2661</v>
      </c>
      <c r="CI121" s="1989" t="s">
        <v>2874</v>
      </c>
      <c r="CJ121" s="1912">
        <f>939000*AW121</f>
        <v>798150000</v>
      </c>
      <c r="CK121" s="1912">
        <v>0</v>
      </c>
      <c r="CL121" s="1988" t="s">
        <v>2661</v>
      </c>
      <c r="CM121" s="1989" t="s">
        <v>2874</v>
      </c>
      <c r="CN121" s="1912">
        <f>939000*AX121</f>
        <v>798150000</v>
      </c>
      <c r="CO121" s="1912">
        <v>0</v>
      </c>
      <c r="CP121" s="1988" t="s">
        <v>2661</v>
      </c>
      <c r="CQ121" s="1989" t="s">
        <v>2874</v>
      </c>
      <c r="CR121" s="1644">
        <f>AZ121+CN121+CJ121+CF121+CB121+BX121+BT121+BP121+BL121+BH121+BD121</f>
        <v>4682260087</v>
      </c>
      <c r="CS121" s="2007" t="s">
        <v>174</v>
      </c>
      <c r="CT121" s="1902" t="s">
        <v>175</v>
      </c>
      <c r="CU121" s="2001" t="s">
        <v>3086</v>
      </c>
      <c r="CV121" s="1985" t="s">
        <v>3087</v>
      </c>
      <c r="CW121" s="2043" t="s">
        <v>3088</v>
      </c>
      <c r="CX121" s="2004" t="s">
        <v>3089</v>
      </c>
      <c r="CY121" s="1999"/>
      <c r="CZ121" s="1999"/>
      <c r="DA121" s="1999"/>
      <c r="DB121" s="1999"/>
      <c r="DC121" s="1999"/>
      <c r="DD121" s="1999"/>
    </row>
    <row r="122" spans="1:108" s="1648" customFormat="1" ht="243.75" customHeight="1">
      <c r="A122" s="1628">
        <v>110</v>
      </c>
      <c r="B122" s="1902" t="s">
        <v>2991</v>
      </c>
      <c r="C122" s="1903"/>
      <c r="D122" s="1904" t="s">
        <v>269</v>
      </c>
      <c r="E122" s="1650"/>
      <c r="F122" s="1893" t="s">
        <v>270</v>
      </c>
      <c r="G122" s="1893" t="s">
        <v>2992</v>
      </c>
      <c r="H122" s="1892" t="s">
        <v>108</v>
      </c>
      <c r="I122" s="1905" t="s">
        <v>2993</v>
      </c>
      <c r="J122" s="1895" t="s">
        <v>9</v>
      </c>
      <c r="K122" s="1895" t="s">
        <v>9</v>
      </c>
      <c r="L122" s="1906">
        <v>43831</v>
      </c>
      <c r="M122" s="1906">
        <v>47848</v>
      </c>
      <c r="N122" s="1947">
        <v>9.3790849673202628E-2</v>
      </c>
      <c r="O122" s="1911">
        <v>0.09</v>
      </c>
      <c r="P122" s="1911">
        <v>0.09</v>
      </c>
      <c r="Q122" s="1911">
        <v>0.09</v>
      </c>
      <c r="R122" s="1911">
        <v>0.09</v>
      </c>
      <c r="S122" s="1911">
        <v>0.09</v>
      </c>
      <c r="T122" s="1911">
        <v>0.09</v>
      </c>
      <c r="U122" s="1911">
        <v>9.3246187363834457E-2</v>
      </c>
      <c r="V122" s="1911">
        <v>0.09</v>
      </c>
      <c r="W122" s="1911">
        <v>9.3246187363834457E-2</v>
      </c>
      <c r="X122" s="1911">
        <v>0.09</v>
      </c>
      <c r="Y122" s="1908">
        <v>1</v>
      </c>
      <c r="Z122" s="1904" t="s">
        <v>3090</v>
      </c>
      <c r="AA122" s="1652">
        <v>2.5000000000000001E-3</v>
      </c>
      <c r="AB122" s="1915" t="s">
        <v>3091</v>
      </c>
      <c r="AC122" s="1915" t="s">
        <v>3092</v>
      </c>
      <c r="AD122" s="1902" t="s">
        <v>11</v>
      </c>
      <c r="AE122" s="1902" t="s">
        <v>12</v>
      </c>
      <c r="AF122" s="1902" t="s">
        <v>27</v>
      </c>
      <c r="AG122" s="2039" t="s">
        <v>2635</v>
      </c>
      <c r="AH122" s="1915" t="s">
        <v>8</v>
      </c>
      <c r="AI122" s="1915" t="s">
        <v>8</v>
      </c>
      <c r="AJ122" s="2040" t="s">
        <v>8</v>
      </c>
      <c r="AK122" s="2040" t="s">
        <v>8</v>
      </c>
      <c r="AL122" s="1910">
        <v>43983</v>
      </c>
      <c r="AM122" s="1974">
        <v>47848</v>
      </c>
      <c r="AN122" s="1971">
        <v>1</v>
      </c>
      <c r="AO122" s="1971">
        <v>1</v>
      </c>
      <c r="AP122" s="1971">
        <v>1</v>
      </c>
      <c r="AQ122" s="1971">
        <v>1</v>
      </c>
      <c r="AR122" s="1971">
        <v>1</v>
      </c>
      <c r="AS122" s="1971">
        <v>1</v>
      </c>
      <c r="AT122" s="1971">
        <v>1</v>
      </c>
      <c r="AU122" s="1971">
        <v>1</v>
      </c>
      <c r="AV122" s="1971">
        <v>1</v>
      </c>
      <c r="AW122" s="1971">
        <v>1</v>
      </c>
      <c r="AX122" s="1971">
        <v>1</v>
      </c>
      <c r="AY122" s="1971">
        <v>11</v>
      </c>
      <c r="AZ122" s="1912">
        <v>4250000</v>
      </c>
      <c r="BA122" s="1912">
        <v>4250000</v>
      </c>
      <c r="BB122" s="1913" t="s">
        <v>2661</v>
      </c>
      <c r="BC122" s="1903">
        <v>7863</v>
      </c>
      <c r="BD122" s="1912">
        <v>11687500</v>
      </c>
      <c r="BE122" s="1912">
        <v>11687500</v>
      </c>
      <c r="BF122" s="1913" t="s">
        <v>2661</v>
      </c>
      <c r="BG122" s="1903">
        <v>7863</v>
      </c>
      <c r="BH122" s="1912">
        <v>12271875</v>
      </c>
      <c r="BI122" s="1912">
        <v>12271875</v>
      </c>
      <c r="BJ122" s="1913" t="s">
        <v>2661</v>
      </c>
      <c r="BK122" s="1903">
        <v>7863</v>
      </c>
      <c r="BL122" s="1912">
        <v>12885468.75</v>
      </c>
      <c r="BM122" s="1912">
        <v>12885468.75</v>
      </c>
      <c r="BN122" s="1913" t="s">
        <v>2661</v>
      </c>
      <c r="BO122" s="1903">
        <v>7863</v>
      </c>
      <c r="BP122" s="1912">
        <v>13529742.1875</v>
      </c>
      <c r="BQ122" s="1912">
        <v>13529742.1875</v>
      </c>
      <c r="BR122" s="1913" t="s">
        <v>2661</v>
      </c>
      <c r="BS122" s="1903">
        <v>7863</v>
      </c>
      <c r="BT122" s="1912">
        <v>14206229.296875</v>
      </c>
      <c r="BU122" s="1912" t="s">
        <v>29</v>
      </c>
      <c r="BV122" s="1913" t="s">
        <v>2661</v>
      </c>
      <c r="BW122" s="1903" t="s">
        <v>2874</v>
      </c>
      <c r="BX122" s="1912">
        <f>(BT122*5%)+BT122</f>
        <v>14916540.76171875</v>
      </c>
      <c r="BY122" s="1912" t="s">
        <v>29</v>
      </c>
      <c r="BZ122" s="1913" t="s">
        <v>2697</v>
      </c>
      <c r="CA122" s="1903" t="s">
        <v>2874</v>
      </c>
      <c r="CB122" s="1912">
        <f>(BX122*5%)+BX122</f>
        <v>15662367.799804688</v>
      </c>
      <c r="CC122" s="1912" t="s">
        <v>29</v>
      </c>
      <c r="CD122" s="1913" t="s">
        <v>2661</v>
      </c>
      <c r="CE122" s="1913" t="s">
        <v>3015</v>
      </c>
      <c r="CF122" s="1912">
        <f>(CB122*5%)+CB122</f>
        <v>16445486.189794922</v>
      </c>
      <c r="CG122" s="1912" t="s">
        <v>29</v>
      </c>
      <c r="CH122" s="1913" t="s">
        <v>2661</v>
      </c>
      <c r="CI122" s="1913" t="s">
        <v>3015</v>
      </c>
      <c r="CJ122" s="1912">
        <f>(CF122*5%)+CF122</f>
        <v>17267760.49928467</v>
      </c>
      <c r="CK122" s="1912" t="s">
        <v>29</v>
      </c>
      <c r="CL122" s="1913" t="s">
        <v>2661</v>
      </c>
      <c r="CM122" s="1913" t="s">
        <v>3015</v>
      </c>
      <c r="CN122" s="1912">
        <f>(CJ122*5%)+CJ122</f>
        <v>18131148.524248902</v>
      </c>
      <c r="CO122" s="1912" t="s">
        <v>29</v>
      </c>
      <c r="CP122" s="1976" t="s">
        <v>2661</v>
      </c>
      <c r="CQ122" s="1913" t="s">
        <v>3015</v>
      </c>
      <c r="CR122" s="1644">
        <f>AZ122+CN122+CJ122+CF122+CB122+BX122+BT122+BP122+BL122+BH122+BD122</f>
        <v>151254119.00922692</v>
      </c>
      <c r="CS122" s="2007" t="s">
        <v>174</v>
      </c>
      <c r="CT122" s="1902" t="s">
        <v>175</v>
      </c>
      <c r="CU122" s="1902" t="s">
        <v>176</v>
      </c>
      <c r="CV122" s="1909" t="s">
        <v>3017</v>
      </c>
      <c r="CW122" s="1902" t="s">
        <v>177</v>
      </c>
      <c r="CX122" s="1977" t="s">
        <v>178</v>
      </c>
      <c r="CY122" s="1902"/>
      <c r="CZ122" s="1909"/>
      <c r="DA122" s="1909"/>
      <c r="DB122" s="1909"/>
      <c r="DC122" s="1909"/>
      <c r="DD122" s="1909"/>
    </row>
    <row r="123" spans="1:108" s="1648" customFormat="1" ht="243.75" customHeight="1">
      <c r="A123" s="1628">
        <v>111</v>
      </c>
      <c r="B123" s="1902" t="s">
        <v>2991</v>
      </c>
      <c r="C123" s="1903"/>
      <c r="D123" s="1904" t="s">
        <v>269</v>
      </c>
      <c r="E123" s="1650"/>
      <c r="F123" s="1893" t="s">
        <v>270</v>
      </c>
      <c r="G123" s="1893" t="s">
        <v>2992</v>
      </c>
      <c r="H123" s="1892" t="s">
        <v>108</v>
      </c>
      <c r="I123" s="1905" t="s">
        <v>2993</v>
      </c>
      <c r="J123" s="1895" t="s">
        <v>9</v>
      </c>
      <c r="K123" s="1895" t="s">
        <v>9</v>
      </c>
      <c r="L123" s="1906">
        <v>43831</v>
      </c>
      <c r="M123" s="1906">
        <v>47848</v>
      </c>
      <c r="N123" s="1947">
        <v>9.3790849673202628E-2</v>
      </c>
      <c r="O123" s="1911">
        <v>0.09</v>
      </c>
      <c r="P123" s="1911">
        <v>0.09</v>
      </c>
      <c r="Q123" s="1911">
        <v>0.09</v>
      </c>
      <c r="R123" s="1911">
        <v>0.09</v>
      </c>
      <c r="S123" s="1911">
        <v>0.09</v>
      </c>
      <c r="T123" s="1911">
        <v>0.09</v>
      </c>
      <c r="U123" s="1911">
        <v>9.3246187363834457E-2</v>
      </c>
      <c r="V123" s="1911">
        <v>0.09</v>
      </c>
      <c r="W123" s="1911">
        <v>9.3246187363834457E-2</v>
      </c>
      <c r="X123" s="1911">
        <v>0.09</v>
      </c>
      <c r="Y123" s="1908">
        <v>1</v>
      </c>
      <c r="Z123" s="2005" t="s">
        <v>3093</v>
      </c>
      <c r="AA123" s="1652">
        <v>5.0000000000000001E-3</v>
      </c>
      <c r="AB123" s="1980" t="s">
        <v>2275</v>
      </c>
      <c r="AC123" s="1981" t="s">
        <v>2272</v>
      </c>
      <c r="AD123" s="1915" t="s">
        <v>295</v>
      </c>
      <c r="AE123" s="1982" t="s">
        <v>296</v>
      </c>
      <c r="AF123" s="1973" t="s">
        <v>80</v>
      </c>
      <c r="AG123" s="1980" t="s">
        <v>2635</v>
      </c>
      <c r="AH123" s="1980" t="s">
        <v>3094</v>
      </c>
      <c r="AI123" s="1980">
        <v>119</v>
      </c>
      <c r="AJ123" s="1972" t="s">
        <v>9</v>
      </c>
      <c r="AK123" s="1973" t="s">
        <v>9</v>
      </c>
      <c r="AL123" s="1983">
        <v>43983</v>
      </c>
      <c r="AM123" s="1983">
        <v>47848</v>
      </c>
      <c r="AN123" s="2044">
        <v>113</v>
      </c>
      <c r="AO123" s="2044">
        <v>3362</v>
      </c>
      <c r="AP123" s="2044">
        <v>2918</v>
      </c>
      <c r="AQ123" s="2044">
        <v>2598</v>
      </c>
      <c r="AR123" s="2043">
        <v>1009</v>
      </c>
      <c r="AS123" s="1985">
        <v>2500</v>
      </c>
      <c r="AT123" s="1985">
        <v>2500</v>
      </c>
      <c r="AU123" s="1985">
        <v>2500</v>
      </c>
      <c r="AV123" s="1985">
        <f>AW123/2</f>
        <v>1250</v>
      </c>
      <c r="AW123" s="1985">
        <v>2500</v>
      </c>
      <c r="AX123" s="1985">
        <v>2500</v>
      </c>
      <c r="AY123" s="1984">
        <f>+SUM(AN123:AX123)</f>
        <v>23750</v>
      </c>
      <c r="AZ123" s="1912">
        <f>568584.21*AN123</f>
        <v>64250015.729999997</v>
      </c>
      <c r="BA123" s="1912">
        <v>64250015.729999997</v>
      </c>
      <c r="BB123" s="1986" t="s">
        <v>2661</v>
      </c>
      <c r="BC123" s="1987" t="s">
        <v>3020</v>
      </c>
      <c r="BD123" s="1912">
        <f>568584.21*AO123</f>
        <v>1911580114.02</v>
      </c>
      <c r="BE123" s="1912">
        <v>1911580114.02</v>
      </c>
      <c r="BF123" s="1986" t="s">
        <v>2661</v>
      </c>
      <c r="BG123" s="1987" t="s">
        <v>3020</v>
      </c>
      <c r="BH123" s="1912">
        <f>568584.21*AP123</f>
        <v>1659128724.78</v>
      </c>
      <c r="BI123" s="1912">
        <v>1659128724.78</v>
      </c>
      <c r="BJ123" s="1986" t="s">
        <v>2661</v>
      </c>
      <c r="BK123" s="1987" t="s">
        <v>3020</v>
      </c>
      <c r="BL123" s="1912">
        <f>568584.21*AQ123</f>
        <v>1477181777.5799999</v>
      </c>
      <c r="BM123" s="1912">
        <v>1477181777.5799999</v>
      </c>
      <c r="BN123" s="1986" t="s">
        <v>2661</v>
      </c>
      <c r="BO123" s="1987" t="s">
        <v>3020</v>
      </c>
      <c r="BP123" s="1912">
        <f>568584.21*AR123</f>
        <v>573701467.88999999</v>
      </c>
      <c r="BQ123" s="1912">
        <v>573701467.88999999</v>
      </c>
      <c r="BR123" s="1986" t="s">
        <v>2661</v>
      </c>
      <c r="BS123" s="1987" t="s">
        <v>3020</v>
      </c>
      <c r="BT123" s="1912">
        <f>568584.21*AS123</f>
        <v>1421460525</v>
      </c>
      <c r="BU123" s="1912">
        <v>0</v>
      </c>
      <c r="BV123" s="1988" t="s">
        <v>2661</v>
      </c>
      <c r="BW123" s="1989" t="s">
        <v>2874</v>
      </c>
      <c r="BX123" s="1912">
        <f>568584.21*AT123</f>
        <v>1421460525</v>
      </c>
      <c r="BY123" s="1912">
        <v>0</v>
      </c>
      <c r="BZ123" s="1988" t="s">
        <v>2661</v>
      </c>
      <c r="CA123" s="1989" t="s">
        <v>2874</v>
      </c>
      <c r="CB123" s="1912">
        <f>568584.21*AU123</f>
        <v>1421460525</v>
      </c>
      <c r="CC123" s="1912">
        <v>0</v>
      </c>
      <c r="CD123" s="1988" t="s">
        <v>2661</v>
      </c>
      <c r="CE123" s="1989" t="s">
        <v>2874</v>
      </c>
      <c r="CF123" s="1912">
        <f>568584.21*AV123</f>
        <v>710730262.5</v>
      </c>
      <c r="CG123" s="1912">
        <v>0</v>
      </c>
      <c r="CH123" s="1988" t="s">
        <v>2661</v>
      </c>
      <c r="CI123" s="1989" t="s">
        <v>2874</v>
      </c>
      <c r="CJ123" s="1912">
        <f>568584.21*AW123</f>
        <v>1421460525</v>
      </c>
      <c r="CK123" s="1912">
        <v>0</v>
      </c>
      <c r="CL123" s="1988" t="s">
        <v>2661</v>
      </c>
      <c r="CM123" s="1989" t="s">
        <v>2874</v>
      </c>
      <c r="CN123" s="1912">
        <f>568584.21*AX123</f>
        <v>1421460525</v>
      </c>
      <c r="CO123" s="1912">
        <v>0</v>
      </c>
      <c r="CP123" s="1988" t="s">
        <v>2661</v>
      </c>
      <c r="CQ123" s="1989" t="s">
        <v>2874</v>
      </c>
      <c r="CR123" s="1644">
        <f>AZ123+CN123+CJ123+CF123+CB123+BX123+BT123+BP123+BL123+BH123+BD123</f>
        <v>13503874987.500002</v>
      </c>
      <c r="CS123" s="2007" t="s">
        <v>174</v>
      </c>
      <c r="CT123" s="1902" t="s">
        <v>175</v>
      </c>
      <c r="CU123" s="1990" t="s">
        <v>3021</v>
      </c>
      <c r="CV123" s="1991" t="s">
        <v>3022</v>
      </c>
      <c r="CW123" s="1992">
        <v>3106167424</v>
      </c>
      <c r="CX123" s="2045" t="s">
        <v>2269</v>
      </c>
      <c r="CY123" s="1991"/>
      <c r="CZ123" s="1985"/>
      <c r="DA123" s="1909"/>
      <c r="DB123" s="1909"/>
      <c r="DC123" s="1909"/>
      <c r="DD123" s="1909"/>
    </row>
    <row r="124" spans="1:108" s="1648" customFormat="1" ht="243.75" customHeight="1">
      <c r="A124" s="1628">
        <v>112</v>
      </c>
      <c r="B124" s="1902" t="s">
        <v>2991</v>
      </c>
      <c r="C124" s="1903"/>
      <c r="D124" s="1904" t="s">
        <v>269</v>
      </c>
      <c r="E124" s="1650"/>
      <c r="F124" s="1893" t="s">
        <v>270</v>
      </c>
      <c r="G124" s="1893" t="s">
        <v>2992</v>
      </c>
      <c r="H124" s="1892" t="s">
        <v>108</v>
      </c>
      <c r="I124" s="1905" t="s">
        <v>2993</v>
      </c>
      <c r="J124" s="1895" t="s">
        <v>9</v>
      </c>
      <c r="K124" s="1895" t="s">
        <v>9</v>
      </c>
      <c r="L124" s="1906">
        <v>43831</v>
      </c>
      <c r="M124" s="1906">
        <v>47848</v>
      </c>
      <c r="N124" s="1947">
        <v>9.3790849673202628E-2</v>
      </c>
      <c r="O124" s="1911">
        <v>0.09</v>
      </c>
      <c r="P124" s="1911">
        <v>0.09</v>
      </c>
      <c r="Q124" s="1911">
        <v>0.09</v>
      </c>
      <c r="R124" s="1911">
        <v>0.09</v>
      </c>
      <c r="S124" s="1911">
        <v>0.09</v>
      </c>
      <c r="T124" s="1911">
        <v>0.09</v>
      </c>
      <c r="U124" s="1911">
        <v>9.3246187363834457E-2</v>
      </c>
      <c r="V124" s="1911">
        <v>0.09</v>
      </c>
      <c r="W124" s="1911">
        <v>9.3246187363834457E-2</v>
      </c>
      <c r="X124" s="1911">
        <v>0.09</v>
      </c>
      <c r="Y124" s="1908">
        <v>1</v>
      </c>
      <c r="Z124" s="2046" t="s">
        <v>3095</v>
      </c>
      <c r="AA124" s="1652">
        <v>5.0000000000000001E-3</v>
      </c>
      <c r="AB124" s="1902" t="s">
        <v>2277</v>
      </c>
      <c r="AC124" s="1902" t="s">
        <v>2280</v>
      </c>
      <c r="AD124" s="1902">
        <v>10</v>
      </c>
      <c r="AE124" s="1902" t="s">
        <v>68</v>
      </c>
      <c r="AF124" s="1902" t="s">
        <v>29</v>
      </c>
      <c r="AG124" s="1902" t="s">
        <v>3096</v>
      </c>
      <c r="AH124" s="1902" t="s">
        <v>3097</v>
      </c>
      <c r="AI124" s="1902">
        <v>10</v>
      </c>
      <c r="AJ124" s="1902" t="s">
        <v>9</v>
      </c>
      <c r="AK124" s="2047" t="s">
        <v>9</v>
      </c>
      <c r="AL124" s="1983">
        <v>44075</v>
      </c>
      <c r="AM124" s="1983">
        <v>45261</v>
      </c>
      <c r="AN124" s="1902">
        <v>1</v>
      </c>
      <c r="AO124" s="1902">
        <v>4</v>
      </c>
      <c r="AP124" s="1902">
        <v>4</v>
      </c>
      <c r="AQ124" s="1902">
        <v>4</v>
      </c>
      <c r="AR124" s="1902" t="s">
        <v>8</v>
      </c>
      <c r="AS124" s="1902" t="s">
        <v>8</v>
      </c>
      <c r="AT124" s="1902" t="s">
        <v>8</v>
      </c>
      <c r="AU124" s="1902" t="s">
        <v>8</v>
      </c>
      <c r="AV124" s="1902" t="s">
        <v>8</v>
      </c>
      <c r="AW124" s="1902" t="s">
        <v>8</v>
      </c>
      <c r="AX124" s="1902" t="s">
        <v>8</v>
      </c>
      <c r="AY124" s="1902">
        <v>13</v>
      </c>
      <c r="AZ124" s="1912">
        <v>120000000</v>
      </c>
      <c r="BA124" s="1912">
        <v>120000000</v>
      </c>
      <c r="BB124" s="2048" t="s">
        <v>3098</v>
      </c>
      <c r="BC124" s="1902">
        <v>7673</v>
      </c>
      <c r="BD124" s="1912">
        <v>800000000</v>
      </c>
      <c r="BE124" s="1912">
        <v>800000000</v>
      </c>
      <c r="BF124" s="2048" t="s">
        <v>3098</v>
      </c>
      <c r="BG124" s="1902">
        <v>7673</v>
      </c>
      <c r="BH124" s="1912">
        <v>800000000</v>
      </c>
      <c r="BI124" s="1912">
        <v>800000000</v>
      </c>
      <c r="BJ124" s="2048" t="s">
        <v>3098</v>
      </c>
      <c r="BK124" s="1902">
        <v>7673</v>
      </c>
      <c r="BL124" s="1912">
        <v>700000000</v>
      </c>
      <c r="BM124" s="1912">
        <v>700000000</v>
      </c>
      <c r="BN124" s="2048" t="s">
        <v>3098</v>
      </c>
      <c r="BO124" s="1902">
        <v>7673</v>
      </c>
      <c r="BP124" s="1902" t="s">
        <v>8</v>
      </c>
      <c r="BQ124" s="1902" t="s">
        <v>8</v>
      </c>
      <c r="BR124" s="1902" t="s">
        <v>8</v>
      </c>
      <c r="BS124" s="1902" t="s">
        <v>8</v>
      </c>
      <c r="BT124" s="1902" t="s">
        <v>8</v>
      </c>
      <c r="BU124" s="1902" t="s">
        <v>8</v>
      </c>
      <c r="BV124" s="1902" t="s">
        <v>8</v>
      </c>
      <c r="BW124" s="1902" t="s">
        <v>8</v>
      </c>
      <c r="BX124" s="1902" t="s">
        <v>8</v>
      </c>
      <c r="BY124" s="1902" t="s">
        <v>8</v>
      </c>
      <c r="BZ124" s="1902" t="s">
        <v>8</v>
      </c>
      <c r="CA124" s="1902" t="s">
        <v>8</v>
      </c>
      <c r="CB124" s="1902" t="s">
        <v>8</v>
      </c>
      <c r="CC124" s="1902" t="s">
        <v>8</v>
      </c>
      <c r="CD124" s="1902" t="s">
        <v>8</v>
      </c>
      <c r="CE124" s="1902" t="s">
        <v>8</v>
      </c>
      <c r="CF124" s="1902" t="s">
        <v>8</v>
      </c>
      <c r="CG124" s="1902" t="s">
        <v>8</v>
      </c>
      <c r="CH124" s="1902" t="s">
        <v>8</v>
      </c>
      <c r="CI124" s="1902" t="s">
        <v>8</v>
      </c>
      <c r="CJ124" s="1902" t="s">
        <v>8</v>
      </c>
      <c r="CK124" s="1902" t="s">
        <v>8</v>
      </c>
      <c r="CL124" s="1902" t="s">
        <v>8</v>
      </c>
      <c r="CM124" s="1902" t="s">
        <v>8</v>
      </c>
      <c r="CN124" s="1902" t="s">
        <v>8</v>
      </c>
      <c r="CO124" s="1902" t="s">
        <v>8</v>
      </c>
      <c r="CP124" s="1902" t="s">
        <v>8</v>
      </c>
      <c r="CQ124" s="1902" t="s">
        <v>8</v>
      </c>
      <c r="CR124" s="1912">
        <f>+SUM(BL124+BH124+BD124+AZ124)</f>
        <v>2420000000</v>
      </c>
      <c r="CS124" s="1885" t="s">
        <v>2778</v>
      </c>
      <c r="CT124" s="1885" t="s">
        <v>1</v>
      </c>
      <c r="CU124" s="1902" t="s">
        <v>2292</v>
      </c>
      <c r="CV124" s="1902" t="s">
        <v>3099</v>
      </c>
      <c r="CW124" s="1640"/>
      <c r="CX124" s="2049" t="s">
        <v>2074</v>
      </c>
      <c r="CY124" s="1640"/>
      <c r="CZ124" s="2050"/>
      <c r="DA124" s="1909"/>
      <c r="DB124" s="1909"/>
      <c r="DC124" s="1909"/>
      <c r="DD124" s="1909"/>
    </row>
    <row r="125" spans="1:108" s="1648" customFormat="1" ht="243.75" customHeight="1">
      <c r="A125" s="1628">
        <v>113</v>
      </c>
      <c r="B125" s="1902" t="s">
        <v>2991</v>
      </c>
      <c r="C125" s="1903"/>
      <c r="D125" s="1904" t="s">
        <v>269</v>
      </c>
      <c r="E125" s="1650"/>
      <c r="F125" s="1893" t="s">
        <v>270</v>
      </c>
      <c r="G125" s="1893" t="s">
        <v>2992</v>
      </c>
      <c r="H125" s="1892" t="s">
        <v>108</v>
      </c>
      <c r="I125" s="1905" t="s">
        <v>2993</v>
      </c>
      <c r="J125" s="1895" t="s">
        <v>9</v>
      </c>
      <c r="K125" s="1895" t="s">
        <v>9</v>
      </c>
      <c r="L125" s="1906">
        <v>43831</v>
      </c>
      <c r="M125" s="1906">
        <v>47848</v>
      </c>
      <c r="N125" s="1947">
        <v>9.3790849673202628E-2</v>
      </c>
      <c r="O125" s="1911">
        <v>0.09</v>
      </c>
      <c r="P125" s="1911">
        <v>0.09</v>
      </c>
      <c r="Q125" s="1911">
        <v>0.09</v>
      </c>
      <c r="R125" s="1911">
        <v>0.09</v>
      </c>
      <c r="S125" s="1911">
        <v>0.09</v>
      </c>
      <c r="T125" s="1911">
        <v>0.09</v>
      </c>
      <c r="U125" s="1911">
        <v>9.3246187363834457E-2</v>
      </c>
      <c r="V125" s="1911">
        <v>0.09</v>
      </c>
      <c r="W125" s="1911">
        <v>9.3246187363834457E-2</v>
      </c>
      <c r="X125" s="1911">
        <v>0.09</v>
      </c>
      <c r="Y125" s="1908">
        <v>1</v>
      </c>
      <c r="Z125" s="2046" t="s">
        <v>3100</v>
      </c>
      <c r="AA125" s="1652">
        <v>0.01</v>
      </c>
      <c r="AB125" s="1902" t="s">
        <v>2294</v>
      </c>
      <c r="AC125" s="1902" t="s">
        <v>2297</v>
      </c>
      <c r="AD125" s="1902">
        <v>10</v>
      </c>
      <c r="AE125" s="1902" t="s">
        <v>68</v>
      </c>
      <c r="AF125" s="1902" t="s">
        <v>29</v>
      </c>
      <c r="AG125" s="1902" t="s">
        <v>2639</v>
      </c>
      <c r="AH125" s="1902" t="s">
        <v>3097</v>
      </c>
      <c r="AI125" s="1902">
        <v>10</v>
      </c>
      <c r="AJ125" s="1902" t="s">
        <v>9</v>
      </c>
      <c r="AK125" s="2047" t="s">
        <v>9</v>
      </c>
      <c r="AL125" s="1983">
        <v>44197</v>
      </c>
      <c r="AM125" s="1983">
        <v>45444</v>
      </c>
      <c r="AN125" s="1934" t="s">
        <v>8</v>
      </c>
      <c r="AO125" s="2051">
        <v>0.1</v>
      </c>
      <c r="AP125" s="2051">
        <v>0.5</v>
      </c>
      <c r="AQ125" s="2051">
        <v>0.9</v>
      </c>
      <c r="AR125" s="2051">
        <v>1</v>
      </c>
      <c r="AS125" s="1934" t="s">
        <v>8</v>
      </c>
      <c r="AT125" s="1934" t="s">
        <v>8</v>
      </c>
      <c r="AU125" s="1934" t="s">
        <v>8</v>
      </c>
      <c r="AV125" s="1934" t="s">
        <v>8</v>
      </c>
      <c r="AW125" s="1934" t="s">
        <v>8</v>
      </c>
      <c r="AX125" s="1934" t="s">
        <v>8</v>
      </c>
      <c r="AY125" s="2051">
        <v>1</v>
      </c>
      <c r="AZ125" s="1912">
        <v>107500000</v>
      </c>
      <c r="BA125" s="1912">
        <v>107500000</v>
      </c>
      <c r="BB125" s="2048" t="s">
        <v>3098</v>
      </c>
      <c r="BC125" s="1902">
        <v>7673</v>
      </c>
      <c r="BD125" s="1912">
        <v>827985000</v>
      </c>
      <c r="BE125" s="1912">
        <v>827985000</v>
      </c>
      <c r="BF125" s="2048" t="s">
        <v>3098</v>
      </c>
      <c r="BG125" s="1902">
        <v>7673</v>
      </c>
      <c r="BH125" s="1912">
        <v>848326000</v>
      </c>
      <c r="BI125" s="1912">
        <v>848326000</v>
      </c>
      <c r="BJ125" s="2048" t="s">
        <v>3098</v>
      </c>
      <c r="BK125" s="1902">
        <v>7673</v>
      </c>
      <c r="BL125" s="1912">
        <v>725114000</v>
      </c>
      <c r="BM125" s="1912">
        <v>725114000</v>
      </c>
      <c r="BN125" s="2048" t="s">
        <v>3098</v>
      </c>
      <c r="BO125" s="1902">
        <v>7673</v>
      </c>
      <c r="BP125" s="1912">
        <v>746870000</v>
      </c>
      <c r="BQ125" s="1912">
        <v>746870000</v>
      </c>
      <c r="BR125" s="2048" t="s">
        <v>3098</v>
      </c>
      <c r="BS125" s="1902">
        <v>7673</v>
      </c>
      <c r="BT125" s="1902" t="s">
        <v>8</v>
      </c>
      <c r="BU125" s="1902" t="s">
        <v>8</v>
      </c>
      <c r="BV125" s="1902" t="s">
        <v>8</v>
      </c>
      <c r="BW125" s="1902" t="s">
        <v>8</v>
      </c>
      <c r="BX125" s="1902" t="s">
        <v>8</v>
      </c>
      <c r="BY125" s="1902" t="s">
        <v>8</v>
      </c>
      <c r="BZ125" s="1902" t="s">
        <v>8</v>
      </c>
      <c r="CA125" s="1902" t="s">
        <v>8</v>
      </c>
      <c r="CB125" s="1902" t="s">
        <v>8</v>
      </c>
      <c r="CC125" s="1902" t="s">
        <v>8</v>
      </c>
      <c r="CD125" s="1902" t="s">
        <v>8</v>
      </c>
      <c r="CE125" s="1902" t="s">
        <v>8</v>
      </c>
      <c r="CF125" s="1902" t="s">
        <v>8</v>
      </c>
      <c r="CG125" s="1902" t="s">
        <v>8</v>
      </c>
      <c r="CH125" s="1902" t="s">
        <v>8</v>
      </c>
      <c r="CI125" s="1902" t="s">
        <v>8</v>
      </c>
      <c r="CJ125" s="1902" t="s">
        <v>8</v>
      </c>
      <c r="CK125" s="1902" t="s">
        <v>8</v>
      </c>
      <c r="CL125" s="1902" t="s">
        <v>8</v>
      </c>
      <c r="CM125" s="1902" t="s">
        <v>8</v>
      </c>
      <c r="CN125" s="1902" t="s">
        <v>8</v>
      </c>
      <c r="CO125" s="1902" t="s">
        <v>8</v>
      </c>
      <c r="CP125" s="1902" t="s">
        <v>8</v>
      </c>
      <c r="CQ125" s="1902" t="s">
        <v>8</v>
      </c>
      <c r="CR125" s="1912">
        <f>+SUM(BL125+BH125+BD125+AZ125)</f>
        <v>2508925000</v>
      </c>
      <c r="CS125" s="1885" t="s">
        <v>2778</v>
      </c>
      <c r="CT125" s="1885" t="s">
        <v>1</v>
      </c>
      <c r="CU125" s="1902" t="s">
        <v>2292</v>
      </c>
      <c r="CV125" s="1902" t="s">
        <v>3099</v>
      </c>
      <c r="CW125" s="1640"/>
      <c r="CX125" s="2049" t="s">
        <v>2074</v>
      </c>
      <c r="CY125" s="1885"/>
      <c r="CZ125" s="2050"/>
      <c r="DA125" s="1909"/>
      <c r="DB125" s="1909"/>
      <c r="DC125" s="1909"/>
      <c r="DD125" s="1909"/>
    </row>
    <row r="126" spans="1:108" s="1648" customFormat="1" ht="229.5">
      <c r="A126" s="1628">
        <v>114</v>
      </c>
      <c r="B126" s="1902" t="s">
        <v>3101</v>
      </c>
      <c r="C126" s="2052">
        <v>7.7499999999999999E-2</v>
      </c>
      <c r="D126" s="1904" t="s">
        <v>341</v>
      </c>
      <c r="E126" s="2053">
        <v>3.7499999999999999E-2</v>
      </c>
      <c r="F126" s="1893" t="s">
        <v>342</v>
      </c>
      <c r="G126" s="1934" t="s">
        <v>3102</v>
      </c>
      <c r="H126" s="1902" t="s">
        <v>108</v>
      </c>
      <c r="I126" s="1902" t="s">
        <v>2741</v>
      </c>
      <c r="J126" s="2035" t="s">
        <v>9</v>
      </c>
      <c r="K126" s="1895" t="s">
        <v>9</v>
      </c>
      <c r="L126" s="1906">
        <v>43831</v>
      </c>
      <c r="M126" s="1906">
        <v>47848</v>
      </c>
      <c r="N126" s="1947">
        <v>0.1</v>
      </c>
      <c r="O126" s="1947">
        <v>0.2</v>
      </c>
      <c r="P126" s="1947">
        <v>0.2</v>
      </c>
      <c r="Q126" s="1947">
        <v>0.10113313586997796</v>
      </c>
      <c r="R126" s="1947">
        <v>0.03</v>
      </c>
      <c r="S126" s="1947">
        <v>9.2561707298549373E-2</v>
      </c>
      <c r="T126" s="1947">
        <v>8.3990278727120823E-2</v>
      </c>
      <c r="U126" s="1947">
        <v>5.8275993012835106E-2</v>
      </c>
      <c r="V126" s="1947">
        <v>1.9603554340396449E-2</v>
      </c>
      <c r="W126" s="1947">
        <v>5.8275993012835106E-2</v>
      </c>
      <c r="X126" s="1947">
        <v>5.8275993012835106E-2</v>
      </c>
      <c r="Y126" s="2032">
        <v>1</v>
      </c>
      <c r="Z126" s="2006" t="s">
        <v>3103</v>
      </c>
      <c r="AA126" s="1652">
        <v>5.0000000000000001E-3</v>
      </c>
      <c r="AB126" s="2054" t="s">
        <v>343</v>
      </c>
      <c r="AC126" s="1961" t="s">
        <v>1852</v>
      </c>
      <c r="AD126" s="2035" t="s">
        <v>344</v>
      </c>
      <c r="AE126" s="2035" t="s">
        <v>345</v>
      </c>
      <c r="AF126" s="2035" t="s">
        <v>3104</v>
      </c>
      <c r="AG126" s="2035" t="s">
        <v>2639</v>
      </c>
      <c r="AH126" s="2035" t="s">
        <v>3105</v>
      </c>
      <c r="AI126" s="2035">
        <v>17</v>
      </c>
      <c r="AJ126" s="2035">
        <v>35.6</v>
      </c>
      <c r="AK126" s="2035">
        <v>2018</v>
      </c>
      <c r="AL126" s="1910">
        <v>44197</v>
      </c>
      <c r="AM126" s="1974">
        <v>47848</v>
      </c>
      <c r="AN126" s="2055">
        <v>0</v>
      </c>
      <c r="AO126" s="1947">
        <v>0.376</v>
      </c>
      <c r="AP126" s="1947">
        <v>0.38600000000000001</v>
      </c>
      <c r="AQ126" s="1947">
        <v>0.39600000000000002</v>
      </c>
      <c r="AR126" s="1947">
        <v>0.40600000000000003</v>
      </c>
      <c r="AS126" s="1947">
        <v>0.41599999999999998</v>
      </c>
      <c r="AT126" s="1947">
        <v>0.42599999999999999</v>
      </c>
      <c r="AU126" s="1947">
        <v>0.436</v>
      </c>
      <c r="AV126" s="1947">
        <v>0.44600000000000001</v>
      </c>
      <c r="AW126" s="1947">
        <v>0.45600000000000002</v>
      </c>
      <c r="AX126" s="1947">
        <v>0.46600000000000003</v>
      </c>
      <c r="AY126" s="1947">
        <v>0.46600000000000003</v>
      </c>
      <c r="AZ126" s="1912" t="s">
        <v>29</v>
      </c>
      <c r="BA126" s="1912" t="s">
        <v>8</v>
      </c>
      <c r="BB126" s="2056" t="s">
        <v>2647</v>
      </c>
      <c r="BC126" s="2056" t="s">
        <v>8</v>
      </c>
      <c r="BD126" s="1912">
        <v>50000000</v>
      </c>
      <c r="BE126" s="1912" t="s">
        <v>8</v>
      </c>
      <c r="BF126" s="2056" t="s">
        <v>2647</v>
      </c>
      <c r="BG126" s="2056" t="s">
        <v>8</v>
      </c>
      <c r="BH126" s="1912">
        <v>52000000</v>
      </c>
      <c r="BI126" s="1912" t="s">
        <v>29</v>
      </c>
      <c r="BJ126" s="2056" t="s">
        <v>2647</v>
      </c>
      <c r="BK126" s="2056" t="s">
        <v>29</v>
      </c>
      <c r="BL126" s="1912">
        <v>54000000</v>
      </c>
      <c r="BM126" s="1912" t="s">
        <v>29</v>
      </c>
      <c r="BN126" s="2056" t="s">
        <v>2647</v>
      </c>
      <c r="BO126" s="2056" t="s">
        <v>29</v>
      </c>
      <c r="BP126" s="1912">
        <v>56000000</v>
      </c>
      <c r="BQ126" s="1912" t="s">
        <v>29</v>
      </c>
      <c r="BR126" s="2056" t="s">
        <v>2647</v>
      </c>
      <c r="BS126" s="2056" t="s">
        <v>29</v>
      </c>
      <c r="BT126" s="1912">
        <v>58000000</v>
      </c>
      <c r="BU126" s="1912" t="s">
        <v>29</v>
      </c>
      <c r="BV126" s="2056" t="s">
        <v>2647</v>
      </c>
      <c r="BW126" s="2056" t="s">
        <v>29</v>
      </c>
      <c r="BX126" s="1912">
        <v>60000000</v>
      </c>
      <c r="BY126" s="1912" t="s">
        <v>29</v>
      </c>
      <c r="BZ126" s="2056" t="s">
        <v>2647</v>
      </c>
      <c r="CA126" s="2056" t="s">
        <v>29</v>
      </c>
      <c r="CB126" s="1912">
        <v>62000000</v>
      </c>
      <c r="CC126" s="1912" t="s">
        <v>29</v>
      </c>
      <c r="CD126" s="2056" t="s">
        <v>2647</v>
      </c>
      <c r="CE126" s="2056" t="s">
        <v>29</v>
      </c>
      <c r="CF126" s="1912">
        <v>64000000</v>
      </c>
      <c r="CG126" s="1912" t="s">
        <v>29</v>
      </c>
      <c r="CH126" s="2056" t="s">
        <v>2647</v>
      </c>
      <c r="CI126" s="2056" t="s">
        <v>29</v>
      </c>
      <c r="CJ126" s="1912">
        <v>66000000</v>
      </c>
      <c r="CK126" s="1912" t="s">
        <v>29</v>
      </c>
      <c r="CL126" s="2056" t="s">
        <v>2647</v>
      </c>
      <c r="CM126" s="2056" t="s">
        <v>29</v>
      </c>
      <c r="CN126" s="1912">
        <v>68000000</v>
      </c>
      <c r="CO126" s="1912" t="s">
        <v>29</v>
      </c>
      <c r="CP126" s="2056" t="s">
        <v>2647</v>
      </c>
      <c r="CQ126" s="2056" t="s">
        <v>29</v>
      </c>
      <c r="CR126" s="1644">
        <f>CN126+CJ126+CF126+CB126+BX126+BT126+BP126+BL126+BH126+BD126</f>
        <v>590000000</v>
      </c>
      <c r="CS126" s="2035" t="s">
        <v>42</v>
      </c>
      <c r="CT126" s="2035" t="s">
        <v>43</v>
      </c>
      <c r="CU126" s="2035" t="s">
        <v>3106</v>
      </c>
      <c r="CV126" s="2035" t="s">
        <v>3107</v>
      </c>
      <c r="CW126" s="2035" t="s">
        <v>3108</v>
      </c>
      <c r="CX126" s="2057" t="s">
        <v>3109</v>
      </c>
      <c r="CY126" s="2035" t="s">
        <v>42</v>
      </c>
      <c r="CZ126" s="2035" t="s">
        <v>43</v>
      </c>
      <c r="DA126" s="2035" t="s">
        <v>8</v>
      </c>
      <c r="DB126" s="2035" t="s">
        <v>8</v>
      </c>
      <c r="DC126" s="2035" t="s">
        <v>8</v>
      </c>
      <c r="DD126" s="2035" t="s">
        <v>8</v>
      </c>
    </row>
    <row r="127" spans="1:108" s="1648" customFormat="1" ht="260.25" customHeight="1">
      <c r="A127" s="1628">
        <v>115</v>
      </c>
      <c r="B127" s="1902" t="s">
        <v>3101</v>
      </c>
      <c r="C127" s="1903"/>
      <c r="D127" s="1904" t="s">
        <v>341</v>
      </c>
      <c r="E127" s="1650"/>
      <c r="F127" s="1893" t="s">
        <v>342</v>
      </c>
      <c r="G127" s="1934" t="s">
        <v>3102</v>
      </c>
      <c r="H127" s="1902" t="s">
        <v>108</v>
      </c>
      <c r="I127" s="1902" t="s">
        <v>2741</v>
      </c>
      <c r="J127" s="1895" t="s">
        <v>9</v>
      </c>
      <c r="K127" s="1895" t="s">
        <v>9</v>
      </c>
      <c r="L127" s="1906">
        <v>43831</v>
      </c>
      <c r="M127" s="1906">
        <v>47848</v>
      </c>
      <c r="N127" s="1947">
        <v>0.1</v>
      </c>
      <c r="O127" s="1947">
        <v>0.2</v>
      </c>
      <c r="P127" s="1947">
        <v>0.2</v>
      </c>
      <c r="Q127" s="1947">
        <v>0.10113313586997796</v>
      </c>
      <c r="R127" s="1947">
        <v>0.03</v>
      </c>
      <c r="S127" s="1947">
        <v>9.2561707298549373E-2</v>
      </c>
      <c r="T127" s="1947">
        <v>8.3990278727120823E-2</v>
      </c>
      <c r="U127" s="1947">
        <v>5.8275993012835106E-2</v>
      </c>
      <c r="V127" s="1947">
        <v>1.9603554340396449E-2</v>
      </c>
      <c r="W127" s="1947">
        <v>5.8275993012835106E-2</v>
      </c>
      <c r="X127" s="1947">
        <v>5.8275993012835106E-2</v>
      </c>
      <c r="Y127" s="2032">
        <v>1</v>
      </c>
      <c r="Z127" s="1904" t="s">
        <v>3110</v>
      </c>
      <c r="AA127" s="1652">
        <v>2.5000000000000001E-3</v>
      </c>
      <c r="AB127" s="2035" t="s">
        <v>346</v>
      </c>
      <c r="AC127" s="1961" t="s">
        <v>1853</v>
      </c>
      <c r="AD127" s="2035" t="s">
        <v>344</v>
      </c>
      <c r="AE127" s="2035" t="s">
        <v>347</v>
      </c>
      <c r="AF127" s="2035" t="s">
        <v>3104</v>
      </c>
      <c r="AG127" s="2035" t="s">
        <v>2659</v>
      </c>
      <c r="AH127" s="2035" t="s">
        <v>348</v>
      </c>
      <c r="AI127" s="2035" t="s">
        <v>3111</v>
      </c>
      <c r="AJ127" s="2035" t="s">
        <v>8</v>
      </c>
      <c r="AK127" s="2035" t="s">
        <v>8</v>
      </c>
      <c r="AL127" s="1910">
        <v>44197</v>
      </c>
      <c r="AM127" s="1974">
        <v>47848</v>
      </c>
      <c r="AN127" s="2055">
        <v>0</v>
      </c>
      <c r="AO127" s="2055">
        <v>0.95</v>
      </c>
      <c r="AP127" s="2055">
        <v>0.95</v>
      </c>
      <c r="AQ127" s="2055">
        <v>0.95</v>
      </c>
      <c r="AR127" s="2055">
        <v>0.95</v>
      </c>
      <c r="AS127" s="2055">
        <v>0.95</v>
      </c>
      <c r="AT127" s="2055">
        <v>0.95</v>
      </c>
      <c r="AU127" s="2055">
        <v>0.95</v>
      </c>
      <c r="AV127" s="2055">
        <v>0.95</v>
      </c>
      <c r="AW127" s="2055">
        <v>0.95</v>
      </c>
      <c r="AX127" s="2055">
        <v>0.95</v>
      </c>
      <c r="AY127" s="2055">
        <v>0.95</v>
      </c>
      <c r="AZ127" s="1912" t="s">
        <v>8</v>
      </c>
      <c r="BA127" s="1912" t="s">
        <v>8</v>
      </c>
      <c r="BB127" s="2035" t="s">
        <v>2758</v>
      </c>
      <c r="BC127" s="2035" t="s">
        <v>8</v>
      </c>
      <c r="BD127" s="1912">
        <v>15000000</v>
      </c>
      <c r="BE127" s="1912" t="s">
        <v>8</v>
      </c>
      <c r="BF127" s="2035" t="s">
        <v>2758</v>
      </c>
      <c r="BG127" s="2035" t="s">
        <v>8</v>
      </c>
      <c r="BH127" s="1912">
        <v>18000000</v>
      </c>
      <c r="BI127" s="1912" t="s">
        <v>8</v>
      </c>
      <c r="BJ127" s="2035" t="s">
        <v>2758</v>
      </c>
      <c r="BK127" s="2035" t="s">
        <v>8</v>
      </c>
      <c r="BL127" s="1912">
        <v>23971537.225000001</v>
      </c>
      <c r="BM127" s="1912" t="s">
        <v>8</v>
      </c>
      <c r="BN127" s="2035" t="s">
        <v>2758</v>
      </c>
      <c r="BO127" s="2035" t="s">
        <v>8</v>
      </c>
      <c r="BP127" s="1912">
        <v>31011575.253750004</v>
      </c>
      <c r="BQ127" s="1912" t="s">
        <v>8</v>
      </c>
      <c r="BR127" s="2035" t="s">
        <v>2758</v>
      </c>
      <c r="BS127" s="2035" t="s">
        <v>8</v>
      </c>
      <c r="BT127" s="1912">
        <v>41865626.592562512</v>
      </c>
      <c r="BU127" s="1912" t="s">
        <v>8</v>
      </c>
      <c r="BV127" s="2035" t="s">
        <v>2758</v>
      </c>
      <c r="BW127" s="2035">
        <v>1184</v>
      </c>
      <c r="BX127" s="1912">
        <v>56518595.8999594</v>
      </c>
      <c r="BY127" s="1912" t="s">
        <v>8</v>
      </c>
      <c r="BZ127" s="2035" t="s">
        <v>2758</v>
      </c>
      <c r="CA127" s="2035" t="s">
        <v>8</v>
      </c>
      <c r="CB127" s="1912">
        <v>76300104.464945182</v>
      </c>
      <c r="CC127" s="1912" t="s">
        <v>8</v>
      </c>
      <c r="CD127" s="2035" t="s">
        <v>2758</v>
      </c>
      <c r="CE127" s="2035" t="s">
        <v>8</v>
      </c>
      <c r="CF127" s="1912">
        <v>103005141.027676</v>
      </c>
      <c r="CG127" s="1912" t="s">
        <v>8</v>
      </c>
      <c r="CH127" s="2035" t="s">
        <v>2758</v>
      </c>
      <c r="CI127" s="2035" t="s">
        <v>8</v>
      </c>
      <c r="CJ127" s="1912">
        <v>139056940.3873626</v>
      </c>
      <c r="CK127" s="1912" t="s">
        <v>8</v>
      </c>
      <c r="CL127" s="2035" t="s">
        <v>2758</v>
      </c>
      <c r="CM127" s="2035" t="s">
        <v>8</v>
      </c>
      <c r="CN127" s="1912">
        <v>187726869.52293953</v>
      </c>
      <c r="CO127" s="1912" t="s">
        <v>8</v>
      </c>
      <c r="CP127" s="2035" t="s">
        <v>2758</v>
      </c>
      <c r="CQ127" s="2035" t="s">
        <v>8</v>
      </c>
      <c r="CR127" s="1644">
        <f>CN127+CJ127+CF127+CB127+BX127+BT127+BP127+BL127+BH127+BD127</f>
        <v>692456390.37419534</v>
      </c>
      <c r="CS127" s="2035" t="s">
        <v>42</v>
      </c>
      <c r="CT127" s="2035" t="s">
        <v>43</v>
      </c>
      <c r="CU127" s="2035" t="s">
        <v>3112</v>
      </c>
      <c r="CV127" s="2035" t="s">
        <v>3113</v>
      </c>
      <c r="CW127" s="2058" t="s">
        <v>3114</v>
      </c>
      <c r="CX127" s="2057" t="s">
        <v>3115</v>
      </c>
      <c r="CY127" s="2035" t="s">
        <v>42</v>
      </c>
      <c r="CZ127" s="2035" t="s">
        <v>43</v>
      </c>
      <c r="DA127" s="2035" t="s">
        <v>8</v>
      </c>
      <c r="DB127" s="2035" t="s">
        <v>8</v>
      </c>
      <c r="DC127" s="2035" t="s">
        <v>8</v>
      </c>
      <c r="DD127" s="2035" t="s">
        <v>8</v>
      </c>
    </row>
    <row r="128" spans="1:108" s="1648" customFormat="1" ht="254.25" customHeight="1">
      <c r="A128" s="1628">
        <v>116</v>
      </c>
      <c r="B128" s="1902" t="s">
        <v>3101</v>
      </c>
      <c r="C128" s="1903"/>
      <c r="D128" s="1904" t="s">
        <v>341</v>
      </c>
      <c r="E128" s="1650"/>
      <c r="F128" s="1893" t="s">
        <v>342</v>
      </c>
      <c r="G128" s="1934" t="s">
        <v>3102</v>
      </c>
      <c r="H128" s="1902" t="s">
        <v>108</v>
      </c>
      <c r="I128" s="1902" t="s">
        <v>2741</v>
      </c>
      <c r="J128" s="1895" t="s">
        <v>9</v>
      </c>
      <c r="K128" s="1895" t="s">
        <v>9</v>
      </c>
      <c r="L128" s="1906">
        <v>43831</v>
      </c>
      <c r="M128" s="1906">
        <v>47848</v>
      </c>
      <c r="N128" s="1947">
        <v>0.1</v>
      </c>
      <c r="O128" s="1947">
        <v>0.2</v>
      </c>
      <c r="P128" s="1947">
        <v>0.2</v>
      </c>
      <c r="Q128" s="1947">
        <v>0.10113313586997796</v>
      </c>
      <c r="R128" s="1947">
        <v>0.03</v>
      </c>
      <c r="S128" s="1947">
        <v>9.2561707298549373E-2</v>
      </c>
      <c r="T128" s="1947">
        <v>8.3990278727120823E-2</v>
      </c>
      <c r="U128" s="1947">
        <v>5.8275993012835106E-2</v>
      </c>
      <c r="V128" s="1947">
        <v>1.9603554340396449E-2</v>
      </c>
      <c r="W128" s="1947">
        <v>5.8275993012835106E-2</v>
      </c>
      <c r="X128" s="1947">
        <v>5.8275993012835106E-2</v>
      </c>
      <c r="Y128" s="2032">
        <v>1</v>
      </c>
      <c r="Z128" s="1904" t="s">
        <v>3116</v>
      </c>
      <c r="AA128" s="1652">
        <v>5.0000000000000001E-3</v>
      </c>
      <c r="AB128" s="2035" t="s">
        <v>349</v>
      </c>
      <c r="AC128" s="2035" t="s">
        <v>350</v>
      </c>
      <c r="AD128" s="2035" t="s">
        <v>11</v>
      </c>
      <c r="AE128" s="2035" t="s">
        <v>41</v>
      </c>
      <c r="AF128" s="2035" t="s">
        <v>3104</v>
      </c>
      <c r="AG128" s="2035" t="s">
        <v>2639</v>
      </c>
      <c r="AH128" s="2035" t="s">
        <v>131</v>
      </c>
      <c r="AI128" s="2035"/>
      <c r="AJ128" s="2035" t="s">
        <v>29</v>
      </c>
      <c r="AK128" s="2035" t="s">
        <v>29</v>
      </c>
      <c r="AL128" s="1910">
        <v>43831</v>
      </c>
      <c r="AM128" s="1974">
        <v>47848</v>
      </c>
      <c r="AN128" s="2055">
        <v>0.1</v>
      </c>
      <c r="AO128" s="2055">
        <v>0.2</v>
      </c>
      <c r="AP128" s="2055">
        <v>0.3</v>
      </c>
      <c r="AQ128" s="2055">
        <v>0.35</v>
      </c>
      <c r="AR128" s="2055">
        <v>0.4</v>
      </c>
      <c r="AS128" s="2055">
        <v>0.45</v>
      </c>
      <c r="AT128" s="2055">
        <v>0.5</v>
      </c>
      <c r="AU128" s="2055">
        <v>0.55000000000000004</v>
      </c>
      <c r="AV128" s="2055">
        <v>0.56000000000000005</v>
      </c>
      <c r="AW128" s="2055">
        <v>0.57999999999999996</v>
      </c>
      <c r="AX128" s="2055">
        <v>0.6</v>
      </c>
      <c r="AY128" s="2055">
        <v>0.6</v>
      </c>
      <c r="AZ128" s="1912">
        <v>22625185</v>
      </c>
      <c r="BA128" s="1912">
        <v>22625185</v>
      </c>
      <c r="BB128" s="1912" t="s">
        <v>29</v>
      </c>
      <c r="BC128" s="1912" t="s">
        <v>8</v>
      </c>
      <c r="BD128" s="1912">
        <v>23757495</v>
      </c>
      <c r="BE128" s="1912" t="s">
        <v>29</v>
      </c>
      <c r="BF128" s="1912" t="s">
        <v>29</v>
      </c>
      <c r="BG128" s="1912" t="s">
        <v>29</v>
      </c>
      <c r="BH128" s="1912">
        <v>24945369</v>
      </c>
      <c r="BI128" s="1912" t="s">
        <v>29</v>
      </c>
      <c r="BJ128" s="1912" t="s">
        <v>29</v>
      </c>
      <c r="BK128" s="1912" t="s">
        <v>29</v>
      </c>
      <c r="BL128" s="1912">
        <v>26192638</v>
      </c>
      <c r="BM128" s="1912" t="s">
        <v>29</v>
      </c>
      <c r="BN128" s="1912" t="s">
        <v>29</v>
      </c>
      <c r="BO128" s="1912" t="s">
        <v>29</v>
      </c>
      <c r="BP128" s="1912">
        <v>27502270</v>
      </c>
      <c r="BQ128" s="1912" t="s">
        <v>29</v>
      </c>
      <c r="BR128" s="1912" t="s">
        <v>29</v>
      </c>
      <c r="BS128" s="1912" t="s">
        <v>29</v>
      </c>
      <c r="BT128" s="1912">
        <v>28877383</v>
      </c>
      <c r="BU128" s="1912" t="s">
        <v>29</v>
      </c>
      <c r="BV128" s="1912" t="s">
        <v>29</v>
      </c>
      <c r="BW128" s="1912" t="s">
        <v>29</v>
      </c>
      <c r="BX128" s="1912">
        <v>30321252</v>
      </c>
      <c r="BY128" s="1912" t="s">
        <v>29</v>
      </c>
      <c r="BZ128" s="1912" t="s">
        <v>29</v>
      </c>
      <c r="CA128" s="1912" t="s">
        <v>29</v>
      </c>
      <c r="CB128" s="1912">
        <v>31837315</v>
      </c>
      <c r="CC128" s="1912" t="s">
        <v>29</v>
      </c>
      <c r="CD128" s="1912" t="s">
        <v>29</v>
      </c>
      <c r="CE128" s="1912" t="s">
        <v>29</v>
      </c>
      <c r="CF128" s="1912">
        <v>33429181</v>
      </c>
      <c r="CG128" s="1912" t="s">
        <v>29</v>
      </c>
      <c r="CH128" s="1912" t="s">
        <v>29</v>
      </c>
      <c r="CI128" s="1912" t="s">
        <v>29</v>
      </c>
      <c r="CJ128" s="1912">
        <v>35100640</v>
      </c>
      <c r="CK128" s="1912" t="s">
        <v>29</v>
      </c>
      <c r="CL128" s="1912" t="s">
        <v>29</v>
      </c>
      <c r="CM128" s="1912" t="s">
        <v>29</v>
      </c>
      <c r="CN128" s="1912">
        <v>36855672</v>
      </c>
      <c r="CO128" s="1912" t="s">
        <v>29</v>
      </c>
      <c r="CP128" s="2035" t="s">
        <v>29</v>
      </c>
      <c r="CQ128" s="2035" t="s">
        <v>29</v>
      </c>
      <c r="CR128" s="1644">
        <f>CN128+CJ128+CF128+CB128+BX128+BT128+BP128+BL128+BH128+BD128+AZ128</f>
        <v>321444400</v>
      </c>
      <c r="CS128" s="2035" t="s">
        <v>42</v>
      </c>
      <c r="CT128" s="2035" t="s">
        <v>43</v>
      </c>
      <c r="CU128" s="2035" t="s">
        <v>3117</v>
      </c>
      <c r="CV128" s="2035" t="s">
        <v>3118</v>
      </c>
      <c r="CW128" s="2035" t="s">
        <v>3119</v>
      </c>
      <c r="CX128" s="2057" t="s">
        <v>3120</v>
      </c>
      <c r="CY128" s="2035" t="s">
        <v>42</v>
      </c>
      <c r="CZ128" s="2035" t="s">
        <v>43</v>
      </c>
      <c r="DA128" s="2035" t="s">
        <v>8</v>
      </c>
      <c r="DB128" s="2035" t="s">
        <v>8</v>
      </c>
      <c r="DC128" s="2035" t="s">
        <v>8</v>
      </c>
      <c r="DD128" s="2035" t="s">
        <v>8</v>
      </c>
    </row>
    <row r="129" spans="1:108" s="1648" customFormat="1" ht="237" customHeight="1">
      <c r="A129" s="1628">
        <v>117</v>
      </c>
      <c r="B129" s="1902" t="s">
        <v>3101</v>
      </c>
      <c r="C129" s="1903"/>
      <c r="D129" s="1904" t="s">
        <v>341</v>
      </c>
      <c r="E129" s="1650"/>
      <c r="F129" s="1893" t="s">
        <v>342</v>
      </c>
      <c r="G129" s="1934" t="s">
        <v>3102</v>
      </c>
      <c r="H129" s="1902" t="s">
        <v>108</v>
      </c>
      <c r="I129" s="1902" t="s">
        <v>2741</v>
      </c>
      <c r="J129" s="1895" t="s">
        <v>9</v>
      </c>
      <c r="K129" s="1895" t="s">
        <v>9</v>
      </c>
      <c r="L129" s="1906">
        <v>43831</v>
      </c>
      <c r="M129" s="1906">
        <v>47848</v>
      </c>
      <c r="N129" s="1947">
        <v>0.1</v>
      </c>
      <c r="O129" s="1947">
        <v>0.2</v>
      </c>
      <c r="P129" s="1947">
        <v>0.2</v>
      </c>
      <c r="Q129" s="1947">
        <v>0.10113313586997796</v>
      </c>
      <c r="R129" s="1947">
        <v>0.03</v>
      </c>
      <c r="S129" s="1947">
        <v>9.2561707298549373E-2</v>
      </c>
      <c r="T129" s="1947">
        <v>8.3990278727120823E-2</v>
      </c>
      <c r="U129" s="1947">
        <v>5.8275993012835106E-2</v>
      </c>
      <c r="V129" s="1947">
        <v>1.9603554340396449E-2</v>
      </c>
      <c r="W129" s="1947">
        <v>5.8275993012835106E-2</v>
      </c>
      <c r="X129" s="1947">
        <v>5.8275993012835106E-2</v>
      </c>
      <c r="Y129" s="2032">
        <v>1</v>
      </c>
      <c r="Z129" s="1942" t="s">
        <v>3121</v>
      </c>
      <c r="AA129" s="1652">
        <v>5.0000000000000001E-3</v>
      </c>
      <c r="AB129" s="1961" t="s">
        <v>3122</v>
      </c>
      <c r="AC129" s="1961" t="s">
        <v>351</v>
      </c>
      <c r="AD129" s="1961" t="s">
        <v>11</v>
      </c>
      <c r="AE129" s="1961" t="s">
        <v>84</v>
      </c>
      <c r="AF129" s="1961" t="s">
        <v>3104</v>
      </c>
      <c r="AG129" s="1961" t="s">
        <v>2639</v>
      </c>
      <c r="AH129" s="1961" t="s">
        <v>131</v>
      </c>
      <c r="AI129" s="1961">
        <v>12</v>
      </c>
      <c r="AJ129" s="1961" t="s">
        <v>29</v>
      </c>
      <c r="AK129" s="1961" t="s">
        <v>29</v>
      </c>
      <c r="AL129" s="1910">
        <v>44197</v>
      </c>
      <c r="AM129" s="1974">
        <v>47848</v>
      </c>
      <c r="AN129" s="1961" t="s">
        <v>29</v>
      </c>
      <c r="AO129" s="2059">
        <v>0.15</v>
      </c>
      <c r="AP129" s="2059">
        <v>0.4</v>
      </c>
      <c r="AQ129" s="2059">
        <v>0.65</v>
      </c>
      <c r="AR129" s="2059">
        <v>0.65</v>
      </c>
      <c r="AS129" s="2059">
        <v>0.85</v>
      </c>
      <c r="AT129" s="2059">
        <v>1</v>
      </c>
      <c r="AU129" s="2059">
        <v>1</v>
      </c>
      <c r="AV129" s="2059">
        <v>1</v>
      </c>
      <c r="AW129" s="2059">
        <v>1</v>
      </c>
      <c r="AX129" s="2059">
        <v>1</v>
      </c>
      <c r="AY129" s="2059">
        <v>1</v>
      </c>
      <c r="AZ129" s="1912" t="s">
        <v>8</v>
      </c>
      <c r="BA129" s="1961" t="s">
        <v>8</v>
      </c>
      <c r="BB129" s="1961" t="s">
        <v>8</v>
      </c>
      <c r="BC129" s="1961" t="s">
        <v>8</v>
      </c>
      <c r="BD129" s="1912">
        <v>45161588</v>
      </c>
      <c r="BE129" s="1912" t="s">
        <v>8</v>
      </c>
      <c r="BF129" s="1961" t="s">
        <v>2647</v>
      </c>
      <c r="BG129" s="1961" t="s">
        <v>8</v>
      </c>
      <c r="BH129" s="1912">
        <v>46968052</v>
      </c>
      <c r="BI129" s="1912" t="s">
        <v>29</v>
      </c>
      <c r="BJ129" s="1961" t="s">
        <v>2647</v>
      </c>
      <c r="BK129" s="1961" t="s">
        <v>29</v>
      </c>
      <c r="BL129" s="1912">
        <v>48846774</v>
      </c>
      <c r="BM129" s="1912" t="s">
        <v>29</v>
      </c>
      <c r="BN129" s="1961" t="s">
        <v>2647</v>
      </c>
      <c r="BO129" s="1961" t="s">
        <v>29</v>
      </c>
      <c r="BP129" s="1912">
        <v>50800645</v>
      </c>
      <c r="BQ129" s="1912" t="s">
        <v>29</v>
      </c>
      <c r="BR129" s="1961" t="s">
        <v>2647</v>
      </c>
      <c r="BS129" s="1961" t="s">
        <v>29</v>
      </c>
      <c r="BT129" s="1912">
        <v>52832670</v>
      </c>
      <c r="BU129" s="1912" t="s">
        <v>29</v>
      </c>
      <c r="BV129" s="1961" t="s">
        <v>2647</v>
      </c>
      <c r="BW129" s="1961" t="s">
        <v>29</v>
      </c>
      <c r="BX129" s="1912">
        <v>54945977</v>
      </c>
      <c r="BY129" s="1912" t="s">
        <v>29</v>
      </c>
      <c r="BZ129" s="1961" t="s">
        <v>2647</v>
      </c>
      <c r="CA129" s="1961" t="s">
        <v>29</v>
      </c>
      <c r="CB129" s="1912">
        <v>57143816</v>
      </c>
      <c r="CC129" s="1912" t="s">
        <v>29</v>
      </c>
      <c r="CD129" s="1961" t="s">
        <v>2647</v>
      </c>
      <c r="CE129" s="1961" t="s">
        <v>29</v>
      </c>
      <c r="CF129" s="1912">
        <v>59429569</v>
      </c>
      <c r="CG129" s="1912" t="s">
        <v>29</v>
      </c>
      <c r="CH129" s="1961" t="s">
        <v>2647</v>
      </c>
      <c r="CI129" s="1961" t="s">
        <v>29</v>
      </c>
      <c r="CJ129" s="1912">
        <v>61806752</v>
      </c>
      <c r="CK129" s="1912" t="s">
        <v>29</v>
      </c>
      <c r="CL129" s="1961" t="s">
        <v>2647</v>
      </c>
      <c r="CM129" s="1961" t="s">
        <v>29</v>
      </c>
      <c r="CN129" s="1912">
        <v>64279022</v>
      </c>
      <c r="CO129" s="1912" t="s">
        <v>29</v>
      </c>
      <c r="CP129" s="1961" t="s">
        <v>2647</v>
      </c>
      <c r="CQ129" s="1961" t="s">
        <v>29</v>
      </c>
      <c r="CR129" s="1644">
        <f>CN129+CJ129+CF129+CB129+BX129+BT129+BP129+BL129+BH129+BD129</f>
        <v>542214865</v>
      </c>
      <c r="CS129" s="1961" t="s">
        <v>42</v>
      </c>
      <c r="CT129" s="1961" t="s">
        <v>43</v>
      </c>
      <c r="CU129" s="1961" t="s">
        <v>3123</v>
      </c>
      <c r="CV129" s="1961" t="s">
        <v>3124</v>
      </c>
      <c r="CW129" s="1961" t="s">
        <v>3125</v>
      </c>
      <c r="CX129" s="1961" t="s">
        <v>3126</v>
      </c>
      <c r="CY129" s="1961" t="s">
        <v>42</v>
      </c>
      <c r="CZ129" s="1961" t="s">
        <v>43</v>
      </c>
      <c r="DA129" s="1961" t="s">
        <v>8</v>
      </c>
      <c r="DB129" s="1961" t="s">
        <v>8</v>
      </c>
      <c r="DC129" s="1961" t="s">
        <v>8</v>
      </c>
      <c r="DD129" s="1961" t="s">
        <v>8</v>
      </c>
    </row>
    <row r="130" spans="1:108" s="1648" customFormat="1" ht="251.25" customHeight="1">
      <c r="A130" s="1628">
        <v>118</v>
      </c>
      <c r="B130" s="1902" t="s">
        <v>3101</v>
      </c>
      <c r="C130" s="1903"/>
      <c r="D130" s="1904" t="s">
        <v>341</v>
      </c>
      <c r="E130" s="1650"/>
      <c r="F130" s="1893" t="s">
        <v>342</v>
      </c>
      <c r="G130" s="1934" t="s">
        <v>3102</v>
      </c>
      <c r="H130" s="1902" t="s">
        <v>108</v>
      </c>
      <c r="I130" s="1902" t="s">
        <v>2741</v>
      </c>
      <c r="J130" s="1895" t="s">
        <v>9</v>
      </c>
      <c r="K130" s="1895" t="s">
        <v>9</v>
      </c>
      <c r="L130" s="1906">
        <v>43831</v>
      </c>
      <c r="M130" s="1906">
        <v>47848</v>
      </c>
      <c r="N130" s="1947">
        <v>0.1</v>
      </c>
      <c r="O130" s="1947">
        <v>0.2</v>
      </c>
      <c r="P130" s="1947">
        <v>0.2</v>
      </c>
      <c r="Q130" s="1947">
        <v>0.10113313586997796</v>
      </c>
      <c r="R130" s="1947">
        <v>0.03</v>
      </c>
      <c r="S130" s="1947">
        <v>9.2561707298549373E-2</v>
      </c>
      <c r="T130" s="1947">
        <v>8.3990278727120823E-2</v>
      </c>
      <c r="U130" s="1947">
        <v>5.8275993012835106E-2</v>
      </c>
      <c r="V130" s="1947">
        <v>1.9603554340396449E-2</v>
      </c>
      <c r="W130" s="1947">
        <v>5.8275993012835106E-2</v>
      </c>
      <c r="X130" s="1947">
        <v>5.8275993012835106E-2</v>
      </c>
      <c r="Y130" s="2032">
        <v>1</v>
      </c>
      <c r="Z130" s="1942" t="s">
        <v>3127</v>
      </c>
      <c r="AA130" s="1652">
        <v>2.5000000000000001E-3</v>
      </c>
      <c r="AB130" s="1961" t="s">
        <v>352</v>
      </c>
      <c r="AC130" s="1961" t="s">
        <v>353</v>
      </c>
      <c r="AD130" s="1961" t="s">
        <v>344</v>
      </c>
      <c r="AE130" s="1961" t="s">
        <v>354</v>
      </c>
      <c r="AF130" s="1961" t="s">
        <v>3104</v>
      </c>
      <c r="AG130" s="1961" t="s">
        <v>2639</v>
      </c>
      <c r="AH130" s="1961" t="s">
        <v>28</v>
      </c>
      <c r="AI130" s="1961" t="s">
        <v>29</v>
      </c>
      <c r="AJ130" s="1961" t="s">
        <v>29</v>
      </c>
      <c r="AK130" s="1961" t="s">
        <v>29</v>
      </c>
      <c r="AL130" s="1910">
        <v>44197</v>
      </c>
      <c r="AM130" s="1974">
        <v>47848</v>
      </c>
      <c r="AN130" s="1961" t="s">
        <v>29</v>
      </c>
      <c r="AO130" s="1961">
        <v>0.08</v>
      </c>
      <c r="AP130" s="1961">
        <v>0.16</v>
      </c>
      <c r="AQ130" s="1961">
        <v>0.24</v>
      </c>
      <c r="AR130" s="1961">
        <v>0.32</v>
      </c>
      <c r="AS130" s="1961">
        <v>0.4</v>
      </c>
      <c r="AT130" s="1961">
        <v>0.48</v>
      </c>
      <c r="AU130" s="1961">
        <v>0.56000000000000005</v>
      </c>
      <c r="AV130" s="1961">
        <v>0.64</v>
      </c>
      <c r="AW130" s="1961">
        <v>0.72</v>
      </c>
      <c r="AX130" s="1961">
        <v>0.8</v>
      </c>
      <c r="AY130" s="1961">
        <v>0.8</v>
      </c>
      <c r="AZ130" s="1961" t="s">
        <v>29</v>
      </c>
      <c r="BA130" s="1961" t="s">
        <v>29</v>
      </c>
      <c r="BB130" s="1961" t="s">
        <v>29</v>
      </c>
      <c r="BC130" s="1961" t="s">
        <v>29</v>
      </c>
      <c r="BD130" s="1912">
        <v>45161588</v>
      </c>
      <c r="BE130" s="1912" t="s">
        <v>8</v>
      </c>
      <c r="BF130" s="1961" t="s">
        <v>2647</v>
      </c>
      <c r="BG130" s="1961" t="s">
        <v>8</v>
      </c>
      <c r="BH130" s="1912">
        <v>46968052</v>
      </c>
      <c r="BI130" s="1912" t="s">
        <v>29</v>
      </c>
      <c r="BJ130" s="1961" t="s">
        <v>2647</v>
      </c>
      <c r="BK130" s="1961" t="s">
        <v>29</v>
      </c>
      <c r="BL130" s="1912">
        <v>48846774</v>
      </c>
      <c r="BM130" s="1912" t="s">
        <v>29</v>
      </c>
      <c r="BN130" s="1961" t="s">
        <v>2647</v>
      </c>
      <c r="BO130" s="1961" t="s">
        <v>29</v>
      </c>
      <c r="BP130" s="1912">
        <v>50800645</v>
      </c>
      <c r="BQ130" s="1912" t="s">
        <v>29</v>
      </c>
      <c r="BR130" s="1961" t="s">
        <v>2647</v>
      </c>
      <c r="BS130" s="1961" t="s">
        <v>29</v>
      </c>
      <c r="BT130" s="1912">
        <v>52832670</v>
      </c>
      <c r="BU130" s="1912" t="s">
        <v>29</v>
      </c>
      <c r="BV130" s="1961" t="s">
        <v>2647</v>
      </c>
      <c r="BW130" s="1961" t="s">
        <v>29</v>
      </c>
      <c r="BX130" s="1912">
        <v>54945977</v>
      </c>
      <c r="BY130" s="1912" t="s">
        <v>29</v>
      </c>
      <c r="BZ130" s="1961" t="s">
        <v>2647</v>
      </c>
      <c r="CA130" s="1961" t="s">
        <v>29</v>
      </c>
      <c r="CB130" s="1912">
        <v>57143816</v>
      </c>
      <c r="CC130" s="1912" t="s">
        <v>29</v>
      </c>
      <c r="CD130" s="1961" t="s">
        <v>2647</v>
      </c>
      <c r="CE130" s="1961" t="s">
        <v>29</v>
      </c>
      <c r="CF130" s="1912">
        <v>59429569</v>
      </c>
      <c r="CG130" s="1912" t="s">
        <v>29</v>
      </c>
      <c r="CH130" s="1961" t="s">
        <v>2647</v>
      </c>
      <c r="CI130" s="1961" t="s">
        <v>29</v>
      </c>
      <c r="CJ130" s="1912">
        <v>61806752</v>
      </c>
      <c r="CK130" s="1912" t="s">
        <v>29</v>
      </c>
      <c r="CL130" s="1961" t="s">
        <v>2647</v>
      </c>
      <c r="CM130" s="1961" t="s">
        <v>29</v>
      </c>
      <c r="CN130" s="1912">
        <v>64279022</v>
      </c>
      <c r="CO130" s="1912" t="s">
        <v>29</v>
      </c>
      <c r="CP130" s="1961" t="s">
        <v>2647</v>
      </c>
      <c r="CQ130" s="1961" t="s">
        <v>29</v>
      </c>
      <c r="CR130" s="1644">
        <f>CN130+CJ130+CF130+CB130+BX130+BT130+BP130+BL130+BH130+BD130</f>
        <v>542214865</v>
      </c>
      <c r="CS130" s="1961" t="s">
        <v>42</v>
      </c>
      <c r="CT130" s="1961" t="s">
        <v>43</v>
      </c>
      <c r="CU130" s="1961" t="s">
        <v>3128</v>
      </c>
      <c r="CV130" s="1961" t="s">
        <v>3129</v>
      </c>
      <c r="CW130" s="1961" t="s">
        <v>3130</v>
      </c>
      <c r="CX130" s="1961" t="s">
        <v>3126</v>
      </c>
      <c r="CY130" s="1961" t="s">
        <v>42</v>
      </c>
      <c r="CZ130" s="1961" t="s">
        <v>43</v>
      </c>
      <c r="DA130" s="1961" t="s">
        <v>8</v>
      </c>
      <c r="DB130" s="1961" t="s">
        <v>8</v>
      </c>
      <c r="DC130" s="1961" t="s">
        <v>8</v>
      </c>
      <c r="DD130" s="1961" t="s">
        <v>8</v>
      </c>
    </row>
    <row r="131" spans="1:108" s="1648" customFormat="1" ht="255.75" customHeight="1">
      <c r="A131" s="1628">
        <v>119</v>
      </c>
      <c r="B131" s="1902" t="s">
        <v>3101</v>
      </c>
      <c r="C131" s="1903"/>
      <c r="D131" s="1904" t="s">
        <v>341</v>
      </c>
      <c r="E131" s="1650"/>
      <c r="F131" s="1893" t="s">
        <v>342</v>
      </c>
      <c r="G131" s="1934" t="s">
        <v>3102</v>
      </c>
      <c r="H131" s="1902" t="s">
        <v>108</v>
      </c>
      <c r="I131" s="1902" t="s">
        <v>2741</v>
      </c>
      <c r="J131" s="2035" t="s">
        <v>9</v>
      </c>
      <c r="K131" s="1895" t="s">
        <v>9</v>
      </c>
      <c r="L131" s="1906">
        <v>43831</v>
      </c>
      <c r="M131" s="1906">
        <v>47848</v>
      </c>
      <c r="N131" s="1947">
        <v>0.1</v>
      </c>
      <c r="O131" s="1947">
        <v>0.2</v>
      </c>
      <c r="P131" s="1947">
        <v>0.2</v>
      </c>
      <c r="Q131" s="1947">
        <v>0.10113313586997796</v>
      </c>
      <c r="R131" s="1947">
        <v>0.03</v>
      </c>
      <c r="S131" s="1947">
        <v>9.2561707298549373E-2</v>
      </c>
      <c r="T131" s="1947">
        <v>8.3990278727120823E-2</v>
      </c>
      <c r="U131" s="1947">
        <v>5.8275993012835106E-2</v>
      </c>
      <c r="V131" s="1947">
        <v>1.9603554340396449E-2</v>
      </c>
      <c r="W131" s="1947">
        <v>5.8275993012835106E-2</v>
      </c>
      <c r="X131" s="1947">
        <v>5.8275993012835106E-2</v>
      </c>
      <c r="Y131" s="2032">
        <v>1</v>
      </c>
      <c r="Z131" s="1942" t="s">
        <v>3131</v>
      </c>
      <c r="AA131" s="1652">
        <v>2.5000000000000001E-3</v>
      </c>
      <c r="AB131" s="1961" t="s">
        <v>355</v>
      </c>
      <c r="AC131" s="1961" t="s">
        <v>356</v>
      </c>
      <c r="AD131" s="1961" t="s">
        <v>11</v>
      </c>
      <c r="AE131" s="1961" t="s">
        <v>354</v>
      </c>
      <c r="AF131" s="1961" t="s">
        <v>3104</v>
      </c>
      <c r="AG131" s="1961" t="s">
        <v>2639</v>
      </c>
      <c r="AH131" s="1961" t="s">
        <v>131</v>
      </c>
      <c r="AI131" s="1961">
        <v>13</v>
      </c>
      <c r="AJ131" s="1961">
        <v>9544</v>
      </c>
      <c r="AK131" s="1961">
        <v>2019</v>
      </c>
      <c r="AL131" s="1910">
        <v>44197</v>
      </c>
      <c r="AM131" s="1974">
        <v>47848</v>
      </c>
      <c r="AN131" s="1961" t="s">
        <v>29</v>
      </c>
      <c r="AO131" s="2059">
        <v>0.08</v>
      </c>
      <c r="AP131" s="2059">
        <v>0.16</v>
      </c>
      <c r="AQ131" s="2059">
        <v>0.24</v>
      </c>
      <c r="AR131" s="2059">
        <v>0.32</v>
      </c>
      <c r="AS131" s="2059">
        <v>0.4</v>
      </c>
      <c r="AT131" s="2059">
        <v>0.48</v>
      </c>
      <c r="AU131" s="2059">
        <v>0.56000000000000005</v>
      </c>
      <c r="AV131" s="2059">
        <v>0.64</v>
      </c>
      <c r="AW131" s="2059">
        <v>0.72</v>
      </c>
      <c r="AX131" s="2059">
        <v>0.8</v>
      </c>
      <c r="AY131" s="2059">
        <v>0.8</v>
      </c>
      <c r="AZ131" s="1961" t="s">
        <v>29</v>
      </c>
      <c r="BA131" s="1961" t="s">
        <v>29</v>
      </c>
      <c r="BB131" s="1961" t="s">
        <v>29</v>
      </c>
      <c r="BC131" s="1961" t="s">
        <v>29</v>
      </c>
      <c r="BD131" s="1912">
        <v>45161588</v>
      </c>
      <c r="BE131" s="1912" t="s">
        <v>8</v>
      </c>
      <c r="BF131" s="1961" t="s">
        <v>2647</v>
      </c>
      <c r="BG131" s="1961" t="s">
        <v>8</v>
      </c>
      <c r="BH131" s="1912">
        <v>46968052</v>
      </c>
      <c r="BI131" s="1912" t="s">
        <v>29</v>
      </c>
      <c r="BJ131" s="1961" t="s">
        <v>2647</v>
      </c>
      <c r="BK131" s="1961" t="s">
        <v>29</v>
      </c>
      <c r="BL131" s="1912">
        <v>48846774</v>
      </c>
      <c r="BM131" s="1912" t="s">
        <v>29</v>
      </c>
      <c r="BN131" s="1961" t="s">
        <v>2647</v>
      </c>
      <c r="BO131" s="1961" t="s">
        <v>29</v>
      </c>
      <c r="BP131" s="1912">
        <v>50800645</v>
      </c>
      <c r="BQ131" s="1912" t="s">
        <v>29</v>
      </c>
      <c r="BR131" s="1961" t="s">
        <v>2647</v>
      </c>
      <c r="BS131" s="1961" t="s">
        <v>29</v>
      </c>
      <c r="BT131" s="1912">
        <v>52832670</v>
      </c>
      <c r="BU131" s="1912" t="s">
        <v>29</v>
      </c>
      <c r="BV131" s="1961" t="s">
        <v>2647</v>
      </c>
      <c r="BW131" s="1961" t="s">
        <v>29</v>
      </c>
      <c r="BX131" s="1912">
        <v>54945977</v>
      </c>
      <c r="BY131" s="1912" t="s">
        <v>29</v>
      </c>
      <c r="BZ131" s="1961" t="s">
        <v>2647</v>
      </c>
      <c r="CA131" s="1961" t="s">
        <v>29</v>
      </c>
      <c r="CB131" s="1912">
        <v>57143816</v>
      </c>
      <c r="CC131" s="1912" t="s">
        <v>29</v>
      </c>
      <c r="CD131" s="1961" t="s">
        <v>2647</v>
      </c>
      <c r="CE131" s="1961" t="s">
        <v>29</v>
      </c>
      <c r="CF131" s="1912">
        <v>59429569</v>
      </c>
      <c r="CG131" s="1912" t="s">
        <v>29</v>
      </c>
      <c r="CH131" s="1961" t="s">
        <v>2647</v>
      </c>
      <c r="CI131" s="1961" t="s">
        <v>29</v>
      </c>
      <c r="CJ131" s="1912">
        <v>61806752</v>
      </c>
      <c r="CK131" s="1912" t="s">
        <v>29</v>
      </c>
      <c r="CL131" s="1961" t="s">
        <v>2647</v>
      </c>
      <c r="CM131" s="1961" t="s">
        <v>29</v>
      </c>
      <c r="CN131" s="1912">
        <v>64279022</v>
      </c>
      <c r="CO131" s="1912" t="s">
        <v>29</v>
      </c>
      <c r="CP131" s="1961" t="s">
        <v>2647</v>
      </c>
      <c r="CQ131" s="1961" t="s">
        <v>29</v>
      </c>
      <c r="CR131" s="1644">
        <f>CN131+CJ131+CF131+CB131+BX131+BT131+BP131+BL131+BH131+BD131</f>
        <v>542214865</v>
      </c>
      <c r="CS131" s="1961" t="s">
        <v>42</v>
      </c>
      <c r="CT131" s="1961" t="s">
        <v>43</v>
      </c>
      <c r="CU131" s="1961" t="s">
        <v>3128</v>
      </c>
      <c r="CV131" s="1961" t="s">
        <v>3129</v>
      </c>
      <c r="CW131" s="1961" t="s">
        <v>3130</v>
      </c>
      <c r="CX131" s="1961" t="s">
        <v>3126</v>
      </c>
      <c r="CY131" s="1961" t="s">
        <v>42</v>
      </c>
      <c r="CZ131" s="1961" t="s">
        <v>43</v>
      </c>
      <c r="DA131" s="1961" t="s">
        <v>8</v>
      </c>
      <c r="DB131" s="1961" t="s">
        <v>8</v>
      </c>
      <c r="DC131" s="1961" t="s">
        <v>8</v>
      </c>
      <c r="DD131" s="1961" t="s">
        <v>8</v>
      </c>
    </row>
    <row r="132" spans="1:108" s="1648" customFormat="1" ht="261.75" customHeight="1">
      <c r="A132" s="1628">
        <v>120</v>
      </c>
      <c r="B132" s="1902" t="s">
        <v>3101</v>
      </c>
      <c r="C132" s="1903"/>
      <c r="D132" s="1904" t="s">
        <v>341</v>
      </c>
      <c r="E132" s="1650"/>
      <c r="F132" s="1893" t="s">
        <v>342</v>
      </c>
      <c r="G132" s="1934" t="s">
        <v>3102</v>
      </c>
      <c r="H132" s="1902" t="s">
        <v>108</v>
      </c>
      <c r="I132" s="1902" t="s">
        <v>2741</v>
      </c>
      <c r="J132" s="1895" t="s">
        <v>9</v>
      </c>
      <c r="K132" s="1895" t="s">
        <v>9</v>
      </c>
      <c r="L132" s="1906">
        <v>43831</v>
      </c>
      <c r="M132" s="1906">
        <v>47848</v>
      </c>
      <c r="N132" s="1947">
        <v>0.1</v>
      </c>
      <c r="O132" s="1947">
        <v>0.2</v>
      </c>
      <c r="P132" s="1947">
        <v>0.2</v>
      </c>
      <c r="Q132" s="1947">
        <v>0.10113313586997796</v>
      </c>
      <c r="R132" s="1947">
        <v>0.03</v>
      </c>
      <c r="S132" s="1947">
        <v>9.2561707298549373E-2</v>
      </c>
      <c r="T132" s="1947">
        <v>8.3990278727120823E-2</v>
      </c>
      <c r="U132" s="1947">
        <v>5.8275993012835106E-2</v>
      </c>
      <c r="V132" s="1947">
        <v>1.9603554340396449E-2</v>
      </c>
      <c r="W132" s="1947">
        <v>5.8275993012835106E-2</v>
      </c>
      <c r="X132" s="1947">
        <v>5.8275993012835106E-2</v>
      </c>
      <c r="Y132" s="2032">
        <v>1</v>
      </c>
      <c r="Z132" s="1904" t="s">
        <v>3132</v>
      </c>
      <c r="AA132" s="1652">
        <v>2.5000000000000001E-3</v>
      </c>
      <c r="AB132" s="2035" t="s">
        <v>357</v>
      </c>
      <c r="AC132" s="2035" t="s">
        <v>358</v>
      </c>
      <c r="AD132" s="2035" t="s">
        <v>344</v>
      </c>
      <c r="AE132" s="2035" t="s">
        <v>347</v>
      </c>
      <c r="AF132" s="2035" t="s">
        <v>3133</v>
      </c>
      <c r="AG132" s="2035" t="s">
        <v>2639</v>
      </c>
      <c r="AH132" s="2035" t="s">
        <v>131</v>
      </c>
      <c r="AI132" s="2035">
        <v>42</v>
      </c>
      <c r="AJ132" s="2035" t="s">
        <v>9</v>
      </c>
      <c r="AK132" s="2035" t="s">
        <v>9</v>
      </c>
      <c r="AL132" s="1910">
        <v>44197</v>
      </c>
      <c r="AM132" s="1974">
        <v>47848</v>
      </c>
      <c r="AN132" s="2035" t="s">
        <v>29</v>
      </c>
      <c r="AO132" s="2060">
        <v>200000</v>
      </c>
      <c r="AP132" s="2060">
        <v>500000</v>
      </c>
      <c r="AQ132" s="2060">
        <v>800000</v>
      </c>
      <c r="AR132" s="2060">
        <v>900000</v>
      </c>
      <c r="AS132" s="2060">
        <v>1200000</v>
      </c>
      <c r="AT132" s="2060">
        <v>1500000</v>
      </c>
      <c r="AU132" s="2060">
        <v>1800000</v>
      </c>
      <c r="AV132" s="2060">
        <v>1900000</v>
      </c>
      <c r="AW132" s="2060">
        <v>2200000</v>
      </c>
      <c r="AX132" s="2060">
        <v>2500000</v>
      </c>
      <c r="AY132" s="2060">
        <v>2500000</v>
      </c>
      <c r="AZ132" s="1912" t="s">
        <v>29</v>
      </c>
      <c r="BA132" s="1912" t="s">
        <v>29</v>
      </c>
      <c r="BB132" s="2025" t="s">
        <v>29</v>
      </c>
      <c r="BC132" s="2035" t="s">
        <v>3134</v>
      </c>
      <c r="BD132" s="1912">
        <v>5581000000</v>
      </c>
      <c r="BE132" s="1912">
        <v>5581000000</v>
      </c>
      <c r="BF132" s="2025" t="s">
        <v>29</v>
      </c>
      <c r="BG132" s="2035" t="s">
        <v>3134</v>
      </c>
      <c r="BH132" s="1912">
        <f>ROUNDDOWN(+BD132*1.04,-6)</f>
        <v>5804000000</v>
      </c>
      <c r="BI132" s="1912" t="s">
        <v>29</v>
      </c>
      <c r="BJ132" s="2025" t="s">
        <v>29</v>
      </c>
      <c r="BK132" s="2035" t="s">
        <v>3134</v>
      </c>
      <c r="BL132" s="1912">
        <f>ROUNDDOWN(+BH132*1.04,-6)</f>
        <v>6036000000</v>
      </c>
      <c r="BM132" s="1912" t="s">
        <v>29</v>
      </c>
      <c r="BN132" s="2025" t="s">
        <v>29</v>
      </c>
      <c r="BO132" s="2035" t="s">
        <v>3134</v>
      </c>
      <c r="BP132" s="1912">
        <f>ROUNDDOWN(+BL132*1.04,-6)</f>
        <v>6277000000</v>
      </c>
      <c r="BQ132" s="1912" t="s">
        <v>29</v>
      </c>
      <c r="BR132" s="2025" t="s">
        <v>29</v>
      </c>
      <c r="BS132" s="2035" t="s">
        <v>3134</v>
      </c>
      <c r="BT132" s="1912">
        <f>ROUNDDOWN(+BP132*1.04,-6)</f>
        <v>6528000000</v>
      </c>
      <c r="BU132" s="1912" t="s">
        <v>29</v>
      </c>
      <c r="BV132" s="2025" t="s">
        <v>29</v>
      </c>
      <c r="BW132" s="2025" t="s">
        <v>29</v>
      </c>
      <c r="BX132" s="1912">
        <f>ROUNDDOWN(+BT132*1.04,-6)</f>
        <v>6789000000</v>
      </c>
      <c r="BY132" s="1912" t="s">
        <v>29</v>
      </c>
      <c r="BZ132" s="2025" t="s">
        <v>29</v>
      </c>
      <c r="CA132" s="2025" t="s">
        <v>29</v>
      </c>
      <c r="CB132" s="1912">
        <f>ROUNDDOWN(+BX132*1.04,-6)</f>
        <v>7060000000</v>
      </c>
      <c r="CC132" s="1912" t="s">
        <v>29</v>
      </c>
      <c r="CD132" s="2025" t="s">
        <v>29</v>
      </c>
      <c r="CE132" s="2025" t="s">
        <v>29</v>
      </c>
      <c r="CF132" s="1912">
        <f>ROUNDDOWN(+CB132*1.04,-6)</f>
        <v>7342000000</v>
      </c>
      <c r="CG132" s="1912" t="s">
        <v>29</v>
      </c>
      <c r="CH132" s="2025" t="s">
        <v>29</v>
      </c>
      <c r="CI132" s="2025" t="s">
        <v>29</v>
      </c>
      <c r="CJ132" s="1912">
        <f>ROUNDDOWN(+CF132*1.04,-6)</f>
        <v>7635000000</v>
      </c>
      <c r="CK132" s="1912" t="s">
        <v>29</v>
      </c>
      <c r="CL132" s="2025" t="s">
        <v>29</v>
      </c>
      <c r="CM132" s="2025" t="s">
        <v>29</v>
      </c>
      <c r="CN132" s="1912">
        <f>ROUNDDOWN(+CJ132*1.04,-6)</f>
        <v>7940000000</v>
      </c>
      <c r="CO132" s="1912" t="s">
        <v>29</v>
      </c>
      <c r="CP132" s="2025" t="s">
        <v>29</v>
      </c>
      <c r="CQ132" s="2025" t="s">
        <v>29</v>
      </c>
      <c r="CR132" s="1644">
        <f>CN132+CJ132+CF132+CB132+BX132+BT132+BP132+BL132+BH132+BD132</f>
        <v>66992000000</v>
      </c>
      <c r="CS132" s="2035" t="s">
        <v>42</v>
      </c>
      <c r="CT132" s="2035" t="s">
        <v>43</v>
      </c>
      <c r="CU132" s="2035" t="s">
        <v>3135</v>
      </c>
      <c r="CV132" s="2035" t="s">
        <v>3136</v>
      </c>
      <c r="CW132" s="2058" t="s">
        <v>3137</v>
      </c>
      <c r="CX132" s="1961" t="s">
        <v>3138</v>
      </c>
      <c r="CY132" s="2035" t="s">
        <v>42</v>
      </c>
      <c r="CZ132" s="2035" t="s">
        <v>43</v>
      </c>
      <c r="DA132" s="2035" t="s">
        <v>8</v>
      </c>
      <c r="DB132" s="2035" t="s">
        <v>8</v>
      </c>
      <c r="DC132" s="2035" t="s">
        <v>8</v>
      </c>
      <c r="DD132" s="2035" t="s">
        <v>8</v>
      </c>
    </row>
    <row r="133" spans="1:108" s="1648" customFormat="1" ht="249.75" customHeight="1">
      <c r="A133" s="1628">
        <v>121</v>
      </c>
      <c r="B133" s="1902" t="s">
        <v>3101</v>
      </c>
      <c r="C133" s="1903"/>
      <c r="D133" s="1904" t="s">
        <v>341</v>
      </c>
      <c r="E133" s="1650"/>
      <c r="F133" s="1893" t="s">
        <v>342</v>
      </c>
      <c r="G133" s="1934" t="s">
        <v>3102</v>
      </c>
      <c r="H133" s="1902" t="s">
        <v>108</v>
      </c>
      <c r="I133" s="1902" t="s">
        <v>2741</v>
      </c>
      <c r="J133" s="1895" t="s">
        <v>9</v>
      </c>
      <c r="K133" s="1895" t="s">
        <v>9</v>
      </c>
      <c r="L133" s="1906">
        <v>43831</v>
      </c>
      <c r="M133" s="1906">
        <v>47848</v>
      </c>
      <c r="N133" s="1947">
        <v>0.1</v>
      </c>
      <c r="O133" s="1947">
        <v>0.2</v>
      </c>
      <c r="P133" s="1947">
        <v>0.2</v>
      </c>
      <c r="Q133" s="1947">
        <v>0.10113313586997796</v>
      </c>
      <c r="R133" s="1947">
        <v>0.03</v>
      </c>
      <c r="S133" s="1947">
        <v>9.2561707298549373E-2</v>
      </c>
      <c r="T133" s="1947">
        <v>8.3990278727120823E-2</v>
      </c>
      <c r="U133" s="1947">
        <v>5.8275993012835106E-2</v>
      </c>
      <c r="V133" s="1947">
        <v>1.9603554340396449E-2</v>
      </c>
      <c r="W133" s="1947">
        <v>5.8275993012835106E-2</v>
      </c>
      <c r="X133" s="1947">
        <v>5.8275993012835106E-2</v>
      </c>
      <c r="Y133" s="2032">
        <v>1</v>
      </c>
      <c r="Z133" s="1942" t="s">
        <v>3139</v>
      </c>
      <c r="AA133" s="1652">
        <v>0.01</v>
      </c>
      <c r="AB133" s="1961" t="s">
        <v>359</v>
      </c>
      <c r="AC133" s="1961" t="s">
        <v>360</v>
      </c>
      <c r="AD133" s="2035" t="s">
        <v>344</v>
      </c>
      <c r="AE133" s="2035" t="s">
        <v>347</v>
      </c>
      <c r="AF133" s="2035" t="s">
        <v>3133</v>
      </c>
      <c r="AG133" s="1961" t="s">
        <v>2635</v>
      </c>
      <c r="AH133" s="2035" t="s">
        <v>131</v>
      </c>
      <c r="AI133" s="1961">
        <v>42</v>
      </c>
      <c r="AJ133" s="2035" t="s">
        <v>9</v>
      </c>
      <c r="AK133" s="2035" t="s">
        <v>9</v>
      </c>
      <c r="AL133" s="1910">
        <v>43831</v>
      </c>
      <c r="AM133" s="1974">
        <v>47848</v>
      </c>
      <c r="AN133" s="1961">
        <v>4</v>
      </c>
      <c r="AO133" s="1961">
        <v>9</v>
      </c>
      <c r="AP133" s="1961">
        <v>14</v>
      </c>
      <c r="AQ133" s="1961">
        <v>19</v>
      </c>
      <c r="AR133" s="1961">
        <v>20</v>
      </c>
      <c r="AS133" s="1961">
        <v>20</v>
      </c>
      <c r="AT133" s="1961">
        <v>20</v>
      </c>
      <c r="AU133" s="1961">
        <v>20</v>
      </c>
      <c r="AV133" s="1961">
        <v>20</v>
      </c>
      <c r="AW133" s="1961">
        <v>20</v>
      </c>
      <c r="AX133" s="1961">
        <v>20</v>
      </c>
      <c r="AY133" s="1961">
        <f>AN133+AO133+AP133+AQ133+AR133+AS133+AT133+AU133+AV133+AW133+AX133</f>
        <v>186</v>
      </c>
      <c r="AZ133" s="1912">
        <v>292529968</v>
      </c>
      <c r="BA133" s="1912">
        <v>292529968</v>
      </c>
      <c r="BB133" s="2025" t="s">
        <v>29</v>
      </c>
      <c r="BC133" s="2035">
        <v>7883</v>
      </c>
      <c r="BD133" s="1912">
        <v>6511256000</v>
      </c>
      <c r="BE133" s="1912">
        <v>6511256000</v>
      </c>
      <c r="BF133" s="2025" t="s">
        <v>29</v>
      </c>
      <c r="BG133" s="2035">
        <v>7833</v>
      </c>
      <c r="BH133" s="1912">
        <v>6649793000</v>
      </c>
      <c r="BI133" s="1912">
        <v>6649793000</v>
      </c>
      <c r="BJ133" s="2025" t="s">
        <v>29</v>
      </c>
      <c r="BK133" s="1961">
        <v>7883</v>
      </c>
      <c r="BL133" s="1912">
        <v>6926868000</v>
      </c>
      <c r="BM133" s="1912">
        <v>6926868000</v>
      </c>
      <c r="BN133" s="2025" t="s">
        <v>29</v>
      </c>
      <c r="BO133" s="1961">
        <v>7883</v>
      </c>
      <c r="BP133" s="1912">
        <v>7619553032</v>
      </c>
      <c r="BQ133" s="1912">
        <v>7619553032</v>
      </c>
      <c r="BR133" s="2025" t="s">
        <v>29</v>
      </c>
      <c r="BS133" s="1961">
        <v>7833</v>
      </c>
      <c r="BT133" s="1912">
        <v>7650015153</v>
      </c>
      <c r="BU133" s="1912" t="s">
        <v>29</v>
      </c>
      <c r="BV133" s="2025" t="s">
        <v>29</v>
      </c>
      <c r="BW133" s="2025" t="s">
        <v>29</v>
      </c>
      <c r="BX133" s="1912">
        <v>7680477274</v>
      </c>
      <c r="BY133" s="1912" t="s">
        <v>29</v>
      </c>
      <c r="BZ133" s="2025" t="s">
        <v>29</v>
      </c>
      <c r="CA133" s="2025" t="s">
        <v>29</v>
      </c>
      <c r="CB133" s="1912">
        <v>7711199183</v>
      </c>
      <c r="CC133" s="1912" t="s">
        <v>29</v>
      </c>
      <c r="CD133" s="2025" t="s">
        <v>29</v>
      </c>
      <c r="CE133" s="2025" t="s">
        <v>29</v>
      </c>
      <c r="CF133" s="1912">
        <v>7742043979</v>
      </c>
      <c r="CG133" s="1912" t="s">
        <v>29</v>
      </c>
      <c r="CH133" s="2025" t="s">
        <v>29</v>
      </c>
      <c r="CI133" s="2025" t="s">
        <v>29</v>
      </c>
      <c r="CJ133" s="1912">
        <v>7773012154</v>
      </c>
      <c r="CK133" s="1912" t="s">
        <v>29</v>
      </c>
      <c r="CL133" s="2025" t="s">
        <v>29</v>
      </c>
      <c r="CM133" s="2025" t="s">
        <v>29</v>
      </c>
      <c r="CN133" s="1912">
        <v>7804104202</v>
      </c>
      <c r="CO133" s="1912" t="s">
        <v>29</v>
      </c>
      <c r="CP133" s="2025" t="s">
        <v>29</v>
      </c>
      <c r="CQ133" s="2025" t="s">
        <v>29</v>
      </c>
      <c r="CR133" s="1644">
        <f>CN133+CJ133+CF133+CB133+BX133+BT133+BP133+BL133+BH133+BD133+AZ133</f>
        <v>74360851945</v>
      </c>
      <c r="CS133" s="2035" t="s">
        <v>42</v>
      </c>
      <c r="CT133" s="2035" t="s">
        <v>43</v>
      </c>
      <c r="CU133" s="2035" t="s">
        <v>3140</v>
      </c>
      <c r="CV133" s="1961" t="s">
        <v>3141</v>
      </c>
      <c r="CW133" s="1961" t="s">
        <v>3137</v>
      </c>
      <c r="CX133" s="1961" t="s">
        <v>3142</v>
      </c>
      <c r="CY133" s="2035" t="s">
        <v>42</v>
      </c>
      <c r="CZ133" s="2035" t="s">
        <v>43</v>
      </c>
      <c r="DA133" s="2035" t="s">
        <v>8</v>
      </c>
      <c r="DB133" s="2035" t="s">
        <v>8</v>
      </c>
      <c r="DC133" s="2035" t="s">
        <v>8</v>
      </c>
      <c r="DD133" s="2035" t="s">
        <v>8</v>
      </c>
    </row>
    <row r="134" spans="1:108" s="1648" customFormat="1" ht="267.75" customHeight="1">
      <c r="A134" s="1628">
        <v>122</v>
      </c>
      <c r="B134" s="1902" t="s">
        <v>3101</v>
      </c>
      <c r="C134" s="1903"/>
      <c r="D134" s="1904" t="s">
        <v>341</v>
      </c>
      <c r="E134" s="1650"/>
      <c r="F134" s="1893" t="s">
        <v>342</v>
      </c>
      <c r="G134" s="1934" t="s">
        <v>3102</v>
      </c>
      <c r="H134" s="1902" t="s">
        <v>108</v>
      </c>
      <c r="I134" s="1902" t="s">
        <v>2741</v>
      </c>
      <c r="J134" s="1895" t="s">
        <v>9</v>
      </c>
      <c r="K134" s="1895" t="s">
        <v>9</v>
      </c>
      <c r="L134" s="1906">
        <v>43831</v>
      </c>
      <c r="M134" s="1906">
        <v>47848</v>
      </c>
      <c r="N134" s="1947">
        <v>0.1</v>
      </c>
      <c r="O134" s="1947">
        <v>0.2</v>
      </c>
      <c r="P134" s="1947">
        <v>0.2</v>
      </c>
      <c r="Q134" s="1947">
        <v>0.10113313586997796</v>
      </c>
      <c r="R134" s="1947">
        <v>0.03</v>
      </c>
      <c r="S134" s="1947">
        <v>9.2561707298549373E-2</v>
      </c>
      <c r="T134" s="1947">
        <v>8.3990278727120823E-2</v>
      </c>
      <c r="U134" s="1947">
        <v>5.8275993012835106E-2</v>
      </c>
      <c r="V134" s="1947">
        <v>1.9603554340396449E-2</v>
      </c>
      <c r="W134" s="1947">
        <v>5.8275993012835106E-2</v>
      </c>
      <c r="X134" s="1947">
        <v>5.8275993012835106E-2</v>
      </c>
      <c r="Y134" s="2032">
        <v>1</v>
      </c>
      <c r="Z134" s="1904" t="s">
        <v>3143</v>
      </c>
      <c r="AA134" s="1652">
        <v>2.5000000000000001E-3</v>
      </c>
      <c r="AB134" s="1666" t="s">
        <v>361</v>
      </c>
      <c r="AC134" s="1892" t="s">
        <v>362</v>
      </c>
      <c r="AD134" s="1666" t="s">
        <v>11</v>
      </c>
      <c r="AE134" s="1667" t="s">
        <v>363</v>
      </c>
      <c r="AF134" s="1666" t="s">
        <v>130</v>
      </c>
      <c r="AG134" s="1902" t="s">
        <v>2635</v>
      </c>
      <c r="AH134" s="2061" t="s">
        <v>131</v>
      </c>
      <c r="AI134" s="1894">
        <v>73</v>
      </c>
      <c r="AJ134" s="1666">
        <v>5365</v>
      </c>
      <c r="AK134" s="1894">
        <v>2019</v>
      </c>
      <c r="AL134" s="2062">
        <v>44013</v>
      </c>
      <c r="AM134" s="2062">
        <v>47837</v>
      </c>
      <c r="AN134" s="2063">
        <v>5833</v>
      </c>
      <c r="AO134" s="2063">
        <v>17500</v>
      </c>
      <c r="AP134" s="2063">
        <v>20417</v>
      </c>
      <c r="AQ134" s="2063">
        <v>20417</v>
      </c>
      <c r="AR134" s="2063">
        <v>5833</v>
      </c>
      <c r="AS134" s="2064">
        <v>6416</v>
      </c>
      <c r="AT134" s="2064">
        <v>19250</v>
      </c>
      <c r="AU134" s="2064">
        <v>22459</v>
      </c>
      <c r="AV134" s="2064">
        <v>22459</v>
      </c>
      <c r="AW134" s="2064">
        <v>6416</v>
      </c>
      <c r="AX134" s="2064">
        <v>7058</v>
      </c>
      <c r="AY134" s="2064">
        <v>154058</v>
      </c>
      <c r="AZ134" s="1912">
        <v>41360000</v>
      </c>
      <c r="BA134" s="1912">
        <v>41360000</v>
      </c>
      <c r="BB134" s="1716" t="s">
        <v>2789</v>
      </c>
      <c r="BC134" s="1966">
        <v>7753</v>
      </c>
      <c r="BD134" s="1912">
        <v>630769968</v>
      </c>
      <c r="BE134" s="1912">
        <v>630769968</v>
      </c>
      <c r="BF134" s="1716" t="s">
        <v>2789</v>
      </c>
      <c r="BG134" s="1966">
        <v>7753</v>
      </c>
      <c r="BH134" s="1912">
        <v>575441765</v>
      </c>
      <c r="BI134" s="1912">
        <v>575441765</v>
      </c>
      <c r="BJ134" s="1716" t="s">
        <v>2789</v>
      </c>
      <c r="BK134" s="1966">
        <v>7753</v>
      </c>
      <c r="BL134" s="1912">
        <v>665928440</v>
      </c>
      <c r="BM134" s="1912">
        <v>665928440</v>
      </c>
      <c r="BN134" s="2065" t="s">
        <v>2772</v>
      </c>
      <c r="BO134" s="2065">
        <v>7753</v>
      </c>
      <c r="BP134" s="1912">
        <v>902412302</v>
      </c>
      <c r="BQ134" s="1912">
        <v>902412302</v>
      </c>
      <c r="BR134" s="2065" t="s">
        <v>2772</v>
      </c>
      <c r="BS134" s="2065">
        <v>7753</v>
      </c>
      <c r="BT134" s="1912">
        <v>265839324.95999998</v>
      </c>
      <c r="BU134" s="1912" t="s">
        <v>8</v>
      </c>
      <c r="BV134" s="2066" t="s">
        <v>2772</v>
      </c>
      <c r="BW134" s="2066" t="s">
        <v>2790</v>
      </c>
      <c r="BX134" s="1912">
        <v>821528867.77499998</v>
      </c>
      <c r="BY134" s="1912" t="s">
        <v>8</v>
      </c>
      <c r="BZ134" s="1887" t="s">
        <v>2772</v>
      </c>
      <c r="CA134" s="1887" t="s">
        <v>2790</v>
      </c>
      <c r="CB134" s="1912">
        <v>987233160.86231112</v>
      </c>
      <c r="CC134" s="1912" t="s">
        <v>8</v>
      </c>
      <c r="CD134" s="1887" t="s">
        <v>2772</v>
      </c>
      <c r="CE134" s="1887" t="s">
        <v>2790</v>
      </c>
      <c r="CF134" s="1912">
        <v>1016850155.6881804</v>
      </c>
      <c r="CG134" s="1912" t="s">
        <v>8</v>
      </c>
      <c r="CH134" s="1887" t="s">
        <v>2772</v>
      </c>
      <c r="CI134" s="1887" t="s">
        <v>2790</v>
      </c>
      <c r="CJ134" s="1912">
        <v>299204502.28693289</v>
      </c>
      <c r="CK134" s="1912" t="s">
        <v>8</v>
      </c>
      <c r="CL134" s="1887" t="s">
        <v>2772</v>
      </c>
      <c r="CM134" s="1887" t="s">
        <v>2790</v>
      </c>
      <c r="CN134" s="1912">
        <v>339017914.34778798</v>
      </c>
      <c r="CO134" s="1912" t="s">
        <v>8</v>
      </c>
      <c r="CP134" s="1887" t="s">
        <v>2772</v>
      </c>
      <c r="CQ134" s="1887" t="s">
        <v>2790</v>
      </c>
      <c r="CR134" s="1644">
        <f>CJ134+CF134+CB134+BX134+BT134+BP134+BL134+BH134+BD134+AZ134+CN134</f>
        <v>6545586400.9202118</v>
      </c>
      <c r="CS134" s="1885" t="s">
        <v>38</v>
      </c>
      <c r="CT134" s="1885" t="s">
        <v>39</v>
      </c>
      <c r="CU134" s="1895" t="s">
        <v>2791</v>
      </c>
      <c r="CV134" s="1885" t="s">
        <v>2792</v>
      </c>
      <c r="CW134" s="2067" t="s">
        <v>132</v>
      </c>
      <c r="CX134" s="2068" t="s">
        <v>133</v>
      </c>
      <c r="CY134" s="1894"/>
      <c r="CZ134" s="1905"/>
      <c r="DA134" s="1905"/>
      <c r="DB134" s="1905"/>
      <c r="DC134" s="1905"/>
      <c r="DD134" s="1905"/>
    </row>
    <row r="135" spans="1:108" s="1648" customFormat="1" ht="251.25" customHeight="1">
      <c r="A135" s="1628">
        <v>123</v>
      </c>
      <c r="B135" s="1902" t="s">
        <v>3101</v>
      </c>
      <c r="C135" s="1903"/>
      <c r="D135" s="1904" t="s">
        <v>364</v>
      </c>
      <c r="E135" s="2053">
        <v>0.04</v>
      </c>
      <c r="F135" s="1902" t="s">
        <v>365</v>
      </c>
      <c r="G135" s="1902" t="s">
        <v>3144</v>
      </c>
      <c r="H135" s="1902" t="s">
        <v>108</v>
      </c>
      <c r="I135" s="1902" t="s">
        <v>2741</v>
      </c>
      <c r="J135" s="1895" t="s">
        <v>9</v>
      </c>
      <c r="K135" s="1895" t="s">
        <v>9</v>
      </c>
      <c r="L135" s="1906">
        <v>43831</v>
      </c>
      <c r="M135" s="1906">
        <v>47848</v>
      </c>
      <c r="N135" s="1947">
        <v>0.09</v>
      </c>
      <c r="O135" s="1947">
        <v>0.09</v>
      </c>
      <c r="P135" s="1947">
        <v>0.09</v>
      </c>
      <c r="Q135" s="1947">
        <v>0.09</v>
      </c>
      <c r="R135" s="1947">
        <v>0.09</v>
      </c>
      <c r="S135" s="1947">
        <v>0.09</v>
      </c>
      <c r="T135" s="1947">
        <v>0.09</v>
      </c>
      <c r="U135" s="1947">
        <v>0.09</v>
      </c>
      <c r="V135" s="1947">
        <v>0.09</v>
      </c>
      <c r="W135" s="1947">
        <v>0.09</v>
      </c>
      <c r="X135" s="1947">
        <v>0.1</v>
      </c>
      <c r="Y135" s="2032">
        <v>1</v>
      </c>
      <c r="Z135" s="1904" t="s">
        <v>3145</v>
      </c>
      <c r="AA135" s="1652">
        <v>0.02</v>
      </c>
      <c r="AB135" s="1640" t="s">
        <v>366</v>
      </c>
      <c r="AC135" s="1760" t="s">
        <v>367</v>
      </c>
      <c r="AD135" s="1640" t="s">
        <v>344</v>
      </c>
      <c r="AE135" s="1760" t="s">
        <v>368</v>
      </c>
      <c r="AF135" s="2069" t="s">
        <v>3146</v>
      </c>
      <c r="AG135" s="1902" t="s">
        <v>2639</v>
      </c>
      <c r="AH135" s="1640" t="s">
        <v>131</v>
      </c>
      <c r="AI135" s="1640" t="s">
        <v>3147</v>
      </c>
      <c r="AJ135" s="1640" t="s">
        <v>9</v>
      </c>
      <c r="AK135" s="1902" t="s">
        <v>9</v>
      </c>
      <c r="AL135" s="1910">
        <v>44197</v>
      </c>
      <c r="AM135" s="1910">
        <v>47848</v>
      </c>
      <c r="AN135" s="1664" t="s">
        <v>29</v>
      </c>
      <c r="AO135" s="1664">
        <v>1</v>
      </c>
      <c r="AP135" s="1664">
        <v>1</v>
      </c>
      <c r="AQ135" s="1664">
        <v>1</v>
      </c>
      <c r="AR135" s="1664">
        <v>1</v>
      </c>
      <c r="AS135" s="1664">
        <v>1</v>
      </c>
      <c r="AT135" s="1664">
        <v>1</v>
      </c>
      <c r="AU135" s="1664">
        <v>1</v>
      </c>
      <c r="AV135" s="1664">
        <v>1</v>
      </c>
      <c r="AW135" s="1664">
        <v>1</v>
      </c>
      <c r="AX135" s="1664">
        <v>1</v>
      </c>
      <c r="AY135" s="1664">
        <v>1</v>
      </c>
      <c r="AZ135" s="1912" t="s">
        <v>8</v>
      </c>
      <c r="BA135" s="1912" t="s">
        <v>8</v>
      </c>
      <c r="BB135" s="1781" t="s">
        <v>8</v>
      </c>
      <c r="BC135" s="1781" t="s">
        <v>8</v>
      </c>
      <c r="BD135" s="1912">
        <v>79000000</v>
      </c>
      <c r="BE135" s="1912">
        <v>79000000</v>
      </c>
      <c r="BF135" s="1913" t="s">
        <v>2721</v>
      </c>
      <c r="BG135" s="1902" t="s">
        <v>3148</v>
      </c>
      <c r="BH135" s="1912">
        <v>84000000</v>
      </c>
      <c r="BI135" s="1912">
        <v>84000000</v>
      </c>
      <c r="BJ135" s="1913" t="s">
        <v>2721</v>
      </c>
      <c r="BK135" s="1902" t="s">
        <v>3148</v>
      </c>
      <c r="BL135" s="1912">
        <v>89000000</v>
      </c>
      <c r="BM135" s="1912">
        <v>89000000</v>
      </c>
      <c r="BN135" s="1913" t="s">
        <v>2721</v>
      </c>
      <c r="BO135" s="1902" t="s">
        <v>3148</v>
      </c>
      <c r="BP135" s="1912">
        <v>94000000</v>
      </c>
      <c r="BQ135" s="1912">
        <v>94000000</v>
      </c>
      <c r="BR135" s="1913" t="s">
        <v>2721</v>
      </c>
      <c r="BS135" s="1902" t="s">
        <v>3148</v>
      </c>
      <c r="BT135" s="1912">
        <v>99000000</v>
      </c>
      <c r="BU135" s="1912">
        <v>99000000</v>
      </c>
      <c r="BV135" s="1913" t="s">
        <v>2721</v>
      </c>
      <c r="BW135" s="1781" t="s">
        <v>37</v>
      </c>
      <c r="BX135" s="1912">
        <v>104000000</v>
      </c>
      <c r="BY135" s="1912">
        <v>104000000</v>
      </c>
      <c r="BZ135" s="1913" t="s">
        <v>2721</v>
      </c>
      <c r="CA135" s="1781" t="s">
        <v>37</v>
      </c>
      <c r="CB135" s="1912">
        <v>109000000</v>
      </c>
      <c r="CC135" s="1912">
        <v>109000000</v>
      </c>
      <c r="CD135" s="1913" t="s">
        <v>2721</v>
      </c>
      <c r="CE135" s="1781" t="s">
        <v>37</v>
      </c>
      <c r="CF135" s="1912">
        <v>114000000</v>
      </c>
      <c r="CG135" s="1912">
        <v>114000000</v>
      </c>
      <c r="CH135" s="1913" t="s">
        <v>2721</v>
      </c>
      <c r="CI135" s="1781" t="s">
        <v>37</v>
      </c>
      <c r="CJ135" s="1912">
        <v>119000000</v>
      </c>
      <c r="CK135" s="1912">
        <v>119000000</v>
      </c>
      <c r="CL135" s="1913" t="s">
        <v>2721</v>
      </c>
      <c r="CM135" s="1781" t="s">
        <v>37</v>
      </c>
      <c r="CN135" s="1912">
        <v>124000000</v>
      </c>
      <c r="CO135" s="1912">
        <v>124000000</v>
      </c>
      <c r="CP135" s="1913" t="s">
        <v>2721</v>
      </c>
      <c r="CQ135" s="1781" t="s">
        <v>37</v>
      </c>
      <c r="CR135" s="1644">
        <f>CJ135+CF135+CB135+BX135+BT135+BP135+BL135+BH135+BD135+CN135</f>
        <v>1015000000</v>
      </c>
      <c r="CS135" s="1885" t="s">
        <v>38</v>
      </c>
      <c r="CT135" s="1902" t="s">
        <v>39</v>
      </c>
      <c r="CU135" s="1909" t="s">
        <v>3149</v>
      </c>
      <c r="CV135" s="1909" t="s">
        <v>3150</v>
      </c>
      <c r="CW135" s="1909">
        <v>3279797</v>
      </c>
      <c r="CX135" s="2030" t="s">
        <v>369</v>
      </c>
      <c r="CY135" s="1909" t="s">
        <v>0</v>
      </c>
      <c r="CZ135" s="2036" t="s">
        <v>164</v>
      </c>
      <c r="DA135" s="2070" t="s">
        <v>3151</v>
      </c>
      <c r="DB135" s="1909"/>
      <c r="DC135" s="1909"/>
      <c r="DD135" s="1909"/>
    </row>
    <row r="136" spans="1:108" s="1648" customFormat="1" ht="254.25" customHeight="1">
      <c r="A136" s="1628">
        <v>124</v>
      </c>
      <c r="B136" s="1902" t="s">
        <v>3101</v>
      </c>
      <c r="C136" s="1903"/>
      <c r="D136" s="1904" t="s">
        <v>364</v>
      </c>
      <c r="E136" s="1650"/>
      <c r="F136" s="1902" t="s">
        <v>365</v>
      </c>
      <c r="G136" s="1902" t="s">
        <v>3144</v>
      </c>
      <c r="H136" s="1902" t="s">
        <v>108</v>
      </c>
      <c r="I136" s="1902" t="s">
        <v>2741</v>
      </c>
      <c r="J136" s="1895" t="s">
        <v>9</v>
      </c>
      <c r="K136" s="1895" t="s">
        <v>9</v>
      </c>
      <c r="L136" s="1906">
        <v>43831</v>
      </c>
      <c r="M136" s="1906">
        <v>47848</v>
      </c>
      <c r="N136" s="1947">
        <v>0.09</v>
      </c>
      <c r="O136" s="1947">
        <v>0.09</v>
      </c>
      <c r="P136" s="1947">
        <v>0.09</v>
      </c>
      <c r="Q136" s="1947">
        <v>0.09</v>
      </c>
      <c r="R136" s="1947">
        <v>0.09</v>
      </c>
      <c r="S136" s="1947">
        <v>0.09</v>
      </c>
      <c r="T136" s="1947">
        <v>0.09</v>
      </c>
      <c r="U136" s="1947">
        <v>0.09</v>
      </c>
      <c r="V136" s="1947">
        <v>0.09</v>
      </c>
      <c r="W136" s="1947">
        <v>0.09</v>
      </c>
      <c r="X136" s="1947">
        <v>0.1</v>
      </c>
      <c r="Y136" s="2032">
        <v>1</v>
      </c>
      <c r="Z136" s="1904" t="s">
        <v>3152</v>
      </c>
      <c r="AA136" s="1652">
        <v>0.02</v>
      </c>
      <c r="AB136" s="1902" t="s">
        <v>370</v>
      </c>
      <c r="AC136" s="1760" t="s">
        <v>371</v>
      </c>
      <c r="AD136" s="1640" t="s">
        <v>11</v>
      </c>
      <c r="AE136" s="1760" t="s">
        <v>372</v>
      </c>
      <c r="AF136" s="2069" t="s">
        <v>3146</v>
      </c>
      <c r="AG136" s="1902" t="s">
        <v>2659</v>
      </c>
      <c r="AH136" s="1902" t="s">
        <v>8</v>
      </c>
      <c r="AI136" s="1902" t="s">
        <v>8</v>
      </c>
      <c r="AJ136" s="1902" t="s">
        <v>8</v>
      </c>
      <c r="AK136" s="1902" t="s">
        <v>8</v>
      </c>
      <c r="AL136" s="1910">
        <v>43952</v>
      </c>
      <c r="AM136" s="1910">
        <v>47848</v>
      </c>
      <c r="AN136" s="2071">
        <v>1</v>
      </c>
      <c r="AO136" s="1908">
        <v>1</v>
      </c>
      <c r="AP136" s="1908">
        <v>1</v>
      </c>
      <c r="AQ136" s="1908">
        <v>1</v>
      </c>
      <c r="AR136" s="1908">
        <v>1</v>
      </c>
      <c r="AS136" s="1908">
        <v>1</v>
      </c>
      <c r="AT136" s="1908">
        <v>1</v>
      </c>
      <c r="AU136" s="1908">
        <v>1</v>
      </c>
      <c r="AV136" s="1908">
        <v>1</v>
      </c>
      <c r="AW136" s="1908">
        <v>1</v>
      </c>
      <c r="AX136" s="1908">
        <v>1</v>
      </c>
      <c r="AY136" s="1664" t="s">
        <v>3153</v>
      </c>
      <c r="AZ136" s="1912">
        <v>0</v>
      </c>
      <c r="BA136" s="1912" t="s">
        <v>8</v>
      </c>
      <c r="BB136" s="1913" t="s">
        <v>2697</v>
      </c>
      <c r="BC136" s="1902" t="s">
        <v>3154</v>
      </c>
      <c r="BD136" s="1912">
        <v>78848000</v>
      </c>
      <c r="BE136" s="1912">
        <v>78848000</v>
      </c>
      <c r="BF136" s="1913" t="s">
        <v>2661</v>
      </c>
      <c r="BG136" s="1903" t="s">
        <v>3154</v>
      </c>
      <c r="BH136" s="1912">
        <v>78848000</v>
      </c>
      <c r="BI136" s="1912" t="s">
        <v>37</v>
      </c>
      <c r="BJ136" s="1781" t="s">
        <v>2661</v>
      </c>
      <c r="BK136" s="1903" t="s">
        <v>3154</v>
      </c>
      <c r="BL136" s="1912">
        <v>78848000</v>
      </c>
      <c r="BM136" s="1912" t="s">
        <v>37</v>
      </c>
      <c r="BN136" s="1781" t="s">
        <v>2661</v>
      </c>
      <c r="BO136" s="1903" t="s">
        <v>3154</v>
      </c>
      <c r="BP136" s="1912">
        <v>78848000</v>
      </c>
      <c r="BQ136" s="1912" t="s">
        <v>37</v>
      </c>
      <c r="BR136" s="1781" t="s">
        <v>2661</v>
      </c>
      <c r="BS136" s="1903" t="s">
        <v>3154</v>
      </c>
      <c r="BT136" s="1912">
        <v>78848000</v>
      </c>
      <c r="BU136" s="1912" t="s">
        <v>37</v>
      </c>
      <c r="BV136" s="1781" t="s">
        <v>2661</v>
      </c>
      <c r="BW136" s="1913" t="s">
        <v>2698</v>
      </c>
      <c r="BX136" s="1912">
        <v>78848000</v>
      </c>
      <c r="BY136" s="1912" t="s">
        <v>37</v>
      </c>
      <c r="BZ136" s="1781" t="s">
        <v>2661</v>
      </c>
      <c r="CA136" s="1913" t="s">
        <v>2698</v>
      </c>
      <c r="CB136" s="1912">
        <v>78848000</v>
      </c>
      <c r="CC136" s="1912" t="s">
        <v>37</v>
      </c>
      <c r="CD136" s="1781" t="s">
        <v>2661</v>
      </c>
      <c r="CE136" s="1913" t="s">
        <v>2698</v>
      </c>
      <c r="CF136" s="1912">
        <v>78848000</v>
      </c>
      <c r="CG136" s="1912" t="s">
        <v>37</v>
      </c>
      <c r="CH136" s="1781" t="s">
        <v>2661</v>
      </c>
      <c r="CI136" s="1913" t="s">
        <v>2698</v>
      </c>
      <c r="CJ136" s="1912">
        <v>78848000</v>
      </c>
      <c r="CK136" s="1912" t="s">
        <v>37</v>
      </c>
      <c r="CL136" s="1781" t="s">
        <v>2661</v>
      </c>
      <c r="CM136" s="1913" t="s">
        <v>2698</v>
      </c>
      <c r="CN136" s="1912">
        <v>78848000</v>
      </c>
      <c r="CO136" s="1912" t="s">
        <v>37</v>
      </c>
      <c r="CP136" s="1781" t="s">
        <v>2661</v>
      </c>
      <c r="CQ136" s="1913" t="s">
        <v>2698</v>
      </c>
      <c r="CR136" s="1644">
        <f>CJ136+CF136+CB136+BX136+BT136+BP136+BL136+BH136+BD136+CN136+AZ136</f>
        <v>788480000</v>
      </c>
      <c r="CS136" s="1902" t="s">
        <v>0</v>
      </c>
      <c r="CT136" s="1902" t="s">
        <v>1</v>
      </c>
      <c r="CU136" s="1902" t="s">
        <v>2076</v>
      </c>
      <c r="CV136" s="1902" t="s">
        <v>3155</v>
      </c>
      <c r="CW136" s="2030"/>
      <c r="CX136" s="2030" t="s">
        <v>373</v>
      </c>
      <c r="CY136" s="2036"/>
      <c r="CZ136" s="1887" t="s">
        <v>3156</v>
      </c>
      <c r="DA136" s="2070"/>
      <c r="DB136" s="1909"/>
      <c r="DC136" s="1909"/>
      <c r="DD136" s="1909"/>
    </row>
    <row r="137" spans="1:108" s="1648" customFormat="1" ht="267" customHeight="1">
      <c r="A137" s="1628">
        <v>125</v>
      </c>
      <c r="B137" s="1902" t="s">
        <v>3157</v>
      </c>
      <c r="C137" s="2072">
        <v>4.4999999999999998E-2</v>
      </c>
      <c r="D137" s="1904" t="s">
        <v>374</v>
      </c>
      <c r="E137" s="2073">
        <v>4.4999999999999998E-2</v>
      </c>
      <c r="F137" s="2007" t="s">
        <v>375</v>
      </c>
      <c r="G137" s="2007" t="s">
        <v>3158</v>
      </c>
      <c r="H137" s="1893" t="s">
        <v>108</v>
      </c>
      <c r="I137" s="1905" t="s">
        <v>2635</v>
      </c>
      <c r="J137" s="2074" t="s">
        <v>9</v>
      </c>
      <c r="K137" s="1895" t="s">
        <v>9</v>
      </c>
      <c r="L137" s="2075">
        <v>43831</v>
      </c>
      <c r="M137" s="2075">
        <v>47848</v>
      </c>
      <c r="N137" s="2076">
        <v>7.1111111111111111E-2</v>
      </c>
      <c r="O137" s="2076">
        <v>9.3333333333333338E-2</v>
      </c>
      <c r="P137" s="2076">
        <v>0.09</v>
      </c>
      <c r="Q137" s="2076">
        <v>0.09</v>
      </c>
      <c r="R137" s="2076">
        <v>0.09</v>
      </c>
      <c r="S137" s="2076">
        <v>0.09</v>
      </c>
      <c r="T137" s="2076">
        <v>0.09</v>
      </c>
      <c r="U137" s="2076">
        <v>0.09</v>
      </c>
      <c r="V137" s="2076">
        <v>0.09</v>
      </c>
      <c r="W137" s="2076">
        <v>0.10444444444444444</v>
      </c>
      <c r="X137" s="2076">
        <v>0.10444444444444444</v>
      </c>
      <c r="Y137" s="2077">
        <v>1</v>
      </c>
      <c r="Z137" s="1904" t="s">
        <v>3159</v>
      </c>
      <c r="AA137" s="1652">
        <v>2.5000000000000001E-3</v>
      </c>
      <c r="AB137" s="1902" t="s">
        <v>376</v>
      </c>
      <c r="AC137" s="1902" t="s">
        <v>377</v>
      </c>
      <c r="AD137" s="2078" t="s">
        <v>83</v>
      </c>
      <c r="AE137" s="1902" t="s">
        <v>3160</v>
      </c>
      <c r="AF137" s="1902" t="s">
        <v>27</v>
      </c>
      <c r="AG137" s="1915" t="s">
        <v>2639</v>
      </c>
      <c r="AH137" s="1902" t="s">
        <v>3161</v>
      </c>
      <c r="AI137" s="1902">
        <v>74</v>
      </c>
      <c r="AJ137" s="1948" t="s">
        <v>8</v>
      </c>
      <c r="AK137" s="1948" t="s">
        <v>8</v>
      </c>
      <c r="AL137" s="2079">
        <v>44044</v>
      </c>
      <c r="AM137" s="1910">
        <v>47848</v>
      </c>
      <c r="AN137" s="1902">
        <v>10</v>
      </c>
      <c r="AO137" s="1902">
        <v>130</v>
      </c>
      <c r="AP137" s="1902">
        <v>264</v>
      </c>
      <c r="AQ137" s="1902">
        <v>394</v>
      </c>
      <c r="AR137" s="1902">
        <v>399</v>
      </c>
      <c r="AS137" s="1902">
        <v>399</v>
      </c>
      <c r="AT137" s="1902">
        <v>399</v>
      </c>
      <c r="AU137" s="1902">
        <v>399</v>
      </c>
      <c r="AV137" s="1902">
        <v>399</v>
      </c>
      <c r="AW137" s="1902">
        <v>399</v>
      </c>
      <c r="AX137" s="1902">
        <v>399</v>
      </c>
      <c r="AY137" s="1902">
        <v>399</v>
      </c>
      <c r="AZ137" s="1912">
        <v>193000000</v>
      </c>
      <c r="BA137" s="1912">
        <v>193000000</v>
      </c>
      <c r="BB137" s="1913" t="s">
        <v>2721</v>
      </c>
      <c r="BC137" s="2035">
        <v>7774</v>
      </c>
      <c r="BD137" s="1912">
        <v>180000000</v>
      </c>
      <c r="BE137" s="1912">
        <v>180000000</v>
      </c>
      <c r="BF137" s="1913" t="s">
        <v>2721</v>
      </c>
      <c r="BG137" s="2035">
        <v>7774</v>
      </c>
      <c r="BH137" s="1912">
        <v>625000000</v>
      </c>
      <c r="BI137" s="1912">
        <v>625000000</v>
      </c>
      <c r="BJ137" s="1913" t="s">
        <v>2721</v>
      </c>
      <c r="BK137" s="2035">
        <v>7774</v>
      </c>
      <c r="BL137" s="1912">
        <v>610000000</v>
      </c>
      <c r="BM137" s="1912">
        <v>610000000</v>
      </c>
      <c r="BN137" s="1913" t="s">
        <v>2721</v>
      </c>
      <c r="BO137" s="2035">
        <v>7774</v>
      </c>
      <c r="BP137" s="1912">
        <v>167000000</v>
      </c>
      <c r="BQ137" s="1912">
        <v>167000000</v>
      </c>
      <c r="BR137" s="1913" t="s">
        <v>2721</v>
      </c>
      <c r="BS137" s="2035">
        <v>7774</v>
      </c>
      <c r="BT137" s="1912">
        <v>174000000</v>
      </c>
      <c r="BU137" s="1912" t="s">
        <v>29</v>
      </c>
      <c r="BV137" s="1913" t="s">
        <v>2721</v>
      </c>
      <c r="BW137" s="1913" t="s">
        <v>29</v>
      </c>
      <c r="BX137" s="1912">
        <v>181000000</v>
      </c>
      <c r="BY137" s="1912" t="s">
        <v>29</v>
      </c>
      <c r="BZ137" s="1913" t="s">
        <v>2721</v>
      </c>
      <c r="CA137" s="1913" t="s">
        <v>29</v>
      </c>
      <c r="CB137" s="1912">
        <v>188000000</v>
      </c>
      <c r="CC137" s="1912" t="s">
        <v>29</v>
      </c>
      <c r="CD137" s="1913" t="s">
        <v>2721</v>
      </c>
      <c r="CE137" s="1913" t="s">
        <v>29</v>
      </c>
      <c r="CF137" s="1912">
        <v>195000000</v>
      </c>
      <c r="CG137" s="1912" t="s">
        <v>29</v>
      </c>
      <c r="CH137" s="1913" t="s">
        <v>2721</v>
      </c>
      <c r="CI137" s="1913" t="s">
        <v>29</v>
      </c>
      <c r="CJ137" s="1912">
        <v>203000000</v>
      </c>
      <c r="CK137" s="1912" t="s">
        <v>29</v>
      </c>
      <c r="CL137" s="1913" t="s">
        <v>2721</v>
      </c>
      <c r="CM137" s="1913" t="s">
        <v>29</v>
      </c>
      <c r="CN137" s="1912">
        <v>211000000</v>
      </c>
      <c r="CO137" s="1912" t="s">
        <v>29</v>
      </c>
      <c r="CP137" s="1913" t="s">
        <v>2721</v>
      </c>
      <c r="CQ137" s="1913" t="s">
        <v>29</v>
      </c>
      <c r="CR137" s="1644">
        <f>CJ137+CF137+CB137+BX137+BT137+BP137+BL137+BH137+BD137+CN137+AZ137</f>
        <v>2927000000</v>
      </c>
      <c r="CS137" s="1902" t="s">
        <v>101</v>
      </c>
      <c r="CT137" s="1902" t="s">
        <v>147</v>
      </c>
      <c r="CU137" s="1904" t="s">
        <v>102</v>
      </c>
      <c r="CV137" s="1893" t="s">
        <v>103</v>
      </c>
      <c r="CW137" s="1902" t="s">
        <v>104</v>
      </c>
      <c r="CX137" s="1902" t="s">
        <v>105</v>
      </c>
      <c r="CY137" s="1905"/>
      <c r="CZ137" s="1905"/>
      <c r="DA137" s="1905"/>
      <c r="DB137" s="1905"/>
      <c r="DC137" s="1905"/>
      <c r="DD137" s="1905"/>
    </row>
    <row r="138" spans="1:108" s="1648" customFormat="1" ht="274.5" customHeight="1">
      <c r="A138" s="1628">
        <v>126</v>
      </c>
      <c r="B138" s="1902" t="s">
        <v>3157</v>
      </c>
      <c r="C138" s="1903"/>
      <c r="D138" s="1904" t="s">
        <v>374</v>
      </c>
      <c r="E138" s="1650"/>
      <c r="F138" s="2007" t="s">
        <v>375</v>
      </c>
      <c r="G138" s="2007" t="s">
        <v>3158</v>
      </c>
      <c r="H138" s="1893" t="s">
        <v>108</v>
      </c>
      <c r="I138" s="1905" t="s">
        <v>2635</v>
      </c>
      <c r="J138" s="2074" t="s">
        <v>9</v>
      </c>
      <c r="K138" s="1895" t="s">
        <v>9</v>
      </c>
      <c r="L138" s="2075">
        <v>43831</v>
      </c>
      <c r="M138" s="2075">
        <v>47848</v>
      </c>
      <c r="N138" s="2076">
        <v>7.1111111111111111E-2</v>
      </c>
      <c r="O138" s="2076">
        <v>9.3333333333333338E-2</v>
      </c>
      <c r="P138" s="2076">
        <v>0.09</v>
      </c>
      <c r="Q138" s="2076">
        <v>0.09</v>
      </c>
      <c r="R138" s="2076">
        <v>0.09</v>
      </c>
      <c r="S138" s="2076">
        <v>0.09</v>
      </c>
      <c r="T138" s="2076">
        <v>0.09</v>
      </c>
      <c r="U138" s="2076">
        <v>0.09</v>
      </c>
      <c r="V138" s="2076">
        <v>0.09</v>
      </c>
      <c r="W138" s="2076">
        <v>0.10444444444444444</v>
      </c>
      <c r="X138" s="2076">
        <v>0.10444444444444444</v>
      </c>
      <c r="Y138" s="2077">
        <v>1</v>
      </c>
      <c r="Z138" s="1904" t="s">
        <v>3162</v>
      </c>
      <c r="AA138" s="1652">
        <v>0.01</v>
      </c>
      <c r="AB138" s="1902" t="s">
        <v>378</v>
      </c>
      <c r="AC138" s="1902" t="s">
        <v>379</v>
      </c>
      <c r="AD138" s="2078" t="s">
        <v>99</v>
      </c>
      <c r="AE138" s="1902" t="s">
        <v>232</v>
      </c>
      <c r="AF138" s="1902" t="s">
        <v>27</v>
      </c>
      <c r="AG138" s="1915" t="s">
        <v>2659</v>
      </c>
      <c r="AH138" s="1902" t="s">
        <v>2720</v>
      </c>
      <c r="AI138" s="1902">
        <v>99</v>
      </c>
      <c r="AJ138" s="1948">
        <v>2</v>
      </c>
      <c r="AK138" s="1948">
        <v>2019</v>
      </c>
      <c r="AL138" s="2079">
        <v>44044</v>
      </c>
      <c r="AM138" s="1910">
        <v>47848</v>
      </c>
      <c r="AN138" s="1902">
        <v>2</v>
      </c>
      <c r="AO138" s="1902">
        <v>2</v>
      </c>
      <c r="AP138" s="1902">
        <v>2</v>
      </c>
      <c r="AQ138" s="1902">
        <v>2</v>
      </c>
      <c r="AR138" s="1902">
        <v>2</v>
      </c>
      <c r="AS138" s="1902">
        <v>2</v>
      </c>
      <c r="AT138" s="1902">
        <v>2</v>
      </c>
      <c r="AU138" s="1902">
        <v>2</v>
      </c>
      <c r="AV138" s="1902">
        <v>2</v>
      </c>
      <c r="AW138" s="1902">
        <v>2</v>
      </c>
      <c r="AX138" s="1902">
        <v>2</v>
      </c>
      <c r="AY138" s="1902">
        <v>2</v>
      </c>
      <c r="AZ138" s="1912">
        <v>238000000</v>
      </c>
      <c r="BA138" s="1912">
        <v>238000000</v>
      </c>
      <c r="BB138" s="1913" t="s">
        <v>2721</v>
      </c>
      <c r="BC138" s="2035">
        <v>7690</v>
      </c>
      <c r="BD138" s="1912">
        <v>623000000</v>
      </c>
      <c r="BE138" s="1912">
        <v>623000000</v>
      </c>
      <c r="BF138" s="1913" t="s">
        <v>2721</v>
      </c>
      <c r="BG138" s="2035">
        <v>7690</v>
      </c>
      <c r="BH138" s="1912">
        <v>550000000</v>
      </c>
      <c r="BI138" s="1912">
        <v>550000000</v>
      </c>
      <c r="BJ138" s="1913" t="s">
        <v>2721</v>
      </c>
      <c r="BK138" s="2035">
        <v>7690</v>
      </c>
      <c r="BL138" s="1912">
        <v>572000000</v>
      </c>
      <c r="BM138" s="1912">
        <v>572000000</v>
      </c>
      <c r="BN138" s="1913" t="s">
        <v>2721</v>
      </c>
      <c r="BO138" s="2035">
        <v>7690</v>
      </c>
      <c r="BP138" s="1912">
        <v>382000000</v>
      </c>
      <c r="BQ138" s="1912">
        <v>382000000</v>
      </c>
      <c r="BR138" s="1913" t="s">
        <v>2721</v>
      </c>
      <c r="BS138" s="2035">
        <v>7690</v>
      </c>
      <c r="BT138" s="1912">
        <v>248000000</v>
      </c>
      <c r="BU138" s="1912" t="s">
        <v>29</v>
      </c>
      <c r="BV138" s="1913" t="s">
        <v>2721</v>
      </c>
      <c r="BW138" s="1913" t="s">
        <v>29</v>
      </c>
      <c r="BX138" s="1912">
        <v>257000000</v>
      </c>
      <c r="BY138" s="1912" t="s">
        <v>29</v>
      </c>
      <c r="BZ138" s="1913" t="s">
        <v>2721</v>
      </c>
      <c r="CA138" s="1913" t="s">
        <v>29</v>
      </c>
      <c r="CB138" s="1912">
        <v>268000000</v>
      </c>
      <c r="CC138" s="1912" t="s">
        <v>29</v>
      </c>
      <c r="CD138" s="1913" t="s">
        <v>2721</v>
      </c>
      <c r="CE138" s="1913" t="s">
        <v>29</v>
      </c>
      <c r="CF138" s="1912">
        <v>278000000</v>
      </c>
      <c r="CG138" s="1912" t="s">
        <v>29</v>
      </c>
      <c r="CH138" s="1913" t="s">
        <v>2721</v>
      </c>
      <c r="CI138" s="1913" t="s">
        <v>29</v>
      </c>
      <c r="CJ138" s="1912">
        <v>290000000</v>
      </c>
      <c r="CK138" s="1912" t="s">
        <v>29</v>
      </c>
      <c r="CL138" s="1913" t="s">
        <v>2721</v>
      </c>
      <c r="CM138" s="1913" t="s">
        <v>29</v>
      </c>
      <c r="CN138" s="1912">
        <v>301000000</v>
      </c>
      <c r="CO138" s="1912" t="s">
        <v>29</v>
      </c>
      <c r="CP138" s="1913" t="s">
        <v>2721</v>
      </c>
      <c r="CQ138" s="1913" t="s">
        <v>29</v>
      </c>
      <c r="CR138" s="1644">
        <f>CJ138+CF138+CB138+BX138+BT138+BP138+BL138+BH138+BD138+CN138+AZ138</f>
        <v>4007000000</v>
      </c>
      <c r="CS138" s="1902" t="s">
        <v>101</v>
      </c>
      <c r="CT138" s="1902" t="s">
        <v>147</v>
      </c>
      <c r="CU138" s="1904" t="s">
        <v>102</v>
      </c>
      <c r="CV138" s="1893" t="s">
        <v>103</v>
      </c>
      <c r="CW138" s="1902" t="s">
        <v>104</v>
      </c>
      <c r="CX138" s="1902" t="s">
        <v>105</v>
      </c>
      <c r="CY138" s="1905"/>
      <c r="CZ138" s="1905"/>
      <c r="DA138" s="1905"/>
      <c r="DB138" s="1905"/>
      <c r="DC138" s="1905"/>
      <c r="DD138" s="1905"/>
    </row>
    <row r="139" spans="1:108" s="1648" customFormat="1" ht="257.25" customHeight="1">
      <c r="A139" s="1628">
        <v>127</v>
      </c>
      <c r="B139" s="1902" t="s">
        <v>3157</v>
      </c>
      <c r="C139" s="1903"/>
      <c r="D139" s="1904" t="s">
        <v>374</v>
      </c>
      <c r="E139" s="1650"/>
      <c r="F139" s="2007" t="s">
        <v>375</v>
      </c>
      <c r="G139" s="2007" t="s">
        <v>3158</v>
      </c>
      <c r="H139" s="1893" t="s">
        <v>108</v>
      </c>
      <c r="I139" s="1905" t="s">
        <v>2635</v>
      </c>
      <c r="J139" s="2074" t="s">
        <v>9</v>
      </c>
      <c r="K139" s="1895" t="s">
        <v>9</v>
      </c>
      <c r="L139" s="2075">
        <v>43831</v>
      </c>
      <c r="M139" s="2075">
        <v>47848</v>
      </c>
      <c r="N139" s="2076">
        <v>7.1111111111111111E-2</v>
      </c>
      <c r="O139" s="2076">
        <v>9.3333333333333338E-2</v>
      </c>
      <c r="P139" s="2076">
        <v>0.09</v>
      </c>
      <c r="Q139" s="2076">
        <v>0.09</v>
      </c>
      <c r="R139" s="2076">
        <v>0.09</v>
      </c>
      <c r="S139" s="2076">
        <v>0.09</v>
      </c>
      <c r="T139" s="2076">
        <v>0.09</v>
      </c>
      <c r="U139" s="2076">
        <v>0.09</v>
      </c>
      <c r="V139" s="2076">
        <v>0.09</v>
      </c>
      <c r="W139" s="2076">
        <v>0.10444444444444444</v>
      </c>
      <c r="X139" s="2076">
        <v>0.10444444444444444</v>
      </c>
      <c r="Y139" s="2077">
        <v>1</v>
      </c>
      <c r="Z139" s="2078" t="s">
        <v>3163</v>
      </c>
      <c r="AA139" s="1652">
        <v>5.0000000000000001E-3</v>
      </c>
      <c r="AB139" s="1902" t="s">
        <v>380</v>
      </c>
      <c r="AC139" s="1902" t="s">
        <v>381</v>
      </c>
      <c r="AD139" s="1909" t="s">
        <v>11</v>
      </c>
      <c r="AE139" s="1915" t="s">
        <v>382</v>
      </c>
      <c r="AF139" s="1902" t="s">
        <v>27</v>
      </c>
      <c r="AG139" s="1909" t="s">
        <v>2659</v>
      </c>
      <c r="AH139" s="1902" t="s">
        <v>8</v>
      </c>
      <c r="AI139" s="1902" t="s">
        <v>8</v>
      </c>
      <c r="AJ139" s="1902" t="s">
        <v>8</v>
      </c>
      <c r="AK139" s="1902" t="s">
        <v>8</v>
      </c>
      <c r="AL139" s="1910">
        <v>44197</v>
      </c>
      <c r="AM139" s="1910">
        <v>47848</v>
      </c>
      <c r="AN139" s="1908" t="s">
        <v>29</v>
      </c>
      <c r="AO139" s="1908">
        <v>1</v>
      </c>
      <c r="AP139" s="1908">
        <v>1</v>
      </c>
      <c r="AQ139" s="1908">
        <v>1</v>
      </c>
      <c r="AR139" s="1908">
        <v>1</v>
      </c>
      <c r="AS139" s="1908">
        <v>1</v>
      </c>
      <c r="AT139" s="1908">
        <v>1</v>
      </c>
      <c r="AU139" s="1908">
        <v>1</v>
      </c>
      <c r="AV139" s="1908">
        <v>1</v>
      </c>
      <c r="AW139" s="1908">
        <v>1</v>
      </c>
      <c r="AX139" s="1908">
        <v>1</v>
      </c>
      <c r="AY139" s="1908">
        <v>1</v>
      </c>
      <c r="AZ139" s="1912">
        <v>0</v>
      </c>
      <c r="BA139" s="1912" t="s">
        <v>8</v>
      </c>
      <c r="BB139" s="1913" t="s">
        <v>2697</v>
      </c>
      <c r="BC139" s="1903" t="s">
        <v>3154</v>
      </c>
      <c r="BD139" s="1912">
        <v>130000000</v>
      </c>
      <c r="BE139" s="1912">
        <v>130000000</v>
      </c>
      <c r="BF139" s="1913" t="s">
        <v>2697</v>
      </c>
      <c r="BG139" s="1903" t="s">
        <v>3154</v>
      </c>
      <c r="BH139" s="1912">
        <v>130000000</v>
      </c>
      <c r="BI139" s="1912" t="s">
        <v>37</v>
      </c>
      <c r="BJ139" s="1913" t="s">
        <v>2697</v>
      </c>
      <c r="BK139" s="1903" t="s">
        <v>3154</v>
      </c>
      <c r="BL139" s="1912">
        <v>130000000</v>
      </c>
      <c r="BM139" s="1912" t="s">
        <v>37</v>
      </c>
      <c r="BN139" s="1913" t="s">
        <v>2697</v>
      </c>
      <c r="BO139" s="1903" t="s">
        <v>3154</v>
      </c>
      <c r="BP139" s="1912">
        <v>130000000</v>
      </c>
      <c r="BQ139" s="1912" t="s">
        <v>37</v>
      </c>
      <c r="BR139" s="1913" t="s">
        <v>2697</v>
      </c>
      <c r="BS139" s="1903" t="s">
        <v>3154</v>
      </c>
      <c r="BT139" s="1912">
        <v>130000000</v>
      </c>
      <c r="BU139" s="1912" t="s">
        <v>9</v>
      </c>
      <c r="BV139" s="1913" t="s">
        <v>2697</v>
      </c>
      <c r="BW139" s="1913" t="s">
        <v>2698</v>
      </c>
      <c r="BX139" s="1912">
        <v>130000000</v>
      </c>
      <c r="BY139" s="1912" t="s">
        <v>9</v>
      </c>
      <c r="BZ139" s="1913" t="s">
        <v>2697</v>
      </c>
      <c r="CA139" s="1913" t="s">
        <v>2698</v>
      </c>
      <c r="CB139" s="1912">
        <v>130000000</v>
      </c>
      <c r="CC139" s="1912" t="s">
        <v>9</v>
      </c>
      <c r="CD139" s="1913" t="s">
        <v>2697</v>
      </c>
      <c r="CE139" s="1913" t="s">
        <v>2698</v>
      </c>
      <c r="CF139" s="1912">
        <v>130000000</v>
      </c>
      <c r="CG139" s="1912" t="s">
        <v>9</v>
      </c>
      <c r="CH139" s="1913" t="s">
        <v>2697</v>
      </c>
      <c r="CI139" s="1913" t="s">
        <v>2698</v>
      </c>
      <c r="CJ139" s="1912">
        <v>130000000</v>
      </c>
      <c r="CK139" s="1912" t="s">
        <v>9</v>
      </c>
      <c r="CL139" s="1913" t="s">
        <v>2697</v>
      </c>
      <c r="CM139" s="1913" t="s">
        <v>2698</v>
      </c>
      <c r="CN139" s="1912">
        <v>130000000</v>
      </c>
      <c r="CO139" s="1912" t="s">
        <v>9</v>
      </c>
      <c r="CP139" s="1913" t="s">
        <v>2697</v>
      </c>
      <c r="CQ139" s="1913" t="s">
        <v>2698</v>
      </c>
      <c r="CR139" s="1644">
        <f t="shared" ref="CR139:CR158" si="16">CJ139+CF139+CB139+BX139+BT139+BP139+BL139+BH139+BD139+AZ139+CN139</f>
        <v>1300000000</v>
      </c>
      <c r="CS139" s="1905" t="s">
        <v>0</v>
      </c>
      <c r="CT139" s="1902" t="s">
        <v>1</v>
      </c>
      <c r="CU139" s="1893" t="s">
        <v>3164</v>
      </c>
      <c r="CV139" s="1902" t="s">
        <v>3155</v>
      </c>
      <c r="CW139" s="1913"/>
      <c r="CX139" s="2030" t="s">
        <v>373</v>
      </c>
      <c r="CY139" s="1902"/>
      <c r="CZ139" s="1904"/>
      <c r="DA139" s="1893"/>
      <c r="DB139" s="1902"/>
      <c r="DC139" s="1902"/>
      <c r="DD139" s="1905"/>
    </row>
    <row r="140" spans="1:108" s="1648" customFormat="1" ht="257.25" customHeight="1">
      <c r="A140" s="1628">
        <v>128</v>
      </c>
      <c r="B140" s="1902" t="s">
        <v>3157</v>
      </c>
      <c r="C140" s="1903"/>
      <c r="D140" s="1904" t="s">
        <v>374</v>
      </c>
      <c r="E140" s="1650"/>
      <c r="F140" s="2007" t="s">
        <v>375</v>
      </c>
      <c r="G140" s="2007" t="s">
        <v>3158</v>
      </c>
      <c r="H140" s="1893" t="s">
        <v>108</v>
      </c>
      <c r="I140" s="1905" t="s">
        <v>2635</v>
      </c>
      <c r="J140" s="2074" t="s">
        <v>9</v>
      </c>
      <c r="K140" s="1895" t="s">
        <v>9</v>
      </c>
      <c r="L140" s="2075">
        <v>43831</v>
      </c>
      <c r="M140" s="2075">
        <v>47848</v>
      </c>
      <c r="N140" s="2076">
        <v>7.1111111111111111E-2</v>
      </c>
      <c r="O140" s="2076">
        <v>9.3333333333333338E-2</v>
      </c>
      <c r="P140" s="2076">
        <v>0.09</v>
      </c>
      <c r="Q140" s="2076">
        <v>0.09</v>
      </c>
      <c r="R140" s="2076">
        <v>0.09</v>
      </c>
      <c r="S140" s="2076">
        <v>0.09</v>
      </c>
      <c r="T140" s="2076">
        <v>0.09</v>
      </c>
      <c r="U140" s="2076">
        <v>0.09</v>
      </c>
      <c r="V140" s="2076">
        <v>0.09</v>
      </c>
      <c r="W140" s="2076">
        <v>0.10444444444444444</v>
      </c>
      <c r="X140" s="2076">
        <v>0.10444444444444444</v>
      </c>
      <c r="Y140" s="2077">
        <v>1</v>
      </c>
      <c r="Z140" s="1904" t="s">
        <v>3165</v>
      </c>
      <c r="AA140" s="1652">
        <v>5.0000000000000001E-3</v>
      </c>
      <c r="AB140" s="1885" t="s">
        <v>67</v>
      </c>
      <c r="AC140" s="1885" t="s">
        <v>1828</v>
      </c>
      <c r="AD140" s="1682" t="s">
        <v>68</v>
      </c>
      <c r="AE140" s="1682" t="s">
        <v>69</v>
      </c>
      <c r="AF140" s="1682" t="s">
        <v>2682</v>
      </c>
      <c r="AG140" s="1909" t="s">
        <v>2665</v>
      </c>
      <c r="AH140" s="1902" t="s">
        <v>9</v>
      </c>
      <c r="AI140" s="1902" t="s">
        <v>9</v>
      </c>
      <c r="AJ140" s="1902" t="s">
        <v>9</v>
      </c>
      <c r="AK140" s="1902" t="s">
        <v>9</v>
      </c>
      <c r="AL140" s="1910">
        <v>44105</v>
      </c>
      <c r="AM140" s="1910">
        <v>44561</v>
      </c>
      <c r="AN140" s="2032">
        <v>0.1</v>
      </c>
      <c r="AO140" s="2032">
        <v>1</v>
      </c>
      <c r="AP140" s="2032" t="s">
        <v>8</v>
      </c>
      <c r="AQ140" s="2032" t="s">
        <v>8</v>
      </c>
      <c r="AR140" s="2032" t="s">
        <v>8</v>
      </c>
      <c r="AS140" s="2032" t="s">
        <v>8</v>
      </c>
      <c r="AT140" s="2032" t="s">
        <v>8</v>
      </c>
      <c r="AU140" s="2032" t="s">
        <v>8</v>
      </c>
      <c r="AV140" s="2032" t="s">
        <v>8</v>
      </c>
      <c r="AW140" s="2032" t="s">
        <v>8</v>
      </c>
      <c r="AX140" s="2032" t="s">
        <v>8</v>
      </c>
      <c r="AY140" s="2032">
        <v>1</v>
      </c>
      <c r="AZ140" s="1912">
        <f>(5000000*6)</f>
        <v>30000000</v>
      </c>
      <c r="BA140" s="1912">
        <v>30000000</v>
      </c>
      <c r="BB140" s="1903" t="s">
        <v>2683</v>
      </c>
      <c r="BC140" s="1903">
        <v>7720</v>
      </c>
      <c r="BD140" s="1912">
        <f>(5000000*1.03)*10</f>
        <v>51500000</v>
      </c>
      <c r="BE140" s="1912">
        <v>52000000</v>
      </c>
      <c r="BF140" s="2080" t="s">
        <v>2683</v>
      </c>
      <c r="BG140" s="2080" t="s">
        <v>2684</v>
      </c>
      <c r="BH140" s="1912" t="s">
        <v>29</v>
      </c>
      <c r="BI140" s="1912" t="s">
        <v>29</v>
      </c>
      <c r="BJ140" s="1912" t="s">
        <v>29</v>
      </c>
      <c r="BK140" s="1912" t="s">
        <v>29</v>
      </c>
      <c r="BL140" s="1912" t="s">
        <v>29</v>
      </c>
      <c r="BM140" s="1912" t="s">
        <v>29</v>
      </c>
      <c r="BN140" s="1912" t="s">
        <v>29</v>
      </c>
      <c r="BO140" s="1912" t="s">
        <v>29</v>
      </c>
      <c r="BP140" s="1912" t="s">
        <v>29</v>
      </c>
      <c r="BQ140" s="1912" t="s">
        <v>29</v>
      </c>
      <c r="BR140" s="1912" t="s">
        <v>29</v>
      </c>
      <c r="BS140" s="1912" t="s">
        <v>29</v>
      </c>
      <c r="BT140" s="1912" t="s">
        <v>29</v>
      </c>
      <c r="BU140" s="1912" t="s">
        <v>29</v>
      </c>
      <c r="BV140" s="1912" t="s">
        <v>29</v>
      </c>
      <c r="BW140" s="1912" t="s">
        <v>29</v>
      </c>
      <c r="BX140" s="1912" t="s">
        <v>29</v>
      </c>
      <c r="BY140" s="1912" t="s">
        <v>29</v>
      </c>
      <c r="BZ140" s="1912" t="s">
        <v>29</v>
      </c>
      <c r="CA140" s="1912" t="s">
        <v>29</v>
      </c>
      <c r="CB140" s="1912" t="s">
        <v>29</v>
      </c>
      <c r="CC140" s="1912" t="s">
        <v>29</v>
      </c>
      <c r="CD140" s="1912" t="s">
        <v>29</v>
      </c>
      <c r="CE140" s="1912" t="s">
        <v>29</v>
      </c>
      <c r="CF140" s="1912" t="s">
        <v>29</v>
      </c>
      <c r="CG140" s="1912" t="s">
        <v>29</v>
      </c>
      <c r="CH140" s="1912" t="s">
        <v>29</v>
      </c>
      <c r="CI140" s="1912" t="s">
        <v>29</v>
      </c>
      <c r="CJ140" s="1912" t="s">
        <v>29</v>
      </c>
      <c r="CK140" s="1912" t="s">
        <v>29</v>
      </c>
      <c r="CL140" s="1912" t="s">
        <v>29</v>
      </c>
      <c r="CM140" s="1912" t="s">
        <v>29</v>
      </c>
      <c r="CN140" s="1912" t="s">
        <v>29</v>
      </c>
      <c r="CO140" s="1912" t="s">
        <v>29</v>
      </c>
      <c r="CP140" s="1912" t="s">
        <v>29</v>
      </c>
      <c r="CQ140" s="1912" t="s">
        <v>29</v>
      </c>
      <c r="CR140" s="1644">
        <f>AZ140+BD140</f>
        <v>81500000</v>
      </c>
      <c r="CS140" s="1885" t="s">
        <v>38</v>
      </c>
      <c r="CT140" s="1885" t="s">
        <v>2685</v>
      </c>
      <c r="CU140" s="1885" t="s">
        <v>70</v>
      </c>
      <c r="CV140" s="1885" t="s">
        <v>3166</v>
      </c>
      <c r="CW140" s="2026" t="s">
        <v>71</v>
      </c>
      <c r="CX140" s="2081" t="s">
        <v>72</v>
      </c>
      <c r="CY140" s="1909"/>
      <c r="CZ140" s="1909"/>
      <c r="DA140" s="1909"/>
      <c r="DB140" s="1909"/>
      <c r="DC140" s="1909"/>
      <c r="DD140" s="1909"/>
    </row>
    <row r="141" spans="1:108" s="1648" customFormat="1" ht="257.25" customHeight="1">
      <c r="A141" s="1628">
        <v>129</v>
      </c>
      <c r="B141" s="1902" t="s">
        <v>3157</v>
      </c>
      <c r="C141" s="1903"/>
      <c r="D141" s="1904" t="s">
        <v>374</v>
      </c>
      <c r="E141" s="1650"/>
      <c r="F141" s="2007" t="s">
        <v>375</v>
      </c>
      <c r="G141" s="2007" t="s">
        <v>3158</v>
      </c>
      <c r="H141" s="1893" t="s">
        <v>108</v>
      </c>
      <c r="I141" s="1905" t="s">
        <v>2635</v>
      </c>
      <c r="J141" s="2074" t="s">
        <v>9</v>
      </c>
      <c r="K141" s="1895" t="s">
        <v>9</v>
      </c>
      <c r="L141" s="2075">
        <v>43831</v>
      </c>
      <c r="M141" s="2075">
        <v>47848</v>
      </c>
      <c r="N141" s="2076">
        <v>7.1111111111111111E-2</v>
      </c>
      <c r="O141" s="2076">
        <v>9.3333333333333338E-2</v>
      </c>
      <c r="P141" s="2076">
        <v>0.09</v>
      </c>
      <c r="Q141" s="2076">
        <v>0.09</v>
      </c>
      <c r="R141" s="2076">
        <v>0.09</v>
      </c>
      <c r="S141" s="2076">
        <v>0.09</v>
      </c>
      <c r="T141" s="2076">
        <v>0.09</v>
      </c>
      <c r="U141" s="2076">
        <v>0.09</v>
      </c>
      <c r="V141" s="2076">
        <v>0.09</v>
      </c>
      <c r="W141" s="2076">
        <v>0.10444444444444444</v>
      </c>
      <c r="X141" s="2076">
        <v>0.10444444444444444</v>
      </c>
      <c r="Y141" s="2077">
        <v>1</v>
      </c>
      <c r="Z141" s="1651" t="s">
        <v>3167</v>
      </c>
      <c r="AA141" s="1652">
        <v>2.5000000000000001E-3</v>
      </c>
      <c r="AB141" s="1640" t="s">
        <v>81</v>
      </c>
      <c r="AC141" s="1640" t="s">
        <v>3168</v>
      </c>
      <c r="AD141" s="1640" t="s">
        <v>11</v>
      </c>
      <c r="AE141" s="1640" t="s">
        <v>26</v>
      </c>
      <c r="AF141" s="1640" t="s">
        <v>82</v>
      </c>
      <c r="AG141" s="1640" t="s">
        <v>2659</v>
      </c>
      <c r="AH141" s="1640" t="s">
        <v>3169</v>
      </c>
      <c r="AI141" s="1640">
        <v>343</v>
      </c>
      <c r="AJ141" s="1661" t="s">
        <v>8</v>
      </c>
      <c r="AK141" s="1661" t="s">
        <v>8</v>
      </c>
      <c r="AL141" s="1910">
        <v>44197</v>
      </c>
      <c r="AM141" s="2082">
        <v>47664</v>
      </c>
      <c r="AN141" s="1640" t="s">
        <v>29</v>
      </c>
      <c r="AO141" s="1664">
        <v>0.45</v>
      </c>
      <c r="AP141" s="1664">
        <v>0.45</v>
      </c>
      <c r="AQ141" s="1664">
        <v>0.45</v>
      </c>
      <c r="AR141" s="1664">
        <v>0.45</v>
      </c>
      <c r="AS141" s="1664">
        <v>0.45</v>
      </c>
      <c r="AT141" s="1664">
        <v>0.45</v>
      </c>
      <c r="AU141" s="1664">
        <v>0.45</v>
      </c>
      <c r="AV141" s="1664">
        <v>0.45</v>
      </c>
      <c r="AW141" s="1664">
        <v>0.45</v>
      </c>
      <c r="AX141" s="1664">
        <v>0.45</v>
      </c>
      <c r="AY141" s="1664">
        <v>0.45</v>
      </c>
      <c r="AZ141" s="1912" t="s">
        <v>29</v>
      </c>
      <c r="BA141" s="1912" t="s">
        <v>29</v>
      </c>
      <c r="BB141" s="1640" t="s">
        <v>29</v>
      </c>
      <c r="BC141" s="1640" t="s">
        <v>29</v>
      </c>
      <c r="BD141" s="1912">
        <v>1007782101.1673152</v>
      </c>
      <c r="BE141" s="1912">
        <f>(7000000000/1028)*148</f>
        <v>1007782101.1673152</v>
      </c>
      <c r="BF141" s="1640" t="s">
        <v>2661</v>
      </c>
      <c r="BG141" s="1640">
        <v>7765</v>
      </c>
      <c r="BH141" s="1912">
        <v>1007782101.1673152</v>
      </c>
      <c r="BI141" s="1912">
        <f>(7000000000/1028)*148</f>
        <v>1007782101.1673152</v>
      </c>
      <c r="BJ141" s="1640" t="s">
        <v>2661</v>
      </c>
      <c r="BK141" s="1640">
        <v>7765</v>
      </c>
      <c r="BL141" s="1912">
        <v>1007782101.1673152</v>
      </c>
      <c r="BM141" s="1912">
        <f>(7000000000/1028)*148</f>
        <v>1007782101.1673152</v>
      </c>
      <c r="BN141" s="1640" t="s">
        <v>2661</v>
      </c>
      <c r="BO141" s="1640">
        <v>7765</v>
      </c>
      <c r="BP141" s="1912">
        <v>1007782101.1673152</v>
      </c>
      <c r="BQ141" s="1912">
        <f>(7000000000/1028)*148</f>
        <v>1007782101.1673152</v>
      </c>
      <c r="BR141" s="1640" t="s">
        <v>2661</v>
      </c>
      <c r="BS141" s="1640">
        <v>7765</v>
      </c>
      <c r="BT141" s="1912">
        <v>1007782101.1673152</v>
      </c>
      <c r="BU141" s="1912" t="s">
        <v>29</v>
      </c>
      <c r="BV141" s="1640" t="s">
        <v>2661</v>
      </c>
      <c r="BW141" s="1640" t="s">
        <v>29</v>
      </c>
      <c r="BX141" s="1912">
        <v>1007782101.1673152</v>
      </c>
      <c r="BY141" s="1912" t="s">
        <v>29</v>
      </c>
      <c r="BZ141" s="1640" t="s">
        <v>2661</v>
      </c>
      <c r="CA141" s="1640" t="s">
        <v>29</v>
      </c>
      <c r="CB141" s="1912">
        <v>1007782101.1673152</v>
      </c>
      <c r="CC141" s="1912" t="s">
        <v>29</v>
      </c>
      <c r="CD141" s="1640" t="s">
        <v>2661</v>
      </c>
      <c r="CE141" s="1640" t="s">
        <v>29</v>
      </c>
      <c r="CF141" s="1912">
        <v>1007782101.1673152</v>
      </c>
      <c r="CG141" s="1912" t="s">
        <v>29</v>
      </c>
      <c r="CH141" s="1640" t="s">
        <v>2661</v>
      </c>
      <c r="CI141" s="1640" t="s">
        <v>29</v>
      </c>
      <c r="CJ141" s="1912">
        <v>1007782101.1673152</v>
      </c>
      <c r="CK141" s="1912" t="s">
        <v>29</v>
      </c>
      <c r="CL141" s="1640" t="s">
        <v>2661</v>
      </c>
      <c r="CM141" s="1640" t="s">
        <v>29</v>
      </c>
      <c r="CN141" s="1912">
        <v>1007782101.1673152</v>
      </c>
      <c r="CO141" s="1912" t="s">
        <v>29</v>
      </c>
      <c r="CP141" s="1640" t="s">
        <v>2661</v>
      </c>
      <c r="CQ141" s="1640" t="s">
        <v>29</v>
      </c>
      <c r="CR141" s="1644">
        <f>SUM(BD141+BH141+BL141+BP141+BT141+BX141+CB141+CF141+CJ141+CN141)</f>
        <v>10077821011.673153</v>
      </c>
      <c r="CS141" s="1902" t="s">
        <v>30</v>
      </c>
      <c r="CT141" s="1902" t="s">
        <v>31</v>
      </c>
      <c r="CU141" s="1902" t="s">
        <v>3170</v>
      </c>
      <c r="CV141" s="1902" t="s">
        <v>3171</v>
      </c>
      <c r="CW141" s="1902" t="s">
        <v>3172</v>
      </c>
      <c r="CX141" s="1902" t="s">
        <v>3173</v>
      </c>
      <c r="CY141" s="1909"/>
      <c r="CZ141" s="1909"/>
      <c r="DA141" s="1909"/>
      <c r="DB141" s="1909"/>
      <c r="DC141" s="1909"/>
      <c r="DD141" s="1909"/>
    </row>
    <row r="142" spans="1:108" s="1648" customFormat="1" ht="257.25" customHeight="1">
      <c r="A142" s="1628">
        <v>130</v>
      </c>
      <c r="B142" s="1902" t="s">
        <v>3157</v>
      </c>
      <c r="C142" s="1903"/>
      <c r="D142" s="1904" t="s">
        <v>374</v>
      </c>
      <c r="E142" s="1650"/>
      <c r="F142" s="2007" t="s">
        <v>375</v>
      </c>
      <c r="G142" s="2007" t="s">
        <v>3158</v>
      </c>
      <c r="H142" s="1893" t="s">
        <v>108</v>
      </c>
      <c r="I142" s="1905" t="s">
        <v>2635</v>
      </c>
      <c r="J142" s="2074" t="s">
        <v>9</v>
      </c>
      <c r="K142" s="1895" t="s">
        <v>9</v>
      </c>
      <c r="L142" s="2075">
        <v>43831</v>
      </c>
      <c r="M142" s="2075">
        <v>47848</v>
      </c>
      <c r="N142" s="2076">
        <v>7.1111111111111111E-2</v>
      </c>
      <c r="O142" s="2076">
        <v>9.3333333333333338E-2</v>
      </c>
      <c r="P142" s="2076">
        <v>0.09</v>
      </c>
      <c r="Q142" s="2076">
        <v>0.09</v>
      </c>
      <c r="R142" s="2076">
        <v>0.09</v>
      </c>
      <c r="S142" s="2076">
        <v>0.09</v>
      </c>
      <c r="T142" s="2076">
        <v>0.09</v>
      </c>
      <c r="U142" s="2076">
        <v>0.09</v>
      </c>
      <c r="V142" s="2076">
        <v>0.09</v>
      </c>
      <c r="W142" s="2076">
        <v>0.10444444444444444</v>
      </c>
      <c r="X142" s="2076">
        <v>0.10444444444444444</v>
      </c>
      <c r="Y142" s="2077">
        <v>1</v>
      </c>
      <c r="Z142" s="1904" t="s">
        <v>3174</v>
      </c>
      <c r="AA142" s="1652">
        <v>5.0000000000000001E-3</v>
      </c>
      <c r="AB142" s="1915" t="s">
        <v>92</v>
      </c>
      <c r="AC142" s="1915" t="s">
        <v>93</v>
      </c>
      <c r="AD142" s="1905" t="s">
        <v>11</v>
      </c>
      <c r="AE142" s="1915" t="s">
        <v>87</v>
      </c>
      <c r="AF142" s="1885" t="s">
        <v>3175</v>
      </c>
      <c r="AG142" s="1909" t="s">
        <v>2707</v>
      </c>
      <c r="AH142" s="1885" t="s">
        <v>8</v>
      </c>
      <c r="AI142" s="1902" t="s">
        <v>8</v>
      </c>
      <c r="AJ142" s="1902">
        <v>20077</v>
      </c>
      <c r="AK142" s="1902">
        <v>2019</v>
      </c>
      <c r="AL142" s="1910">
        <v>43831</v>
      </c>
      <c r="AM142" s="2082">
        <v>47848</v>
      </c>
      <c r="AN142" s="1894">
        <v>2000</v>
      </c>
      <c r="AO142" s="1894">
        <v>7000</v>
      </c>
      <c r="AP142" s="1894">
        <v>7000</v>
      </c>
      <c r="AQ142" s="1894">
        <v>7000</v>
      </c>
      <c r="AR142" s="1894">
        <v>3100</v>
      </c>
      <c r="AS142" s="1894">
        <v>3100</v>
      </c>
      <c r="AT142" s="1894">
        <v>3100</v>
      </c>
      <c r="AU142" s="1894">
        <v>3100</v>
      </c>
      <c r="AV142" s="1894">
        <v>3100</v>
      </c>
      <c r="AW142" s="1894">
        <v>3100</v>
      </c>
      <c r="AX142" s="1894">
        <v>3100</v>
      </c>
      <c r="AY142" s="1894">
        <f>+SUM(AN142:AX142)</f>
        <v>44700</v>
      </c>
      <c r="AZ142" s="1912">
        <v>114870000</v>
      </c>
      <c r="BA142" s="1912">
        <v>114870000</v>
      </c>
      <c r="BB142" s="1913" t="s">
        <v>2697</v>
      </c>
      <c r="BC142" s="1903">
        <v>7673</v>
      </c>
      <c r="BD142" s="1912">
        <v>2363000000</v>
      </c>
      <c r="BE142" s="1912">
        <v>2363000000</v>
      </c>
      <c r="BF142" s="1913" t="s">
        <v>2697</v>
      </c>
      <c r="BG142" s="1903">
        <v>7673</v>
      </c>
      <c r="BH142" s="1912">
        <v>2523000000</v>
      </c>
      <c r="BI142" s="1912">
        <v>2523000000</v>
      </c>
      <c r="BJ142" s="1913" t="s">
        <v>2697</v>
      </c>
      <c r="BK142" s="1903">
        <v>7673</v>
      </c>
      <c r="BL142" s="1912">
        <v>2491086000</v>
      </c>
      <c r="BM142" s="1912">
        <v>2491086000</v>
      </c>
      <c r="BN142" s="1913" t="s">
        <v>2697</v>
      </c>
      <c r="BO142" s="1903">
        <v>7673</v>
      </c>
      <c r="BP142" s="1912">
        <v>2219930000</v>
      </c>
      <c r="BQ142" s="1912">
        <v>2219930000</v>
      </c>
      <c r="BR142" s="1913" t="s">
        <v>2697</v>
      </c>
      <c r="BS142" s="1903">
        <v>7673</v>
      </c>
      <c r="BT142" s="1912">
        <f>(BP142*0.03)+BP142</f>
        <v>2286527900</v>
      </c>
      <c r="BU142" s="1912" t="s">
        <v>8</v>
      </c>
      <c r="BV142" s="1913" t="s">
        <v>2697</v>
      </c>
      <c r="BW142" s="1913" t="s">
        <v>2698</v>
      </c>
      <c r="BX142" s="1912">
        <f>(BT142*0.03)+BT142</f>
        <v>2355123737</v>
      </c>
      <c r="BY142" s="1912" t="s">
        <v>8</v>
      </c>
      <c r="BZ142" s="1913" t="s">
        <v>2697</v>
      </c>
      <c r="CA142" s="1913" t="s">
        <v>2698</v>
      </c>
      <c r="CB142" s="1912">
        <f>(BX142*0.03)+BX142</f>
        <v>2425777449.1100001</v>
      </c>
      <c r="CC142" s="1912" t="s">
        <v>8</v>
      </c>
      <c r="CD142" s="1913" t="s">
        <v>2697</v>
      </c>
      <c r="CE142" s="1913" t="s">
        <v>2698</v>
      </c>
      <c r="CF142" s="1912">
        <f>(CB142*0.03)+CB142</f>
        <v>2498550772.5833001</v>
      </c>
      <c r="CG142" s="1912" t="s">
        <v>8</v>
      </c>
      <c r="CH142" s="1913" t="s">
        <v>2697</v>
      </c>
      <c r="CI142" s="1913" t="s">
        <v>2698</v>
      </c>
      <c r="CJ142" s="1912">
        <f>(CF142*0.03)+CF142</f>
        <v>2573507295.7607989</v>
      </c>
      <c r="CK142" s="1912" t="s">
        <v>8</v>
      </c>
      <c r="CL142" s="1913" t="s">
        <v>2697</v>
      </c>
      <c r="CM142" s="1913" t="s">
        <v>2698</v>
      </c>
      <c r="CN142" s="1912">
        <f>(CJ142*0.03)+CJ142</f>
        <v>2650712514.6336231</v>
      </c>
      <c r="CO142" s="1912" t="s">
        <v>8</v>
      </c>
      <c r="CP142" s="1913" t="s">
        <v>2697</v>
      </c>
      <c r="CQ142" s="1913" t="s">
        <v>2698</v>
      </c>
      <c r="CR142" s="1644">
        <f t="shared" ref="CR142" si="17">CJ142+CF142+CB142+BX142+BT142+BP142+BL142+BH142+BD142+AZ142+CN142</f>
        <v>24502085669.087723</v>
      </c>
      <c r="CS142" s="1909" t="s">
        <v>0</v>
      </c>
      <c r="CT142" s="1902" t="s">
        <v>1</v>
      </c>
      <c r="CU142" s="2035" t="s">
        <v>2699</v>
      </c>
      <c r="CV142" s="1909" t="s">
        <v>2700</v>
      </c>
      <c r="CW142" s="1902" t="s">
        <v>3176</v>
      </c>
      <c r="CX142" s="2031" t="s">
        <v>89</v>
      </c>
      <c r="CY142" s="1902"/>
      <c r="CZ142" s="1893"/>
      <c r="DA142" s="1909"/>
      <c r="DB142" s="1909"/>
      <c r="DC142" s="2030"/>
      <c r="DD142" s="1902"/>
    </row>
    <row r="143" spans="1:108" s="1648" customFormat="1" ht="257.25" customHeight="1">
      <c r="A143" s="1628">
        <v>131</v>
      </c>
      <c r="B143" s="1902" t="s">
        <v>3157</v>
      </c>
      <c r="C143" s="1903"/>
      <c r="D143" s="1904" t="s">
        <v>374</v>
      </c>
      <c r="E143" s="1650"/>
      <c r="F143" s="2007" t="s">
        <v>375</v>
      </c>
      <c r="G143" s="2007" t="s">
        <v>3158</v>
      </c>
      <c r="H143" s="1893" t="s">
        <v>108</v>
      </c>
      <c r="I143" s="1905" t="s">
        <v>2635</v>
      </c>
      <c r="J143" s="2074" t="s">
        <v>9</v>
      </c>
      <c r="K143" s="1895" t="s">
        <v>9</v>
      </c>
      <c r="L143" s="2075">
        <v>43831</v>
      </c>
      <c r="M143" s="2075">
        <v>47848</v>
      </c>
      <c r="N143" s="2076">
        <v>7.1111111111111111E-2</v>
      </c>
      <c r="O143" s="2076">
        <v>9.3333333333333338E-2</v>
      </c>
      <c r="P143" s="2076">
        <v>0.09</v>
      </c>
      <c r="Q143" s="2076">
        <v>0.09</v>
      </c>
      <c r="R143" s="2076">
        <v>0.09</v>
      </c>
      <c r="S143" s="2076">
        <v>0.09</v>
      </c>
      <c r="T143" s="2076">
        <v>0.09</v>
      </c>
      <c r="U143" s="2076">
        <v>0.09</v>
      </c>
      <c r="V143" s="2076">
        <v>0.09</v>
      </c>
      <c r="W143" s="2076">
        <v>0.10444444444444444</v>
      </c>
      <c r="X143" s="2076">
        <v>0.10444444444444444</v>
      </c>
      <c r="Y143" s="2077">
        <v>1</v>
      </c>
      <c r="Z143" s="1904" t="s">
        <v>3177</v>
      </c>
      <c r="AA143" s="1652">
        <v>0.01</v>
      </c>
      <c r="AB143" s="1885" t="s">
        <v>3178</v>
      </c>
      <c r="AC143" s="1885" t="s">
        <v>1840</v>
      </c>
      <c r="AD143" s="1682" t="s">
        <v>68</v>
      </c>
      <c r="AE143" s="1682" t="s">
        <v>69</v>
      </c>
      <c r="AF143" s="1682" t="s">
        <v>2682</v>
      </c>
      <c r="AG143" s="1909" t="s">
        <v>3179</v>
      </c>
      <c r="AH143" s="1902" t="s">
        <v>9</v>
      </c>
      <c r="AI143" s="1902" t="s">
        <v>9</v>
      </c>
      <c r="AJ143" s="1902" t="s">
        <v>9</v>
      </c>
      <c r="AK143" s="1902" t="s">
        <v>9</v>
      </c>
      <c r="AL143" s="1910">
        <v>43831</v>
      </c>
      <c r="AM143" s="1910">
        <v>47848</v>
      </c>
      <c r="AN143" s="2032">
        <v>1</v>
      </c>
      <c r="AO143" s="2032">
        <v>1</v>
      </c>
      <c r="AP143" s="2032">
        <v>1</v>
      </c>
      <c r="AQ143" s="2032">
        <v>1</v>
      </c>
      <c r="AR143" s="2032">
        <v>1</v>
      </c>
      <c r="AS143" s="2032">
        <v>1</v>
      </c>
      <c r="AT143" s="2032">
        <v>1</v>
      </c>
      <c r="AU143" s="2032">
        <v>1</v>
      </c>
      <c r="AV143" s="2032">
        <v>1</v>
      </c>
      <c r="AW143" s="2032">
        <v>1</v>
      </c>
      <c r="AX143" s="2032">
        <v>1</v>
      </c>
      <c r="AY143" s="1907">
        <v>1</v>
      </c>
      <c r="AZ143" s="1912">
        <v>5402244908.5999994</v>
      </c>
      <c r="BA143" s="1912">
        <v>5402244908.5999994</v>
      </c>
      <c r="BB143" s="1903" t="s">
        <v>2683</v>
      </c>
      <c r="BC143" s="1903">
        <v>7727</v>
      </c>
      <c r="BD143" s="1912">
        <f>(AZ143*1.03)</f>
        <v>5564312255.8579998</v>
      </c>
      <c r="BE143" s="1912">
        <f>(BA143*1.03)</f>
        <v>5564312255.8579998</v>
      </c>
      <c r="BF143" s="2080" t="s">
        <v>2683</v>
      </c>
      <c r="BG143" s="1903">
        <v>7727</v>
      </c>
      <c r="BH143" s="1912">
        <f>(BD143*1.03)</f>
        <v>5731241623.53374</v>
      </c>
      <c r="BI143" s="1912">
        <f>(BE143*1.03)</f>
        <v>5731241623.53374</v>
      </c>
      <c r="BJ143" s="2080" t="s">
        <v>2683</v>
      </c>
      <c r="BK143" s="1903">
        <v>7727</v>
      </c>
      <c r="BL143" s="1912">
        <f>(BH143*1.03)</f>
        <v>5903178872.2397528</v>
      </c>
      <c r="BM143" s="1912">
        <f>(BI143*1.03)</f>
        <v>5903178872.2397528</v>
      </c>
      <c r="BN143" s="2080" t="s">
        <v>2683</v>
      </c>
      <c r="BO143" s="1903">
        <v>7727</v>
      </c>
      <c r="BP143" s="1912">
        <f>(BL143*1.03)</f>
        <v>6080274238.4069452</v>
      </c>
      <c r="BQ143" s="1912">
        <f>(BM143*1.03)</f>
        <v>6080274238.4069452</v>
      </c>
      <c r="BR143" s="2080" t="s">
        <v>2683</v>
      </c>
      <c r="BS143" s="1903">
        <v>7727</v>
      </c>
      <c r="BT143" s="1912">
        <f>(BP143*1.03)</f>
        <v>6262682465.5591536</v>
      </c>
      <c r="BU143" s="1912">
        <f>(BQ143*1.03)</f>
        <v>6262682465.5591536</v>
      </c>
      <c r="BV143" s="1913" t="s">
        <v>2683</v>
      </c>
      <c r="BW143" s="2083" t="s">
        <v>9</v>
      </c>
      <c r="BX143" s="1912">
        <f>(BT143*1.03)</f>
        <v>6450562939.5259285</v>
      </c>
      <c r="BY143" s="1912">
        <f>(BU143*1.03)</f>
        <v>6450562939.5259285</v>
      </c>
      <c r="BZ143" s="1913" t="s">
        <v>2683</v>
      </c>
      <c r="CA143" s="2083" t="s">
        <v>9</v>
      </c>
      <c r="CB143" s="1912">
        <f>(BX143*1.03)</f>
        <v>6644079827.7117062</v>
      </c>
      <c r="CC143" s="1912">
        <f>(BY143*1.03)</f>
        <v>6644079827.7117062</v>
      </c>
      <c r="CD143" s="1913" t="s">
        <v>2683</v>
      </c>
      <c r="CE143" s="2083" t="s">
        <v>9</v>
      </c>
      <c r="CF143" s="1912">
        <f>(CB143*1.03)</f>
        <v>6843402222.5430574</v>
      </c>
      <c r="CG143" s="1912">
        <f>(CC143*1.03)</f>
        <v>6843402222.5430574</v>
      </c>
      <c r="CH143" s="1913" t="s">
        <v>2683</v>
      </c>
      <c r="CI143" s="2083" t="s">
        <v>9</v>
      </c>
      <c r="CJ143" s="1912">
        <f>(CF143*1.03)</f>
        <v>7048704289.2193489</v>
      </c>
      <c r="CK143" s="1912">
        <f>(CG143*1.03)</f>
        <v>7048704289.2193489</v>
      </c>
      <c r="CL143" s="1913" t="s">
        <v>2683</v>
      </c>
      <c r="CM143" s="2083" t="s">
        <v>9</v>
      </c>
      <c r="CN143" s="1912">
        <f>(CJ143*1.03)</f>
        <v>7260165417.8959293</v>
      </c>
      <c r="CO143" s="1912">
        <f>(CK143*1.03)</f>
        <v>7260165417.8959293</v>
      </c>
      <c r="CP143" s="1913" t="s">
        <v>2683</v>
      </c>
      <c r="CQ143" s="2083" t="s">
        <v>9</v>
      </c>
      <c r="CR143" s="1644">
        <f>CN143+CJ143+CF143+CB143+BX143+BT143+BP143+BL143+BH143+BD143+AZ143</f>
        <v>69190849061.093567</v>
      </c>
      <c r="CS143" s="1885" t="s">
        <v>38</v>
      </c>
      <c r="CT143" s="1885" t="s">
        <v>2685</v>
      </c>
      <c r="CU143" s="1885" t="s">
        <v>70</v>
      </c>
      <c r="CV143" s="1885" t="s">
        <v>3166</v>
      </c>
      <c r="CW143" s="2026" t="s">
        <v>71</v>
      </c>
      <c r="CX143" s="2081" t="s">
        <v>72</v>
      </c>
      <c r="CY143" s="1909"/>
      <c r="CZ143" s="1909"/>
      <c r="DA143" s="1909"/>
      <c r="DB143" s="1909"/>
      <c r="DC143" s="1914"/>
      <c r="DD143" s="1914"/>
    </row>
    <row r="144" spans="1:108" s="1648" customFormat="1" ht="257.25" customHeight="1">
      <c r="A144" s="1628">
        <v>132</v>
      </c>
      <c r="B144" s="1902" t="s">
        <v>3157</v>
      </c>
      <c r="C144" s="1903"/>
      <c r="D144" s="1904" t="s">
        <v>374</v>
      </c>
      <c r="E144" s="1650"/>
      <c r="F144" s="2007" t="s">
        <v>375</v>
      </c>
      <c r="G144" s="2007" t="s">
        <v>3158</v>
      </c>
      <c r="H144" s="1893" t="s">
        <v>108</v>
      </c>
      <c r="I144" s="1905" t="s">
        <v>2635</v>
      </c>
      <c r="J144" s="2074" t="s">
        <v>9</v>
      </c>
      <c r="K144" s="1895" t="s">
        <v>9</v>
      </c>
      <c r="L144" s="2075">
        <v>43831</v>
      </c>
      <c r="M144" s="2075">
        <v>47848</v>
      </c>
      <c r="N144" s="2076">
        <v>7.1111111111111111E-2</v>
      </c>
      <c r="O144" s="2076">
        <v>9.3333333333333338E-2</v>
      </c>
      <c r="P144" s="2076">
        <v>0.09</v>
      </c>
      <c r="Q144" s="2076">
        <v>0.09</v>
      </c>
      <c r="R144" s="2076">
        <v>0.09</v>
      </c>
      <c r="S144" s="2076">
        <v>0.09</v>
      </c>
      <c r="T144" s="2076">
        <v>0.09</v>
      </c>
      <c r="U144" s="2076">
        <v>0.09</v>
      </c>
      <c r="V144" s="2076">
        <v>0.09</v>
      </c>
      <c r="W144" s="2076">
        <v>0.10444444444444444</v>
      </c>
      <c r="X144" s="2076">
        <v>0.10444444444444444</v>
      </c>
      <c r="Y144" s="2077">
        <v>1</v>
      </c>
      <c r="Z144" s="1904" t="s">
        <v>3180</v>
      </c>
      <c r="AA144" s="1652">
        <v>2.5000000000000001E-3</v>
      </c>
      <c r="AB144" s="1902" t="s">
        <v>234</v>
      </c>
      <c r="AC144" s="1902" t="s">
        <v>3181</v>
      </c>
      <c r="AD144" s="2078" t="s">
        <v>99</v>
      </c>
      <c r="AE144" s="1902" t="s">
        <v>232</v>
      </c>
      <c r="AF144" s="1902" t="s">
        <v>27</v>
      </c>
      <c r="AG144" s="1902" t="s">
        <v>2665</v>
      </c>
      <c r="AH144" s="1902" t="s">
        <v>29</v>
      </c>
      <c r="AI144" s="1902" t="s">
        <v>29</v>
      </c>
      <c r="AJ144" s="1948" t="s">
        <v>8</v>
      </c>
      <c r="AK144" s="1948" t="s">
        <v>8</v>
      </c>
      <c r="AL144" s="1910">
        <v>44044</v>
      </c>
      <c r="AM144" s="1910">
        <v>47848</v>
      </c>
      <c r="AN144" s="2084">
        <v>0.25</v>
      </c>
      <c r="AO144" s="2084">
        <v>0.5</v>
      </c>
      <c r="AP144" s="2084">
        <v>0.75</v>
      </c>
      <c r="AQ144" s="2084">
        <v>1</v>
      </c>
      <c r="AR144" s="2084">
        <v>1</v>
      </c>
      <c r="AS144" s="2084">
        <v>1</v>
      </c>
      <c r="AT144" s="2084">
        <v>1</v>
      </c>
      <c r="AU144" s="2084">
        <v>1</v>
      </c>
      <c r="AV144" s="2084">
        <v>1</v>
      </c>
      <c r="AW144" s="2084">
        <v>1</v>
      </c>
      <c r="AX144" s="2084">
        <v>1</v>
      </c>
      <c r="AY144" s="2084">
        <v>1</v>
      </c>
      <c r="AZ144" s="1912">
        <v>42800000</v>
      </c>
      <c r="BA144" s="1912">
        <v>42800000</v>
      </c>
      <c r="BB144" s="1913" t="s">
        <v>2697</v>
      </c>
      <c r="BC144" s="2035">
        <v>7643</v>
      </c>
      <c r="BD144" s="1912">
        <v>50540000</v>
      </c>
      <c r="BE144" s="1912">
        <v>50540000</v>
      </c>
      <c r="BF144" s="1913" t="s">
        <v>2721</v>
      </c>
      <c r="BG144" s="2035">
        <v>7643</v>
      </c>
      <c r="BH144" s="1912">
        <v>52570000</v>
      </c>
      <c r="BI144" s="1912">
        <v>52570000</v>
      </c>
      <c r="BJ144" s="1913" t="s">
        <v>2721</v>
      </c>
      <c r="BK144" s="2035">
        <v>7643</v>
      </c>
      <c r="BL144" s="1912">
        <v>54670000</v>
      </c>
      <c r="BM144" s="1912">
        <v>54670000</v>
      </c>
      <c r="BN144" s="1913" t="s">
        <v>2721</v>
      </c>
      <c r="BO144" s="2035">
        <v>7643</v>
      </c>
      <c r="BP144" s="1912">
        <v>56860000</v>
      </c>
      <c r="BQ144" s="1912">
        <v>56860000</v>
      </c>
      <c r="BR144" s="1913" t="s">
        <v>2721</v>
      </c>
      <c r="BS144" s="2035">
        <v>7643</v>
      </c>
      <c r="BT144" s="1912">
        <v>59134400</v>
      </c>
      <c r="BU144" s="1912" t="s">
        <v>29</v>
      </c>
      <c r="BV144" s="1913" t="s">
        <v>2721</v>
      </c>
      <c r="BW144" s="1913" t="s">
        <v>29</v>
      </c>
      <c r="BX144" s="1912">
        <v>61499776</v>
      </c>
      <c r="BY144" s="1912" t="s">
        <v>29</v>
      </c>
      <c r="BZ144" s="1913" t="s">
        <v>2721</v>
      </c>
      <c r="CA144" s="1913" t="s">
        <v>29</v>
      </c>
      <c r="CB144" s="1912">
        <v>63959767.039999999</v>
      </c>
      <c r="CC144" s="1912" t="s">
        <v>29</v>
      </c>
      <c r="CD144" s="1913" t="s">
        <v>2721</v>
      </c>
      <c r="CE144" s="1913" t="s">
        <v>29</v>
      </c>
      <c r="CF144" s="1912">
        <v>66518157.721600004</v>
      </c>
      <c r="CG144" s="1912" t="s">
        <v>29</v>
      </c>
      <c r="CH144" s="1913" t="s">
        <v>2721</v>
      </c>
      <c r="CI144" s="1913" t="s">
        <v>29</v>
      </c>
      <c r="CJ144" s="1912">
        <v>69178884.030463994</v>
      </c>
      <c r="CK144" s="1912" t="s">
        <v>29</v>
      </c>
      <c r="CL144" s="1913" t="s">
        <v>2721</v>
      </c>
      <c r="CM144" s="1913" t="s">
        <v>29</v>
      </c>
      <c r="CN144" s="1912">
        <v>71946039.391682595</v>
      </c>
      <c r="CO144" s="1912" t="s">
        <v>29</v>
      </c>
      <c r="CP144" s="1913" t="s">
        <v>2721</v>
      </c>
      <c r="CQ144" s="1913" t="s">
        <v>29</v>
      </c>
      <c r="CR144" s="1644">
        <f>CN144+CJ144+CF144+CB144+BX144+BT144+BP144+BL144+BH144+BD144+AZ144</f>
        <v>649677024.18374658</v>
      </c>
      <c r="CS144" s="1902" t="s">
        <v>101</v>
      </c>
      <c r="CT144" s="1902" t="s">
        <v>147</v>
      </c>
      <c r="CU144" s="1904" t="s">
        <v>2941</v>
      </c>
      <c r="CV144" s="1902" t="s">
        <v>2942</v>
      </c>
      <c r="CW144" s="1909" t="s">
        <v>233</v>
      </c>
      <c r="CX144" s="1902" t="s">
        <v>2943</v>
      </c>
      <c r="CY144" s="1904" t="s">
        <v>0</v>
      </c>
      <c r="CZ144" s="1902" t="s">
        <v>164</v>
      </c>
      <c r="DA144" s="1905"/>
      <c r="DB144" s="1905"/>
      <c r="DC144" s="1905"/>
      <c r="DD144" s="1905"/>
    </row>
    <row r="145" spans="1:108" s="1648" customFormat="1" ht="257.25" customHeight="1">
      <c r="A145" s="1628">
        <v>133</v>
      </c>
      <c r="B145" s="1902" t="s">
        <v>3157</v>
      </c>
      <c r="C145" s="1903"/>
      <c r="D145" s="1904" t="s">
        <v>374</v>
      </c>
      <c r="E145" s="1650"/>
      <c r="F145" s="2007" t="s">
        <v>375</v>
      </c>
      <c r="G145" s="2007" t="s">
        <v>3158</v>
      </c>
      <c r="H145" s="1893" t="s">
        <v>108</v>
      </c>
      <c r="I145" s="1905" t="s">
        <v>2635</v>
      </c>
      <c r="J145" s="2074" t="s">
        <v>9</v>
      </c>
      <c r="K145" s="1895" t="s">
        <v>9</v>
      </c>
      <c r="L145" s="2075">
        <v>43831</v>
      </c>
      <c r="M145" s="2075">
        <v>47848</v>
      </c>
      <c r="N145" s="2076">
        <v>7.1111111111111111E-2</v>
      </c>
      <c r="O145" s="2076">
        <v>9.3333333333333338E-2</v>
      </c>
      <c r="P145" s="2076">
        <v>0.09</v>
      </c>
      <c r="Q145" s="2076">
        <v>0.09</v>
      </c>
      <c r="R145" s="2076">
        <v>0.09</v>
      </c>
      <c r="S145" s="2076">
        <v>0.09</v>
      </c>
      <c r="T145" s="2076">
        <v>0.09</v>
      </c>
      <c r="U145" s="2076">
        <v>0.09</v>
      </c>
      <c r="V145" s="2076">
        <v>0.09</v>
      </c>
      <c r="W145" s="2076">
        <v>0.10444444444444444</v>
      </c>
      <c r="X145" s="2076">
        <v>0.10444444444444444</v>
      </c>
      <c r="Y145" s="2077">
        <v>1</v>
      </c>
      <c r="Z145" s="1904" t="s">
        <v>3182</v>
      </c>
      <c r="AA145" s="1652">
        <v>2.5000000000000001E-3</v>
      </c>
      <c r="AB145" s="1902" t="s">
        <v>235</v>
      </c>
      <c r="AC145" s="1902" t="s">
        <v>3183</v>
      </c>
      <c r="AD145" s="2078" t="s">
        <v>99</v>
      </c>
      <c r="AE145" s="1902" t="s">
        <v>232</v>
      </c>
      <c r="AF145" s="1902" t="s">
        <v>27</v>
      </c>
      <c r="AG145" s="1902" t="s">
        <v>2665</v>
      </c>
      <c r="AH145" s="1902" t="s">
        <v>29</v>
      </c>
      <c r="AI145" s="1902" t="s">
        <v>29</v>
      </c>
      <c r="AJ145" s="1948" t="s">
        <v>8</v>
      </c>
      <c r="AK145" s="1948" t="s">
        <v>8</v>
      </c>
      <c r="AL145" s="1910">
        <v>44044</v>
      </c>
      <c r="AM145" s="1910">
        <v>47848</v>
      </c>
      <c r="AN145" s="2084">
        <v>0.25</v>
      </c>
      <c r="AO145" s="2084">
        <v>0.5</v>
      </c>
      <c r="AP145" s="2084">
        <v>0.75</v>
      </c>
      <c r="AQ145" s="2084">
        <v>1</v>
      </c>
      <c r="AR145" s="2084">
        <v>1</v>
      </c>
      <c r="AS145" s="2084">
        <v>1</v>
      </c>
      <c r="AT145" s="2084">
        <v>1</v>
      </c>
      <c r="AU145" s="2084">
        <v>1</v>
      </c>
      <c r="AV145" s="2084">
        <v>1</v>
      </c>
      <c r="AW145" s="2084">
        <v>1</v>
      </c>
      <c r="AX145" s="2084">
        <v>1</v>
      </c>
      <c r="AY145" s="2084">
        <v>1</v>
      </c>
      <c r="AZ145" s="1912">
        <v>42800000</v>
      </c>
      <c r="BA145" s="1912">
        <v>42800000</v>
      </c>
      <c r="BB145" s="1913" t="s">
        <v>2697</v>
      </c>
      <c r="BC145" s="2035">
        <v>7643</v>
      </c>
      <c r="BD145" s="1912">
        <v>50540000</v>
      </c>
      <c r="BE145" s="1912">
        <v>50540000</v>
      </c>
      <c r="BF145" s="1913" t="s">
        <v>2721</v>
      </c>
      <c r="BG145" s="2035">
        <v>7643</v>
      </c>
      <c r="BH145" s="1912">
        <v>52570000</v>
      </c>
      <c r="BI145" s="1912">
        <v>52570000</v>
      </c>
      <c r="BJ145" s="1913" t="s">
        <v>2721</v>
      </c>
      <c r="BK145" s="2035">
        <v>7643</v>
      </c>
      <c r="BL145" s="1912">
        <v>54670000</v>
      </c>
      <c r="BM145" s="1912">
        <v>54670000</v>
      </c>
      <c r="BN145" s="1913" t="s">
        <v>2721</v>
      </c>
      <c r="BO145" s="2035">
        <v>7643</v>
      </c>
      <c r="BP145" s="1912">
        <v>56860000</v>
      </c>
      <c r="BQ145" s="1912">
        <v>56860000</v>
      </c>
      <c r="BR145" s="1913" t="s">
        <v>2721</v>
      </c>
      <c r="BS145" s="2035">
        <v>7643</v>
      </c>
      <c r="BT145" s="1912">
        <v>59134400</v>
      </c>
      <c r="BU145" s="1912" t="s">
        <v>29</v>
      </c>
      <c r="BV145" s="1913" t="s">
        <v>2721</v>
      </c>
      <c r="BW145" s="1913" t="s">
        <v>29</v>
      </c>
      <c r="BX145" s="1912">
        <v>61499776</v>
      </c>
      <c r="BY145" s="1912" t="s">
        <v>29</v>
      </c>
      <c r="BZ145" s="1913" t="s">
        <v>2721</v>
      </c>
      <c r="CA145" s="1913" t="s">
        <v>29</v>
      </c>
      <c r="CB145" s="1912">
        <v>63959767.039999999</v>
      </c>
      <c r="CC145" s="1912" t="s">
        <v>29</v>
      </c>
      <c r="CD145" s="1913" t="s">
        <v>2721</v>
      </c>
      <c r="CE145" s="1913" t="s">
        <v>29</v>
      </c>
      <c r="CF145" s="1912">
        <v>66518157.721600004</v>
      </c>
      <c r="CG145" s="1912" t="s">
        <v>29</v>
      </c>
      <c r="CH145" s="1913" t="s">
        <v>2721</v>
      </c>
      <c r="CI145" s="1913" t="s">
        <v>29</v>
      </c>
      <c r="CJ145" s="1912">
        <v>69178884.030463994</v>
      </c>
      <c r="CK145" s="1912" t="s">
        <v>29</v>
      </c>
      <c r="CL145" s="1913" t="s">
        <v>2721</v>
      </c>
      <c r="CM145" s="1913" t="s">
        <v>29</v>
      </c>
      <c r="CN145" s="1912">
        <v>71946039.391682595</v>
      </c>
      <c r="CO145" s="1912" t="s">
        <v>29</v>
      </c>
      <c r="CP145" s="1913" t="s">
        <v>2721</v>
      </c>
      <c r="CQ145" s="1913" t="s">
        <v>29</v>
      </c>
      <c r="CR145" s="1644">
        <f>CN145+CJ145+CF145+CB145+BX145+BT145+BP145+BL145+BH145+BD145+AZ145</f>
        <v>649677024.18374658</v>
      </c>
      <c r="CS145" s="1902" t="s">
        <v>101</v>
      </c>
      <c r="CT145" s="1902" t="s">
        <v>147</v>
      </c>
      <c r="CU145" s="1904" t="s">
        <v>2941</v>
      </c>
      <c r="CV145" s="1902" t="s">
        <v>2942</v>
      </c>
      <c r="CW145" s="1909" t="s">
        <v>233</v>
      </c>
      <c r="CX145" s="1902" t="s">
        <v>2943</v>
      </c>
      <c r="CY145" s="1904" t="s">
        <v>0</v>
      </c>
      <c r="CZ145" s="1902" t="s">
        <v>164</v>
      </c>
      <c r="DA145" s="1905"/>
      <c r="DB145" s="1905"/>
      <c r="DC145" s="1905"/>
      <c r="DD145" s="1905"/>
    </row>
    <row r="146" spans="1:108" s="1648" customFormat="1" ht="248.25" customHeight="1">
      <c r="A146" s="1628">
        <v>134</v>
      </c>
      <c r="B146" s="1902" t="s">
        <v>3184</v>
      </c>
      <c r="C146" s="2072">
        <v>7.2499999999999995E-2</v>
      </c>
      <c r="D146" s="1904" t="s">
        <v>2077</v>
      </c>
      <c r="E146" s="2072">
        <v>7.2499999999999995E-2</v>
      </c>
      <c r="F146" s="1961" t="s">
        <v>383</v>
      </c>
      <c r="G146" s="1961" t="s">
        <v>3185</v>
      </c>
      <c r="H146" s="2035" t="s">
        <v>108</v>
      </c>
      <c r="I146" s="1962" t="s">
        <v>2635</v>
      </c>
      <c r="J146" s="1895" t="s">
        <v>9</v>
      </c>
      <c r="K146" s="1895" t="s">
        <v>9</v>
      </c>
      <c r="L146" s="1906">
        <v>43831</v>
      </c>
      <c r="M146" s="1906">
        <v>47848</v>
      </c>
      <c r="N146" s="2085">
        <v>0.09</v>
      </c>
      <c r="O146" s="2085">
        <v>0.09</v>
      </c>
      <c r="P146" s="2085">
        <v>0.09</v>
      </c>
      <c r="Q146" s="2085">
        <v>0.09</v>
      </c>
      <c r="R146" s="2085">
        <v>0.09</v>
      </c>
      <c r="S146" s="2085">
        <v>0.09</v>
      </c>
      <c r="T146" s="2085">
        <v>0.09</v>
      </c>
      <c r="U146" s="2085">
        <v>0.09</v>
      </c>
      <c r="V146" s="2085">
        <v>0.09</v>
      </c>
      <c r="W146" s="2085">
        <v>0.09</v>
      </c>
      <c r="X146" s="2085">
        <v>9.9999999999999978E-2</v>
      </c>
      <c r="Y146" s="2086">
        <v>1</v>
      </c>
      <c r="Z146" s="1963" t="s">
        <v>3186</v>
      </c>
      <c r="AA146" s="2087">
        <v>5.0000000000000001E-3</v>
      </c>
      <c r="AB146" s="1954" t="s">
        <v>384</v>
      </c>
      <c r="AC146" s="1954" t="s">
        <v>385</v>
      </c>
      <c r="AD146" s="1955" t="s">
        <v>11</v>
      </c>
      <c r="AE146" s="1954" t="s">
        <v>117</v>
      </c>
      <c r="AF146" s="1954" t="s">
        <v>27</v>
      </c>
      <c r="AG146" s="1954" t="s">
        <v>2635</v>
      </c>
      <c r="AH146" s="1954" t="s">
        <v>348</v>
      </c>
      <c r="AI146" s="2088" t="s">
        <v>386</v>
      </c>
      <c r="AJ146" s="1954">
        <v>2</v>
      </c>
      <c r="AK146" s="1954">
        <v>2019</v>
      </c>
      <c r="AL146" s="2089">
        <v>43831</v>
      </c>
      <c r="AM146" s="2089">
        <v>47848</v>
      </c>
      <c r="AN146" s="2090">
        <v>2</v>
      </c>
      <c r="AO146" s="2090">
        <v>2</v>
      </c>
      <c r="AP146" s="2090">
        <v>2</v>
      </c>
      <c r="AQ146" s="2090">
        <v>2</v>
      </c>
      <c r="AR146" s="2090">
        <v>2</v>
      </c>
      <c r="AS146" s="2090">
        <v>2</v>
      </c>
      <c r="AT146" s="2090">
        <v>2</v>
      </c>
      <c r="AU146" s="2090">
        <v>2</v>
      </c>
      <c r="AV146" s="2090">
        <v>2</v>
      </c>
      <c r="AW146" s="2090">
        <v>2</v>
      </c>
      <c r="AX146" s="2090">
        <v>2</v>
      </c>
      <c r="AY146" s="2091">
        <v>22</v>
      </c>
      <c r="AZ146" s="1912">
        <f>40000000</f>
        <v>40000000</v>
      </c>
      <c r="BA146" s="1912">
        <v>40000000</v>
      </c>
      <c r="BB146" s="2092" t="s">
        <v>2661</v>
      </c>
      <c r="BC146" s="2091" t="s">
        <v>9</v>
      </c>
      <c r="BD146" s="1912">
        <f>42000000</f>
        <v>42000000</v>
      </c>
      <c r="BE146" s="1912">
        <v>42000000</v>
      </c>
      <c r="BF146" s="2092" t="s">
        <v>2661</v>
      </c>
      <c r="BG146" s="2091" t="s">
        <v>9</v>
      </c>
      <c r="BH146" s="1912">
        <f>+BE146*1.05</f>
        <v>44100000</v>
      </c>
      <c r="BI146" s="1912">
        <v>44100000</v>
      </c>
      <c r="BJ146" s="2092" t="s">
        <v>3187</v>
      </c>
      <c r="BK146" s="2092" t="s">
        <v>9</v>
      </c>
      <c r="BL146" s="1912">
        <f>+BI146*1.05</f>
        <v>46305000</v>
      </c>
      <c r="BM146" s="1912">
        <v>46305000</v>
      </c>
      <c r="BN146" s="2092" t="s">
        <v>3187</v>
      </c>
      <c r="BO146" s="2092" t="s">
        <v>9</v>
      </c>
      <c r="BP146" s="1912">
        <f>+BL146*1.05</f>
        <v>48620250</v>
      </c>
      <c r="BQ146" s="1912">
        <v>48620250</v>
      </c>
      <c r="BR146" s="2092" t="s">
        <v>3188</v>
      </c>
      <c r="BS146" s="2092" t="s">
        <v>9</v>
      </c>
      <c r="BT146" s="1912">
        <f>+BP146*1.05</f>
        <v>51051262.5</v>
      </c>
      <c r="BU146" s="1912">
        <v>51051263</v>
      </c>
      <c r="BV146" s="2092" t="s">
        <v>2661</v>
      </c>
      <c r="BW146" s="2092" t="s">
        <v>9</v>
      </c>
      <c r="BX146" s="1912">
        <f>+BU146*1.05</f>
        <v>53603826.150000006</v>
      </c>
      <c r="BY146" s="1912">
        <v>53603826</v>
      </c>
      <c r="BZ146" s="2092" t="s">
        <v>2661</v>
      </c>
      <c r="CA146" s="2092" t="s">
        <v>9</v>
      </c>
      <c r="CB146" s="1912">
        <f>+BY146*1.05</f>
        <v>56284017.300000004</v>
      </c>
      <c r="CC146" s="1912">
        <v>56284017</v>
      </c>
      <c r="CD146" s="2092" t="s">
        <v>3187</v>
      </c>
      <c r="CE146" s="2092" t="s">
        <v>9</v>
      </c>
      <c r="CF146" s="1912">
        <f>+CC146*1.05</f>
        <v>59098217.850000001</v>
      </c>
      <c r="CG146" s="1912">
        <v>59098218</v>
      </c>
      <c r="CH146" s="2092" t="s">
        <v>3187</v>
      </c>
      <c r="CI146" s="2092" t="s">
        <v>9</v>
      </c>
      <c r="CJ146" s="1912">
        <f>+CG146*1.05</f>
        <v>62053128.900000006</v>
      </c>
      <c r="CK146" s="1912">
        <v>62053129</v>
      </c>
      <c r="CL146" s="2092" t="s">
        <v>3187</v>
      </c>
      <c r="CM146" s="2092" t="s">
        <v>9</v>
      </c>
      <c r="CN146" s="1912">
        <v>65155785.345000006</v>
      </c>
      <c r="CO146" s="1912">
        <v>65155785.450000003</v>
      </c>
      <c r="CP146" s="2092" t="s">
        <v>3187</v>
      </c>
      <c r="CQ146" s="2092" t="s">
        <v>9</v>
      </c>
      <c r="CR146" s="1644">
        <f t="shared" si="16"/>
        <v>568271488.04500008</v>
      </c>
      <c r="CS146" s="2093" t="s">
        <v>2869</v>
      </c>
      <c r="CT146" s="1893" t="s">
        <v>3189</v>
      </c>
      <c r="CU146" s="1893" t="s">
        <v>3190</v>
      </c>
      <c r="CV146" s="1996" t="s">
        <v>388</v>
      </c>
      <c r="CW146" s="1893" t="s">
        <v>3191</v>
      </c>
      <c r="CX146" s="2094" t="s">
        <v>3192</v>
      </c>
      <c r="CY146" s="1905"/>
      <c r="CZ146" s="1905"/>
      <c r="DA146" s="1905"/>
      <c r="DB146" s="1905"/>
      <c r="DC146" s="1905"/>
      <c r="DD146" s="1905"/>
    </row>
    <row r="147" spans="1:108" s="1648" customFormat="1" ht="243" customHeight="1">
      <c r="A147" s="1628">
        <v>135</v>
      </c>
      <c r="B147" s="1902" t="s">
        <v>3184</v>
      </c>
      <c r="C147" s="1903"/>
      <c r="D147" s="1904" t="s">
        <v>2077</v>
      </c>
      <c r="E147" s="1650"/>
      <c r="F147" s="1961" t="s">
        <v>383</v>
      </c>
      <c r="G147" s="1961" t="s">
        <v>3185</v>
      </c>
      <c r="H147" s="2035" t="s">
        <v>108</v>
      </c>
      <c r="I147" s="1962" t="s">
        <v>2635</v>
      </c>
      <c r="J147" s="1895" t="s">
        <v>9</v>
      </c>
      <c r="K147" s="1895" t="s">
        <v>9</v>
      </c>
      <c r="L147" s="1906">
        <v>43831</v>
      </c>
      <c r="M147" s="1906">
        <v>47848</v>
      </c>
      <c r="N147" s="2085">
        <v>0.09</v>
      </c>
      <c r="O147" s="2085">
        <v>0.09</v>
      </c>
      <c r="P147" s="2085">
        <v>0.09</v>
      </c>
      <c r="Q147" s="2085">
        <v>0.09</v>
      </c>
      <c r="R147" s="2085">
        <v>0.09</v>
      </c>
      <c r="S147" s="2085">
        <v>0.09</v>
      </c>
      <c r="T147" s="2085">
        <v>0.09</v>
      </c>
      <c r="U147" s="2085">
        <v>0.09</v>
      </c>
      <c r="V147" s="2085">
        <v>0.09</v>
      </c>
      <c r="W147" s="2085">
        <v>0.09</v>
      </c>
      <c r="X147" s="2085">
        <v>9.9999999999999978E-2</v>
      </c>
      <c r="Y147" s="2086">
        <v>1</v>
      </c>
      <c r="Z147" s="1904" t="s">
        <v>3193</v>
      </c>
      <c r="AA147" s="2087">
        <v>5.0000000000000001E-3</v>
      </c>
      <c r="AB147" s="1902" t="s">
        <v>3194</v>
      </c>
      <c r="AC147" s="1902" t="s">
        <v>3195</v>
      </c>
      <c r="AD147" s="1909" t="s">
        <v>11</v>
      </c>
      <c r="AE147" s="1915" t="s">
        <v>117</v>
      </c>
      <c r="AF147" s="1902" t="s">
        <v>27</v>
      </c>
      <c r="AG147" s="1902" t="s">
        <v>2635</v>
      </c>
      <c r="AH147" s="1902" t="s">
        <v>28</v>
      </c>
      <c r="AI147" s="2035" t="s">
        <v>8</v>
      </c>
      <c r="AJ147" s="1902">
        <v>2</v>
      </c>
      <c r="AK147" s="1902">
        <v>2019</v>
      </c>
      <c r="AL147" s="2089">
        <v>43831</v>
      </c>
      <c r="AM147" s="2089">
        <v>47848</v>
      </c>
      <c r="AN147" s="1902">
        <v>1</v>
      </c>
      <c r="AO147" s="1902">
        <v>1</v>
      </c>
      <c r="AP147" s="1902">
        <v>1</v>
      </c>
      <c r="AQ147" s="1902">
        <v>1</v>
      </c>
      <c r="AR147" s="1902">
        <v>1</v>
      </c>
      <c r="AS147" s="1902">
        <v>1</v>
      </c>
      <c r="AT147" s="1902">
        <v>1</v>
      </c>
      <c r="AU147" s="1902">
        <v>1</v>
      </c>
      <c r="AV147" s="1902">
        <v>1</v>
      </c>
      <c r="AW147" s="1902">
        <v>1</v>
      </c>
      <c r="AX147" s="1902">
        <v>1</v>
      </c>
      <c r="AY147" s="2095">
        <f>+SUM(AN147:AX147)</f>
        <v>11</v>
      </c>
      <c r="AZ147" s="1912">
        <v>10000000</v>
      </c>
      <c r="BA147" s="1912">
        <f>+AZ147</f>
        <v>10000000</v>
      </c>
      <c r="BB147" s="1913" t="s">
        <v>2661</v>
      </c>
      <c r="BC147" s="1903" t="s">
        <v>3196</v>
      </c>
      <c r="BD147" s="1912">
        <f>+AZ147*1.03</f>
        <v>10300000</v>
      </c>
      <c r="BE147" s="1912">
        <f>+BD147</f>
        <v>10300000</v>
      </c>
      <c r="BF147" s="1913" t="s">
        <v>2661</v>
      </c>
      <c r="BG147" s="1913" t="s">
        <v>389</v>
      </c>
      <c r="BH147" s="1912">
        <f>+BD147*1.03</f>
        <v>10609000</v>
      </c>
      <c r="BI147" s="1912">
        <f>+BH147</f>
        <v>10609000</v>
      </c>
      <c r="BJ147" s="1913" t="s">
        <v>2661</v>
      </c>
      <c r="BK147" s="1913" t="s">
        <v>389</v>
      </c>
      <c r="BL147" s="1912">
        <f>+BH147*1.03</f>
        <v>10927270</v>
      </c>
      <c r="BM147" s="1912">
        <f>+BL147</f>
        <v>10927270</v>
      </c>
      <c r="BN147" s="1913" t="s">
        <v>2661</v>
      </c>
      <c r="BO147" s="1913" t="s">
        <v>389</v>
      </c>
      <c r="BP147" s="1912">
        <f>+BL147*1.03</f>
        <v>11255088.1</v>
      </c>
      <c r="BQ147" s="1912">
        <f>+BP147</f>
        <v>11255088.1</v>
      </c>
      <c r="BR147" s="1913" t="s">
        <v>2661</v>
      </c>
      <c r="BS147" s="1913" t="s">
        <v>389</v>
      </c>
      <c r="BT147" s="1912">
        <f>+BP147*1.03</f>
        <v>11592740.743000001</v>
      </c>
      <c r="BU147" s="1912">
        <f>+BT147</f>
        <v>11592740.743000001</v>
      </c>
      <c r="BV147" s="1913" t="s">
        <v>2661</v>
      </c>
      <c r="BW147" s="1913" t="s">
        <v>389</v>
      </c>
      <c r="BX147" s="1912">
        <f>+BT147*1.03</f>
        <v>11940522.965290001</v>
      </c>
      <c r="BY147" s="1912">
        <f>+BX147</f>
        <v>11940522.965290001</v>
      </c>
      <c r="BZ147" s="1913" t="s">
        <v>2661</v>
      </c>
      <c r="CA147" s="1913" t="s">
        <v>389</v>
      </c>
      <c r="CB147" s="1912">
        <f>+BX147*1.03</f>
        <v>12298738.654248701</v>
      </c>
      <c r="CC147" s="1912">
        <f>+CB147</f>
        <v>12298738.654248701</v>
      </c>
      <c r="CD147" s="1913" t="s">
        <v>2661</v>
      </c>
      <c r="CE147" s="1913" t="s">
        <v>389</v>
      </c>
      <c r="CF147" s="1912">
        <f>+CB147*1.03</f>
        <v>12667700.813876163</v>
      </c>
      <c r="CG147" s="1912">
        <f>+CF147</f>
        <v>12667700.813876163</v>
      </c>
      <c r="CH147" s="1913" t="s">
        <v>2661</v>
      </c>
      <c r="CI147" s="1913" t="s">
        <v>389</v>
      </c>
      <c r="CJ147" s="1912">
        <f>+CF147*1.03</f>
        <v>13047731.838292448</v>
      </c>
      <c r="CK147" s="1912">
        <f>+CJ147</f>
        <v>13047731.838292448</v>
      </c>
      <c r="CL147" s="1913" t="s">
        <v>2661</v>
      </c>
      <c r="CM147" s="1913" t="s">
        <v>389</v>
      </c>
      <c r="CN147" s="1912">
        <f t="shared" ref="CN147:CO150" si="18">+CJ147*1.03</f>
        <v>13439163.793441221</v>
      </c>
      <c r="CO147" s="1912">
        <f t="shared" si="18"/>
        <v>13439163.793441221</v>
      </c>
      <c r="CP147" s="1913" t="s">
        <v>2661</v>
      </c>
      <c r="CQ147" s="1913" t="s">
        <v>389</v>
      </c>
      <c r="CR147" s="1644">
        <f>CJ147+CF147+CB147+BX147+BT147+BP147+BL147+BH147+BD147+AZ147+CN147</f>
        <v>128077956.90814853</v>
      </c>
      <c r="CS147" s="2093" t="s">
        <v>2869</v>
      </c>
      <c r="CT147" s="1902" t="s">
        <v>390</v>
      </c>
      <c r="CU147" s="1902" t="s">
        <v>3197</v>
      </c>
      <c r="CV147" s="1885" t="s">
        <v>391</v>
      </c>
      <c r="CW147" s="1885">
        <v>3795057</v>
      </c>
      <c r="CX147" s="2081" t="s">
        <v>392</v>
      </c>
      <c r="CY147" s="1905"/>
      <c r="CZ147" s="1905"/>
      <c r="DA147" s="1905"/>
      <c r="DB147" s="1905"/>
      <c r="DC147" s="1905"/>
      <c r="DD147" s="1905"/>
    </row>
    <row r="148" spans="1:108" s="1648" customFormat="1" ht="255.75" customHeight="1">
      <c r="A148" s="1628">
        <v>136</v>
      </c>
      <c r="B148" s="1902" t="s">
        <v>3184</v>
      </c>
      <c r="C148" s="1903"/>
      <c r="D148" s="1904" t="s">
        <v>2077</v>
      </c>
      <c r="E148" s="1650"/>
      <c r="F148" s="1961" t="s">
        <v>383</v>
      </c>
      <c r="G148" s="1961" t="s">
        <v>3185</v>
      </c>
      <c r="H148" s="2035" t="s">
        <v>108</v>
      </c>
      <c r="I148" s="1962" t="s">
        <v>2635</v>
      </c>
      <c r="J148" s="1895" t="s">
        <v>9</v>
      </c>
      <c r="K148" s="1895" t="s">
        <v>9</v>
      </c>
      <c r="L148" s="1906">
        <v>43831</v>
      </c>
      <c r="M148" s="1906">
        <v>47848</v>
      </c>
      <c r="N148" s="2085">
        <v>0.09</v>
      </c>
      <c r="O148" s="2085">
        <v>0.09</v>
      </c>
      <c r="P148" s="2085">
        <v>0.09</v>
      </c>
      <c r="Q148" s="2085">
        <v>0.09</v>
      </c>
      <c r="R148" s="2085">
        <v>0.09</v>
      </c>
      <c r="S148" s="2085">
        <v>0.09</v>
      </c>
      <c r="T148" s="2085">
        <v>0.09</v>
      </c>
      <c r="U148" s="2085">
        <v>0.09</v>
      </c>
      <c r="V148" s="2085">
        <v>0.09</v>
      </c>
      <c r="W148" s="2085">
        <v>0.09</v>
      </c>
      <c r="X148" s="2085">
        <v>9.9999999999999978E-2</v>
      </c>
      <c r="Y148" s="2086">
        <v>1</v>
      </c>
      <c r="Z148" s="1904" t="s">
        <v>3198</v>
      </c>
      <c r="AA148" s="2087">
        <v>5.0000000000000001E-3</v>
      </c>
      <c r="AB148" s="1902" t="s">
        <v>3199</v>
      </c>
      <c r="AC148" s="1902" t="s">
        <v>3200</v>
      </c>
      <c r="AD148" s="1909" t="s">
        <v>11</v>
      </c>
      <c r="AE148" s="1915" t="s">
        <v>117</v>
      </c>
      <c r="AF148" s="1902" t="s">
        <v>27</v>
      </c>
      <c r="AG148" s="1902" t="s">
        <v>2635</v>
      </c>
      <c r="AH148" s="1902" t="s">
        <v>28</v>
      </c>
      <c r="AI148" s="2035" t="s">
        <v>8</v>
      </c>
      <c r="AJ148" s="1902">
        <v>2</v>
      </c>
      <c r="AK148" s="1902">
        <v>2019</v>
      </c>
      <c r="AL148" s="2089">
        <v>43831</v>
      </c>
      <c r="AM148" s="2089">
        <v>47848</v>
      </c>
      <c r="AN148" s="1902">
        <v>1</v>
      </c>
      <c r="AO148" s="1902">
        <v>1</v>
      </c>
      <c r="AP148" s="1902">
        <v>1</v>
      </c>
      <c r="AQ148" s="1902">
        <v>1</v>
      </c>
      <c r="AR148" s="1902">
        <v>1</v>
      </c>
      <c r="AS148" s="1902">
        <v>1</v>
      </c>
      <c r="AT148" s="1902">
        <v>1</v>
      </c>
      <c r="AU148" s="1902">
        <v>1</v>
      </c>
      <c r="AV148" s="1902">
        <v>1</v>
      </c>
      <c r="AW148" s="1902">
        <v>1</v>
      </c>
      <c r="AX148" s="1902">
        <v>1</v>
      </c>
      <c r="AY148" s="2095">
        <f>+SUM(AN148:AX148)</f>
        <v>11</v>
      </c>
      <c r="AZ148" s="1912">
        <v>10000000</v>
      </c>
      <c r="BA148" s="1912">
        <f>+AZ148</f>
        <v>10000000</v>
      </c>
      <c r="BB148" s="1913" t="s">
        <v>2661</v>
      </c>
      <c r="BC148" s="1903" t="s">
        <v>3201</v>
      </c>
      <c r="BD148" s="1912">
        <f>+AZ148*1.03</f>
        <v>10300000</v>
      </c>
      <c r="BE148" s="1912">
        <f>+BD148</f>
        <v>10300000</v>
      </c>
      <c r="BF148" s="1913" t="s">
        <v>2661</v>
      </c>
      <c r="BG148" s="1913" t="s">
        <v>389</v>
      </c>
      <c r="BH148" s="1912">
        <f>+BD148*1.03</f>
        <v>10609000</v>
      </c>
      <c r="BI148" s="1912">
        <f>+BH148</f>
        <v>10609000</v>
      </c>
      <c r="BJ148" s="1913" t="s">
        <v>2661</v>
      </c>
      <c r="BK148" s="1913" t="s">
        <v>389</v>
      </c>
      <c r="BL148" s="1912">
        <f>+BH148*1.03</f>
        <v>10927270</v>
      </c>
      <c r="BM148" s="1912">
        <f>+BL148</f>
        <v>10927270</v>
      </c>
      <c r="BN148" s="1913" t="s">
        <v>2661</v>
      </c>
      <c r="BO148" s="1913" t="s">
        <v>389</v>
      </c>
      <c r="BP148" s="1912">
        <f>+BL148*1.03</f>
        <v>11255088.1</v>
      </c>
      <c r="BQ148" s="1912">
        <f>+BP148</f>
        <v>11255088.1</v>
      </c>
      <c r="BR148" s="1913" t="s">
        <v>2661</v>
      </c>
      <c r="BS148" s="1913" t="s">
        <v>389</v>
      </c>
      <c r="BT148" s="1912">
        <f>+BP148*1.03</f>
        <v>11592740.743000001</v>
      </c>
      <c r="BU148" s="1912">
        <f>+BT148</f>
        <v>11592740.743000001</v>
      </c>
      <c r="BV148" s="1913" t="s">
        <v>2661</v>
      </c>
      <c r="BW148" s="1913" t="s">
        <v>389</v>
      </c>
      <c r="BX148" s="1912">
        <f>+BT148*1.03</f>
        <v>11940522.965290001</v>
      </c>
      <c r="BY148" s="1912">
        <f>+BX148</f>
        <v>11940522.965290001</v>
      </c>
      <c r="BZ148" s="1913" t="s">
        <v>2661</v>
      </c>
      <c r="CA148" s="1913" t="s">
        <v>389</v>
      </c>
      <c r="CB148" s="1912">
        <f>+BX148*1.03</f>
        <v>12298738.654248701</v>
      </c>
      <c r="CC148" s="1912">
        <f>+CB148</f>
        <v>12298738.654248701</v>
      </c>
      <c r="CD148" s="1913" t="s">
        <v>2661</v>
      </c>
      <c r="CE148" s="1913" t="s">
        <v>389</v>
      </c>
      <c r="CF148" s="1912">
        <f>+CB148*1.03</f>
        <v>12667700.813876163</v>
      </c>
      <c r="CG148" s="1912">
        <f>+CF148</f>
        <v>12667700.813876163</v>
      </c>
      <c r="CH148" s="1913" t="s">
        <v>2661</v>
      </c>
      <c r="CI148" s="1913" t="s">
        <v>389</v>
      </c>
      <c r="CJ148" s="1912">
        <f>+CF148*1.03</f>
        <v>13047731.838292448</v>
      </c>
      <c r="CK148" s="1912">
        <f>+CJ148</f>
        <v>13047731.838292448</v>
      </c>
      <c r="CL148" s="1913" t="s">
        <v>2661</v>
      </c>
      <c r="CM148" s="1913" t="s">
        <v>389</v>
      </c>
      <c r="CN148" s="1912">
        <f t="shared" si="18"/>
        <v>13439163.793441221</v>
      </c>
      <c r="CO148" s="1912">
        <f t="shared" si="18"/>
        <v>13439163.793441221</v>
      </c>
      <c r="CP148" s="1913" t="s">
        <v>2661</v>
      </c>
      <c r="CQ148" s="1913" t="s">
        <v>389</v>
      </c>
      <c r="CR148" s="1644">
        <f t="shared" si="16"/>
        <v>128077956.90814853</v>
      </c>
      <c r="CS148" s="2093" t="s">
        <v>2869</v>
      </c>
      <c r="CT148" s="1902" t="s">
        <v>390</v>
      </c>
      <c r="CU148" s="1902" t="s">
        <v>3202</v>
      </c>
      <c r="CV148" s="1885" t="s">
        <v>393</v>
      </c>
      <c r="CW148" s="1885">
        <v>3795057</v>
      </c>
      <c r="CX148" s="2081" t="s">
        <v>3203</v>
      </c>
      <c r="CY148" s="1905"/>
      <c r="CZ148" s="1905"/>
      <c r="DA148" s="1905"/>
      <c r="DB148" s="1905"/>
      <c r="DC148" s="1905"/>
      <c r="DD148" s="1905"/>
    </row>
    <row r="149" spans="1:108" s="1648" customFormat="1" ht="233.25" customHeight="1">
      <c r="A149" s="1628">
        <v>137</v>
      </c>
      <c r="B149" s="1902" t="s">
        <v>3184</v>
      </c>
      <c r="C149" s="1903"/>
      <c r="D149" s="1904" t="s">
        <v>2077</v>
      </c>
      <c r="E149" s="1650"/>
      <c r="F149" s="1961" t="s">
        <v>383</v>
      </c>
      <c r="G149" s="1961" t="s">
        <v>3185</v>
      </c>
      <c r="H149" s="2035" t="s">
        <v>108</v>
      </c>
      <c r="I149" s="1962" t="s">
        <v>2635</v>
      </c>
      <c r="J149" s="1895" t="s">
        <v>9</v>
      </c>
      <c r="K149" s="1895" t="s">
        <v>9</v>
      </c>
      <c r="L149" s="1906">
        <v>43831</v>
      </c>
      <c r="M149" s="1906">
        <v>47848</v>
      </c>
      <c r="N149" s="2085">
        <v>0.09</v>
      </c>
      <c r="O149" s="2085">
        <v>0.09</v>
      </c>
      <c r="P149" s="2085">
        <v>0.09</v>
      </c>
      <c r="Q149" s="2085">
        <v>0.09</v>
      </c>
      <c r="R149" s="2085">
        <v>0.09</v>
      </c>
      <c r="S149" s="2085">
        <v>0.09</v>
      </c>
      <c r="T149" s="2085">
        <v>0.09</v>
      </c>
      <c r="U149" s="2085">
        <v>0.09</v>
      </c>
      <c r="V149" s="2085">
        <v>0.09</v>
      </c>
      <c r="W149" s="2085">
        <v>0.09</v>
      </c>
      <c r="X149" s="2085">
        <v>9.9999999999999978E-2</v>
      </c>
      <c r="Y149" s="2086">
        <v>1</v>
      </c>
      <c r="Z149" s="1904" t="s">
        <v>3204</v>
      </c>
      <c r="AA149" s="2087">
        <v>5.0000000000000001E-3</v>
      </c>
      <c r="AB149" s="1902" t="s">
        <v>3205</v>
      </c>
      <c r="AC149" s="1902" t="s">
        <v>3206</v>
      </c>
      <c r="AD149" s="1909" t="s">
        <v>11</v>
      </c>
      <c r="AE149" s="1915" t="s">
        <v>117</v>
      </c>
      <c r="AF149" s="1902" t="s">
        <v>27</v>
      </c>
      <c r="AG149" s="1902" t="s">
        <v>2635</v>
      </c>
      <c r="AH149" s="1902" t="s">
        <v>28</v>
      </c>
      <c r="AI149" s="2035" t="s">
        <v>8</v>
      </c>
      <c r="AJ149" s="1902">
        <v>2</v>
      </c>
      <c r="AK149" s="1902">
        <v>2019</v>
      </c>
      <c r="AL149" s="2089">
        <v>43831</v>
      </c>
      <c r="AM149" s="2089">
        <v>47848</v>
      </c>
      <c r="AN149" s="1902">
        <v>1</v>
      </c>
      <c r="AO149" s="1902">
        <v>1</v>
      </c>
      <c r="AP149" s="1902">
        <v>1</v>
      </c>
      <c r="AQ149" s="1902">
        <v>1</v>
      </c>
      <c r="AR149" s="1902">
        <v>1</v>
      </c>
      <c r="AS149" s="1902">
        <v>1</v>
      </c>
      <c r="AT149" s="1902">
        <v>1</v>
      </c>
      <c r="AU149" s="1902">
        <v>1</v>
      </c>
      <c r="AV149" s="1902">
        <v>1</v>
      </c>
      <c r="AW149" s="1902">
        <v>1</v>
      </c>
      <c r="AX149" s="1902">
        <v>1</v>
      </c>
      <c r="AY149" s="2095">
        <f>+SUM(AN149:AX149)</f>
        <v>11</v>
      </c>
      <c r="AZ149" s="1912">
        <v>10000000</v>
      </c>
      <c r="BA149" s="1912">
        <f>+AZ149</f>
        <v>10000000</v>
      </c>
      <c r="BB149" s="1913" t="s">
        <v>2661</v>
      </c>
      <c r="BC149" s="1903" t="s">
        <v>3207</v>
      </c>
      <c r="BD149" s="1912">
        <f>+AZ149*1.03</f>
        <v>10300000</v>
      </c>
      <c r="BE149" s="1912">
        <f>+BD149</f>
        <v>10300000</v>
      </c>
      <c r="BF149" s="1913" t="s">
        <v>2661</v>
      </c>
      <c r="BG149" s="1913" t="s">
        <v>389</v>
      </c>
      <c r="BH149" s="1912">
        <f>+BD149*1.03</f>
        <v>10609000</v>
      </c>
      <c r="BI149" s="1912">
        <f>+BH149</f>
        <v>10609000</v>
      </c>
      <c r="BJ149" s="1913" t="s">
        <v>2661</v>
      </c>
      <c r="BK149" s="1913" t="s">
        <v>389</v>
      </c>
      <c r="BL149" s="1912">
        <f>+BH149*1.03</f>
        <v>10927270</v>
      </c>
      <c r="BM149" s="1912">
        <f>+BL149</f>
        <v>10927270</v>
      </c>
      <c r="BN149" s="1913" t="s">
        <v>2661</v>
      </c>
      <c r="BO149" s="1913" t="s">
        <v>389</v>
      </c>
      <c r="BP149" s="1912">
        <f>+BL149*1.03</f>
        <v>11255088.1</v>
      </c>
      <c r="BQ149" s="1912">
        <f>+BP149</f>
        <v>11255088.1</v>
      </c>
      <c r="BR149" s="1913" t="s">
        <v>2661</v>
      </c>
      <c r="BS149" s="1913" t="s">
        <v>389</v>
      </c>
      <c r="BT149" s="1912">
        <f>+BP149*1.03</f>
        <v>11592740.743000001</v>
      </c>
      <c r="BU149" s="1912">
        <f>+BT149</f>
        <v>11592740.743000001</v>
      </c>
      <c r="BV149" s="1913" t="s">
        <v>2661</v>
      </c>
      <c r="BW149" s="1913" t="s">
        <v>389</v>
      </c>
      <c r="BX149" s="1912">
        <f>+BT149*1.03</f>
        <v>11940522.965290001</v>
      </c>
      <c r="BY149" s="1912">
        <f>+BX149</f>
        <v>11940522.965290001</v>
      </c>
      <c r="BZ149" s="1913" t="s">
        <v>2661</v>
      </c>
      <c r="CA149" s="1913" t="s">
        <v>389</v>
      </c>
      <c r="CB149" s="1912">
        <f>+BX149*1.03</f>
        <v>12298738.654248701</v>
      </c>
      <c r="CC149" s="1912">
        <f>+CB149</f>
        <v>12298738.654248701</v>
      </c>
      <c r="CD149" s="1913" t="s">
        <v>2661</v>
      </c>
      <c r="CE149" s="1913" t="s">
        <v>389</v>
      </c>
      <c r="CF149" s="1912">
        <f>+CB149*1.03</f>
        <v>12667700.813876163</v>
      </c>
      <c r="CG149" s="1912">
        <f>+CF149</f>
        <v>12667700.813876163</v>
      </c>
      <c r="CH149" s="1913" t="s">
        <v>2661</v>
      </c>
      <c r="CI149" s="1913" t="s">
        <v>389</v>
      </c>
      <c r="CJ149" s="1912">
        <f>+CF149*1.03</f>
        <v>13047731.838292448</v>
      </c>
      <c r="CK149" s="1912">
        <f>+CJ149</f>
        <v>13047731.838292448</v>
      </c>
      <c r="CL149" s="1913" t="s">
        <v>2661</v>
      </c>
      <c r="CM149" s="1913" t="s">
        <v>389</v>
      </c>
      <c r="CN149" s="1912">
        <f t="shared" si="18"/>
        <v>13439163.793441221</v>
      </c>
      <c r="CO149" s="1912">
        <f t="shared" si="18"/>
        <v>13439163.793441221</v>
      </c>
      <c r="CP149" s="1913" t="s">
        <v>2661</v>
      </c>
      <c r="CQ149" s="1913" t="s">
        <v>389</v>
      </c>
      <c r="CR149" s="1644">
        <f t="shared" si="16"/>
        <v>128077956.90814853</v>
      </c>
      <c r="CS149" s="2093" t="s">
        <v>2869</v>
      </c>
      <c r="CT149" s="1902" t="s">
        <v>390</v>
      </c>
      <c r="CU149" s="1902" t="s">
        <v>3202</v>
      </c>
      <c r="CV149" s="1885" t="s">
        <v>393</v>
      </c>
      <c r="CW149" s="1885">
        <v>3795057</v>
      </c>
      <c r="CX149" s="2081" t="s">
        <v>3203</v>
      </c>
      <c r="CY149" s="1905"/>
      <c r="CZ149" s="1905"/>
      <c r="DA149" s="1905"/>
      <c r="DB149" s="1905"/>
      <c r="DC149" s="1905"/>
      <c r="DD149" s="1905"/>
    </row>
    <row r="150" spans="1:108" s="1648" customFormat="1" ht="215.25" customHeight="1">
      <c r="A150" s="1628">
        <v>138</v>
      </c>
      <c r="B150" s="1902" t="s">
        <v>3184</v>
      </c>
      <c r="C150" s="1903"/>
      <c r="D150" s="1904" t="s">
        <v>2077</v>
      </c>
      <c r="E150" s="1650"/>
      <c r="F150" s="1961" t="s">
        <v>383</v>
      </c>
      <c r="G150" s="1961" t="s">
        <v>3185</v>
      </c>
      <c r="H150" s="2035" t="s">
        <v>108</v>
      </c>
      <c r="I150" s="1962" t="s">
        <v>2635</v>
      </c>
      <c r="J150" s="1895" t="s">
        <v>9</v>
      </c>
      <c r="K150" s="1895" t="s">
        <v>9</v>
      </c>
      <c r="L150" s="1906">
        <v>43831</v>
      </c>
      <c r="M150" s="1906">
        <v>47848</v>
      </c>
      <c r="N150" s="2085">
        <v>0.09</v>
      </c>
      <c r="O150" s="2085">
        <v>0.09</v>
      </c>
      <c r="P150" s="2085">
        <v>0.09</v>
      </c>
      <c r="Q150" s="2085">
        <v>0.09</v>
      </c>
      <c r="R150" s="2085">
        <v>0.09</v>
      </c>
      <c r="S150" s="2085">
        <v>0.09</v>
      </c>
      <c r="T150" s="2085">
        <v>0.09</v>
      </c>
      <c r="U150" s="2085">
        <v>0.09</v>
      </c>
      <c r="V150" s="2085">
        <v>0.09</v>
      </c>
      <c r="W150" s="2085">
        <v>0.09</v>
      </c>
      <c r="X150" s="2085">
        <v>9.9999999999999978E-2</v>
      </c>
      <c r="Y150" s="2086">
        <v>1</v>
      </c>
      <c r="Z150" s="1904" t="s">
        <v>3208</v>
      </c>
      <c r="AA150" s="2087">
        <v>5.0000000000000001E-3</v>
      </c>
      <c r="AB150" s="1902" t="s">
        <v>3209</v>
      </c>
      <c r="AC150" s="1902" t="s">
        <v>3210</v>
      </c>
      <c r="AD150" s="1909" t="s">
        <v>11</v>
      </c>
      <c r="AE150" s="1915" t="s">
        <v>117</v>
      </c>
      <c r="AF150" s="1902" t="s">
        <v>27</v>
      </c>
      <c r="AG150" s="1902" t="s">
        <v>2635</v>
      </c>
      <c r="AH150" s="1902" t="s">
        <v>28</v>
      </c>
      <c r="AI150" s="2035" t="s">
        <v>8</v>
      </c>
      <c r="AJ150" s="1902">
        <v>2</v>
      </c>
      <c r="AK150" s="1902">
        <v>2019</v>
      </c>
      <c r="AL150" s="2089">
        <v>43831</v>
      </c>
      <c r="AM150" s="2089">
        <v>47848</v>
      </c>
      <c r="AN150" s="1902">
        <v>1</v>
      </c>
      <c r="AO150" s="1902">
        <v>1</v>
      </c>
      <c r="AP150" s="1902">
        <v>1</v>
      </c>
      <c r="AQ150" s="1902">
        <v>1</v>
      </c>
      <c r="AR150" s="1902">
        <v>1</v>
      </c>
      <c r="AS150" s="1902">
        <v>1</v>
      </c>
      <c r="AT150" s="1902">
        <v>1</v>
      </c>
      <c r="AU150" s="1902">
        <v>1</v>
      </c>
      <c r="AV150" s="1902">
        <v>1</v>
      </c>
      <c r="AW150" s="1902">
        <v>1</v>
      </c>
      <c r="AX150" s="1902">
        <v>1</v>
      </c>
      <c r="AY150" s="2095">
        <f>+SUM(AN150:AX150)</f>
        <v>11</v>
      </c>
      <c r="AZ150" s="1912">
        <v>10000000</v>
      </c>
      <c r="BA150" s="1912">
        <f>+AZ150</f>
        <v>10000000</v>
      </c>
      <c r="BB150" s="1913" t="s">
        <v>2661</v>
      </c>
      <c r="BC150" s="1903" t="s">
        <v>3201</v>
      </c>
      <c r="BD150" s="1912">
        <f>+AZ150*1.03</f>
        <v>10300000</v>
      </c>
      <c r="BE150" s="1912">
        <f>+BD150</f>
        <v>10300000</v>
      </c>
      <c r="BF150" s="1913" t="s">
        <v>2661</v>
      </c>
      <c r="BG150" s="1913" t="s">
        <v>389</v>
      </c>
      <c r="BH150" s="1912">
        <f>+BD150*1.03</f>
        <v>10609000</v>
      </c>
      <c r="BI150" s="1912">
        <f>+BH150</f>
        <v>10609000</v>
      </c>
      <c r="BJ150" s="1913" t="s">
        <v>2661</v>
      </c>
      <c r="BK150" s="1913" t="s">
        <v>389</v>
      </c>
      <c r="BL150" s="1912">
        <f>+BH150*1.03</f>
        <v>10927270</v>
      </c>
      <c r="BM150" s="1912">
        <f>+BL150</f>
        <v>10927270</v>
      </c>
      <c r="BN150" s="1913" t="s">
        <v>2661</v>
      </c>
      <c r="BO150" s="1913" t="s">
        <v>389</v>
      </c>
      <c r="BP150" s="1912">
        <f>+BL150*1.03</f>
        <v>11255088.1</v>
      </c>
      <c r="BQ150" s="1912">
        <f>+BP150</f>
        <v>11255088.1</v>
      </c>
      <c r="BR150" s="1913" t="s">
        <v>2661</v>
      </c>
      <c r="BS150" s="1913" t="s">
        <v>389</v>
      </c>
      <c r="BT150" s="1912">
        <f>+BP150*1.03</f>
        <v>11592740.743000001</v>
      </c>
      <c r="BU150" s="1912">
        <f>+BT150</f>
        <v>11592740.743000001</v>
      </c>
      <c r="BV150" s="1913" t="s">
        <v>2661</v>
      </c>
      <c r="BW150" s="1913" t="s">
        <v>389</v>
      </c>
      <c r="BX150" s="1912">
        <f>+BT150*1.03</f>
        <v>11940522.965290001</v>
      </c>
      <c r="BY150" s="1912">
        <f>+BX150</f>
        <v>11940522.965290001</v>
      </c>
      <c r="BZ150" s="1913" t="s">
        <v>2661</v>
      </c>
      <c r="CA150" s="1913" t="s">
        <v>389</v>
      </c>
      <c r="CB150" s="1912">
        <f>+BX150*1.03</f>
        <v>12298738.654248701</v>
      </c>
      <c r="CC150" s="1912">
        <f>+CB150</f>
        <v>12298738.654248701</v>
      </c>
      <c r="CD150" s="1913" t="s">
        <v>2661</v>
      </c>
      <c r="CE150" s="1913" t="s">
        <v>389</v>
      </c>
      <c r="CF150" s="1912">
        <f>+CB150*1.03</f>
        <v>12667700.813876163</v>
      </c>
      <c r="CG150" s="1912">
        <f>+CF150</f>
        <v>12667700.813876163</v>
      </c>
      <c r="CH150" s="1913" t="s">
        <v>2661</v>
      </c>
      <c r="CI150" s="1913" t="s">
        <v>389</v>
      </c>
      <c r="CJ150" s="1912">
        <f>+CF150*1.03</f>
        <v>13047731.838292448</v>
      </c>
      <c r="CK150" s="1912">
        <f>+CJ150</f>
        <v>13047731.838292448</v>
      </c>
      <c r="CL150" s="1913" t="s">
        <v>2661</v>
      </c>
      <c r="CM150" s="1913" t="s">
        <v>389</v>
      </c>
      <c r="CN150" s="1912">
        <f t="shared" si="18"/>
        <v>13439163.793441221</v>
      </c>
      <c r="CO150" s="1912">
        <f t="shared" si="18"/>
        <v>13439163.793441221</v>
      </c>
      <c r="CP150" s="1913" t="s">
        <v>2661</v>
      </c>
      <c r="CQ150" s="1913" t="s">
        <v>389</v>
      </c>
      <c r="CR150" s="1644">
        <f t="shared" si="16"/>
        <v>128077956.90814853</v>
      </c>
      <c r="CS150" s="2093" t="s">
        <v>2869</v>
      </c>
      <c r="CT150" s="1902" t="s">
        <v>390</v>
      </c>
      <c r="CU150" s="1902" t="s">
        <v>3202</v>
      </c>
      <c r="CV150" s="1885" t="s">
        <v>393</v>
      </c>
      <c r="CW150" s="1885">
        <v>3795057</v>
      </c>
      <c r="CX150" s="2081" t="s">
        <v>3203</v>
      </c>
      <c r="CY150" s="1905"/>
      <c r="CZ150" s="1905"/>
      <c r="DA150" s="1905"/>
      <c r="DB150" s="1905"/>
      <c r="DC150" s="1905"/>
      <c r="DD150" s="1905"/>
    </row>
    <row r="151" spans="1:108" s="1648" customFormat="1" ht="220.5" customHeight="1">
      <c r="A151" s="1628">
        <v>139</v>
      </c>
      <c r="B151" s="1902" t="s">
        <v>3184</v>
      </c>
      <c r="C151" s="1903"/>
      <c r="D151" s="1904" t="s">
        <v>2077</v>
      </c>
      <c r="E151" s="1650"/>
      <c r="F151" s="1961" t="s">
        <v>383</v>
      </c>
      <c r="G151" s="1961" t="s">
        <v>3185</v>
      </c>
      <c r="H151" s="2035" t="s">
        <v>108</v>
      </c>
      <c r="I151" s="1962" t="s">
        <v>2635</v>
      </c>
      <c r="J151" s="1895" t="s">
        <v>9</v>
      </c>
      <c r="K151" s="1895" t="s">
        <v>9</v>
      </c>
      <c r="L151" s="1906">
        <v>43831</v>
      </c>
      <c r="M151" s="1906">
        <v>47848</v>
      </c>
      <c r="N151" s="2085">
        <v>0.09</v>
      </c>
      <c r="O151" s="2085">
        <v>0.09</v>
      </c>
      <c r="P151" s="2085">
        <v>0.09</v>
      </c>
      <c r="Q151" s="2085">
        <v>0.09</v>
      </c>
      <c r="R151" s="2085">
        <v>0.09</v>
      </c>
      <c r="S151" s="2085">
        <v>0.09</v>
      </c>
      <c r="T151" s="2085">
        <v>0.09</v>
      </c>
      <c r="U151" s="2085">
        <v>0.09</v>
      </c>
      <c r="V151" s="2085">
        <v>0.09</v>
      </c>
      <c r="W151" s="2085">
        <v>0.09</v>
      </c>
      <c r="X151" s="2085">
        <v>9.9999999999999978E-2</v>
      </c>
      <c r="Y151" s="2086">
        <v>1</v>
      </c>
      <c r="Z151" s="1904" t="s">
        <v>3211</v>
      </c>
      <c r="AA151" s="2087">
        <v>5.0000000000000001E-3</v>
      </c>
      <c r="AB151" s="1902" t="s">
        <v>3212</v>
      </c>
      <c r="AC151" s="1902" t="s">
        <v>394</v>
      </c>
      <c r="AD151" s="1909" t="s">
        <v>83</v>
      </c>
      <c r="AE151" s="1915" t="s">
        <v>395</v>
      </c>
      <c r="AF151" s="1902" t="s">
        <v>27</v>
      </c>
      <c r="AG151" s="1902" t="s">
        <v>3213</v>
      </c>
      <c r="AH151" s="1902" t="s">
        <v>348</v>
      </c>
      <c r="AI151" s="2096">
        <v>7663</v>
      </c>
      <c r="AJ151" s="1902">
        <v>176</v>
      </c>
      <c r="AK151" s="1902">
        <v>2019</v>
      </c>
      <c r="AL151" s="2089">
        <v>43831</v>
      </c>
      <c r="AM151" s="2089">
        <v>47848</v>
      </c>
      <c r="AN151" s="1902">
        <v>176</v>
      </c>
      <c r="AO151" s="1903">
        <v>101</v>
      </c>
      <c r="AP151" s="1903">
        <v>111</v>
      </c>
      <c r="AQ151" s="1903">
        <v>114</v>
      </c>
      <c r="AR151" s="1903">
        <v>110</v>
      </c>
      <c r="AS151" s="1903">
        <v>113</v>
      </c>
      <c r="AT151" s="1903">
        <v>116</v>
      </c>
      <c r="AU151" s="1903">
        <v>119</v>
      </c>
      <c r="AV151" s="1903">
        <v>123</v>
      </c>
      <c r="AW151" s="1903">
        <v>127</v>
      </c>
      <c r="AX151" s="1903">
        <v>131</v>
      </c>
      <c r="AY151" s="2095">
        <f t="shared" ref="AY151:AY156" si="19">+SUM(AN151:AX151)</f>
        <v>1341</v>
      </c>
      <c r="AZ151" s="1912">
        <v>9288074590</v>
      </c>
      <c r="BA151" s="1912">
        <v>9288074590</v>
      </c>
      <c r="BB151" s="1913" t="s">
        <v>3214</v>
      </c>
      <c r="BC151" s="1903">
        <v>7663</v>
      </c>
      <c r="BD151" s="1912">
        <v>6099989896</v>
      </c>
      <c r="BE151" s="1912">
        <v>6099989896</v>
      </c>
      <c r="BF151" s="1913" t="s">
        <v>3214</v>
      </c>
      <c r="BG151" s="1903">
        <v>7663</v>
      </c>
      <c r="BH151" s="1912">
        <v>8286081325</v>
      </c>
      <c r="BI151" s="1912">
        <v>8286081325</v>
      </c>
      <c r="BJ151" s="1913" t="s">
        <v>3214</v>
      </c>
      <c r="BK151" s="1903">
        <v>7663</v>
      </c>
      <c r="BL151" s="1912">
        <v>8765330353</v>
      </c>
      <c r="BM151" s="1912">
        <v>8765330353</v>
      </c>
      <c r="BN151" s="1913" t="s">
        <v>3214</v>
      </c>
      <c r="BO151" s="1903">
        <v>7663</v>
      </c>
      <c r="BP151" s="1912">
        <v>8711508149</v>
      </c>
      <c r="BQ151" s="1912">
        <v>8711508149</v>
      </c>
      <c r="BR151" s="1913" t="s">
        <v>3214</v>
      </c>
      <c r="BS151" s="1903">
        <v>7663</v>
      </c>
      <c r="BT151" s="1912">
        <v>9217567577</v>
      </c>
      <c r="BU151" s="1912">
        <v>9217567577</v>
      </c>
      <c r="BV151" s="1913" t="s">
        <v>3214</v>
      </c>
      <c r="BW151" s="1903">
        <v>7663</v>
      </c>
      <c r="BX151" s="1912">
        <v>9746150213</v>
      </c>
      <c r="BY151" s="1912">
        <v>9746150213</v>
      </c>
      <c r="BZ151" s="1913" t="s">
        <v>3214</v>
      </c>
      <c r="CA151" s="1903">
        <v>7663</v>
      </c>
      <c r="CB151" s="1912">
        <v>10298151997</v>
      </c>
      <c r="CC151" s="1912">
        <v>10298151997</v>
      </c>
      <c r="CD151" s="1913" t="s">
        <v>3214</v>
      </c>
      <c r="CE151" s="1903">
        <v>7663</v>
      </c>
      <c r="CF151" s="1912">
        <v>10963637618</v>
      </c>
      <c r="CG151" s="1912">
        <v>10963637618</v>
      </c>
      <c r="CH151" s="1913" t="s">
        <v>3214</v>
      </c>
      <c r="CI151" s="1903">
        <v>7663</v>
      </c>
      <c r="CJ151" s="1912">
        <v>11659784039</v>
      </c>
      <c r="CK151" s="1912">
        <v>11659784039</v>
      </c>
      <c r="CL151" s="1913" t="s">
        <v>3214</v>
      </c>
      <c r="CM151" s="1903">
        <v>7663</v>
      </c>
      <c r="CN151" s="1912">
        <v>12387831993</v>
      </c>
      <c r="CO151" s="1912">
        <v>12387831993</v>
      </c>
      <c r="CP151" s="1913" t="s">
        <v>3214</v>
      </c>
      <c r="CQ151" s="1903" t="s">
        <v>29</v>
      </c>
      <c r="CR151" s="1644">
        <f t="shared" si="16"/>
        <v>105424107750</v>
      </c>
      <c r="CS151" s="2093" t="s">
        <v>2869</v>
      </c>
      <c r="CT151" s="1902" t="s">
        <v>396</v>
      </c>
      <c r="CU151" s="2097" t="s">
        <v>3215</v>
      </c>
      <c r="CV151" s="2097" t="s">
        <v>3216</v>
      </c>
      <c r="CW151" s="2097">
        <v>2883466</v>
      </c>
      <c r="CX151" s="2068" t="s">
        <v>3217</v>
      </c>
      <c r="CY151" s="1905"/>
      <c r="CZ151" s="1905"/>
      <c r="DA151" s="1905"/>
      <c r="DB151" s="1905"/>
      <c r="DC151" s="1905"/>
      <c r="DD151" s="1905"/>
    </row>
    <row r="152" spans="1:108" s="1648" customFormat="1" ht="220.5" customHeight="1">
      <c r="A152" s="1628">
        <v>140</v>
      </c>
      <c r="B152" s="1902" t="s">
        <v>3184</v>
      </c>
      <c r="C152" s="1903"/>
      <c r="D152" s="1904" t="s">
        <v>2077</v>
      </c>
      <c r="E152" s="1650"/>
      <c r="F152" s="1961" t="s">
        <v>383</v>
      </c>
      <c r="G152" s="1961" t="s">
        <v>3185</v>
      </c>
      <c r="H152" s="2035" t="s">
        <v>108</v>
      </c>
      <c r="I152" s="1962" t="s">
        <v>2635</v>
      </c>
      <c r="J152" s="1895" t="s">
        <v>9</v>
      </c>
      <c r="K152" s="1895" t="s">
        <v>9</v>
      </c>
      <c r="L152" s="1906">
        <v>43831</v>
      </c>
      <c r="M152" s="1906">
        <v>47848</v>
      </c>
      <c r="N152" s="2085">
        <v>0.09</v>
      </c>
      <c r="O152" s="2085">
        <v>0.09</v>
      </c>
      <c r="P152" s="2085">
        <v>0.09</v>
      </c>
      <c r="Q152" s="2085">
        <v>0.09</v>
      </c>
      <c r="R152" s="2085">
        <v>0.09</v>
      </c>
      <c r="S152" s="2085">
        <v>0.09</v>
      </c>
      <c r="T152" s="2085">
        <v>0.09</v>
      </c>
      <c r="U152" s="2085">
        <v>0.09</v>
      </c>
      <c r="V152" s="2085">
        <v>0.09</v>
      </c>
      <c r="W152" s="2085">
        <v>0.09</v>
      </c>
      <c r="X152" s="2085">
        <v>9.9999999999999978E-2</v>
      </c>
      <c r="Y152" s="2086">
        <v>1</v>
      </c>
      <c r="Z152" s="1904" t="s">
        <v>3218</v>
      </c>
      <c r="AA152" s="2098">
        <v>2.5000000000000001E-3</v>
      </c>
      <c r="AB152" s="1902" t="s">
        <v>397</v>
      </c>
      <c r="AC152" s="1902" t="s">
        <v>398</v>
      </c>
      <c r="AD152" s="1909" t="s">
        <v>11</v>
      </c>
      <c r="AE152" s="1915" t="s">
        <v>204</v>
      </c>
      <c r="AF152" s="1902" t="s">
        <v>27</v>
      </c>
      <c r="AG152" s="1902" t="s">
        <v>3219</v>
      </c>
      <c r="AH152" s="1902" t="s">
        <v>399</v>
      </c>
      <c r="AI152" s="1966">
        <v>7663</v>
      </c>
      <c r="AJ152" s="2099">
        <v>14731</v>
      </c>
      <c r="AK152" s="1975">
        <v>2019</v>
      </c>
      <c r="AL152" s="2089">
        <v>43831</v>
      </c>
      <c r="AM152" s="2089">
        <v>47848</v>
      </c>
      <c r="AN152" s="2100">
        <v>11000</v>
      </c>
      <c r="AO152" s="2100">
        <f>+ROUND(11440*0.55,0)</f>
        <v>6292</v>
      </c>
      <c r="AP152" s="2100">
        <f>+ROUND(12610*0.55,0)</f>
        <v>6936</v>
      </c>
      <c r="AQ152" s="2100">
        <f>+ROUND(12946*0.55,0)</f>
        <v>7120</v>
      </c>
      <c r="AR152" s="2100">
        <f>+ROUND(12544*0.55,0)</f>
        <v>6899</v>
      </c>
      <c r="AS152" s="2100">
        <f>+ROUND(AR152*1.03,0)</f>
        <v>7106</v>
      </c>
      <c r="AT152" s="2100">
        <f>+ROUND(AS152*1.03,0)</f>
        <v>7319</v>
      </c>
      <c r="AU152" s="2100">
        <f>+ROUND(AT152*1.03,0)</f>
        <v>7539</v>
      </c>
      <c r="AV152" s="2100">
        <f>+ROUND(AU152*1.03,0)</f>
        <v>7765</v>
      </c>
      <c r="AW152" s="2100">
        <f>+ROUND(AV152*1.03,0)</f>
        <v>7998</v>
      </c>
      <c r="AX152" s="2100">
        <v>8238</v>
      </c>
      <c r="AY152" s="2095">
        <f t="shared" si="19"/>
        <v>84212</v>
      </c>
      <c r="AZ152" s="1912">
        <f>+ROUND((705550*1)*AN152,0)</f>
        <v>7761050000</v>
      </c>
      <c r="BA152" s="1912">
        <v>7761050000</v>
      </c>
      <c r="BB152" s="1913" t="s">
        <v>3214</v>
      </c>
      <c r="BC152" s="1903">
        <v>7663</v>
      </c>
      <c r="BD152" s="1912">
        <f>+ROUND((705550*1.03)*AO152,0)</f>
        <v>4572500218</v>
      </c>
      <c r="BE152" s="1912">
        <v>4572500218</v>
      </c>
      <c r="BF152" s="1913" t="s">
        <v>3214</v>
      </c>
      <c r="BG152" s="1903">
        <v>7663</v>
      </c>
      <c r="BH152" s="1912">
        <f>+ROUND((726717*1.03)*AP152,0)</f>
        <v>5191724385</v>
      </c>
      <c r="BI152" s="1912">
        <v>5191724385</v>
      </c>
      <c r="BJ152" s="1913" t="s">
        <v>3214</v>
      </c>
      <c r="BK152" s="1903">
        <v>7663</v>
      </c>
      <c r="BL152" s="1912">
        <f>+ROUND((748518*1.03)*AQ152,0)</f>
        <v>5489331605</v>
      </c>
      <c r="BM152" s="1912">
        <v>5489331605</v>
      </c>
      <c r="BN152" s="1913" t="s">
        <v>3214</v>
      </c>
      <c r="BO152" s="1903">
        <v>7663</v>
      </c>
      <c r="BP152" s="1912">
        <f>+ROUND((770974*1.03)*AR152,0)</f>
        <v>5478518115</v>
      </c>
      <c r="BQ152" s="1912">
        <v>5478518115</v>
      </c>
      <c r="BR152" s="1913" t="s">
        <v>3214</v>
      </c>
      <c r="BS152" s="1903">
        <v>7663</v>
      </c>
      <c r="BT152" s="1912">
        <f>+ROUND((794103*1.03)*AS152,0)</f>
        <v>5812182796</v>
      </c>
      <c r="BU152" s="1912">
        <f>BQ152*1.03</f>
        <v>5642873658.4499998</v>
      </c>
      <c r="BV152" s="1913" t="s">
        <v>3214</v>
      </c>
      <c r="BW152" s="1903">
        <v>7663</v>
      </c>
      <c r="BX152" s="1912">
        <f>+ROUND((817926*1.03)*AT152,0)</f>
        <v>6165992406</v>
      </c>
      <c r="BY152" s="1912">
        <f>BU152*1.03</f>
        <v>5812159868.2034998</v>
      </c>
      <c r="BZ152" s="1913" t="s">
        <v>3214</v>
      </c>
      <c r="CA152" s="1903">
        <v>7663</v>
      </c>
      <c r="CB152" s="1912">
        <f>+ROUND((842464*1.03)*AU152,0)</f>
        <v>6541876179</v>
      </c>
      <c r="CC152" s="1912">
        <f>BY152*1.03</f>
        <v>5986524664.2496052</v>
      </c>
      <c r="CD152" s="1913" t="s">
        <v>3214</v>
      </c>
      <c r="CE152" s="1903">
        <v>7663</v>
      </c>
      <c r="CF152" s="1912">
        <f>+ROUND((867738*1.03)*AV152,0)</f>
        <v>6940125137</v>
      </c>
      <c r="CG152" s="1912">
        <f>CC152*1.03</f>
        <v>6166120404.1770935</v>
      </c>
      <c r="CH152" s="1913" t="s">
        <v>3214</v>
      </c>
      <c r="CI152" s="1903">
        <v>7663</v>
      </c>
      <c r="CJ152" s="1912">
        <f>+ROUND((893770*1.03)*AW152,0)</f>
        <v>7362823634</v>
      </c>
      <c r="CK152" s="1912">
        <f>CG152*1.03</f>
        <v>6351104016.3024063</v>
      </c>
      <c r="CL152" s="1913" t="s">
        <v>3214</v>
      </c>
      <c r="CM152" s="1903">
        <v>7663</v>
      </c>
      <c r="CN152" s="1912">
        <v>7811271600</v>
      </c>
      <c r="CO152" s="1912">
        <v>7811271600</v>
      </c>
      <c r="CP152" s="1913" t="s">
        <v>3214</v>
      </c>
      <c r="CQ152" s="2100" t="s">
        <v>29</v>
      </c>
      <c r="CR152" s="1644">
        <f t="shared" si="16"/>
        <v>69127396075</v>
      </c>
      <c r="CS152" s="2093" t="s">
        <v>2869</v>
      </c>
      <c r="CT152" s="1902" t="s">
        <v>396</v>
      </c>
      <c r="CU152" s="2097" t="s">
        <v>3220</v>
      </c>
      <c r="CV152" s="2097" t="s">
        <v>3216</v>
      </c>
      <c r="CW152" s="2097">
        <v>2883466</v>
      </c>
      <c r="CX152" s="2068" t="s">
        <v>3217</v>
      </c>
      <c r="CY152" s="1905"/>
      <c r="CZ152" s="1905"/>
      <c r="DA152" s="1905"/>
      <c r="DB152" s="1905"/>
      <c r="DC152" s="1905"/>
      <c r="DD152" s="1905"/>
    </row>
    <row r="153" spans="1:108" s="1648" customFormat="1" ht="215.25" customHeight="1">
      <c r="A153" s="1628">
        <v>141</v>
      </c>
      <c r="B153" s="1902" t="s">
        <v>3184</v>
      </c>
      <c r="C153" s="1903"/>
      <c r="D153" s="1904" t="s">
        <v>2077</v>
      </c>
      <c r="E153" s="1650"/>
      <c r="F153" s="1961" t="s">
        <v>383</v>
      </c>
      <c r="G153" s="1961" t="s">
        <v>3185</v>
      </c>
      <c r="H153" s="2035" t="s">
        <v>108</v>
      </c>
      <c r="I153" s="1962" t="s">
        <v>2635</v>
      </c>
      <c r="J153" s="1895" t="s">
        <v>9</v>
      </c>
      <c r="K153" s="1895" t="s">
        <v>9</v>
      </c>
      <c r="L153" s="1906">
        <v>43831</v>
      </c>
      <c r="M153" s="1906">
        <v>47848</v>
      </c>
      <c r="N153" s="2085">
        <v>0.09</v>
      </c>
      <c r="O153" s="2085">
        <v>0.09</v>
      </c>
      <c r="P153" s="2085">
        <v>0.09</v>
      </c>
      <c r="Q153" s="2085">
        <v>0.09</v>
      </c>
      <c r="R153" s="2085">
        <v>0.09</v>
      </c>
      <c r="S153" s="2085">
        <v>0.09</v>
      </c>
      <c r="T153" s="2085">
        <v>0.09</v>
      </c>
      <c r="U153" s="2085">
        <v>0.09</v>
      </c>
      <c r="V153" s="2085">
        <v>0.09</v>
      </c>
      <c r="W153" s="2085">
        <v>0.09</v>
      </c>
      <c r="X153" s="2085">
        <v>9.9999999999999978E-2</v>
      </c>
      <c r="Y153" s="2086">
        <v>1</v>
      </c>
      <c r="Z153" s="1963" t="s">
        <v>3221</v>
      </c>
      <c r="AA153" s="2098">
        <v>5.0000000000000001E-3</v>
      </c>
      <c r="AB153" s="1954" t="s">
        <v>3222</v>
      </c>
      <c r="AC153" s="1954" t="s">
        <v>3223</v>
      </c>
      <c r="AD153" s="1955" t="s">
        <v>11</v>
      </c>
      <c r="AE153" s="1954" t="s">
        <v>204</v>
      </c>
      <c r="AF153" s="1954" t="s">
        <v>27</v>
      </c>
      <c r="AG153" s="1954" t="s">
        <v>2659</v>
      </c>
      <c r="AH153" s="1956">
        <v>103</v>
      </c>
      <c r="AI153" s="1954" t="s">
        <v>3224</v>
      </c>
      <c r="AJ153" s="1954">
        <v>3</v>
      </c>
      <c r="AK153" s="1954">
        <v>2019</v>
      </c>
      <c r="AL153" s="2101">
        <v>43831</v>
      </c>
      <c r="AM153" s="2089">
        <v>47848</v>
      </c>
      <c r="AN153" s="1954">
        <v>4</v>
      </c>
      <c r="AO153" s="1954">
        <v>4</v>
      </c>
      <c r="AP153" s="1954">
        <v>4</v>
      </c>
      <c r="AQ153" s="1954">
        <v>4</v>
      </c>
      <c r="AR153" s="1954">
        <v>4</v>
      </c>
      <c r="AS153" s="1954">
        <v>4</v>
      </c>
      <c r="AT153" s="1954">
        <v>4</v>
      </c>
      <c r="AU153" s="1954">
        <v>4</v>
      </c>
      <c r="AV153" s="1954">
        <v>4</v>
      </c>
      <c r="AW153" s="1954">
        <v>4</v>
      </c>
      <c r="AX153" s="1954">
        <v>6</v>
      </c>
      <c r="AY153" s="2095">
        <f t="shared" si="19"/>
        <v>46</v>
      </c>
      <c r="AZ153" s="1912">
        <v>550000</v>
      </c>
      <c r="BA153" s="1912" t="s">
        <v>8</v>
      </c>
      <c r="BB153" s="2092" t="s">
        <v>2772</v>
      </c>
      <c r="BC153" s="2091">
        <v>1011</v>
      </c>
      <c r="BD153" s="1912">
        <v>600000</v>
      </c>
      <c r="BE153" s="1912" t="s">
        <v>8</v>
      </c>
      <c r="BF153" s="2092" t="s">
        <v>2772</v>
      </c>
      <c r="BG153" s="2102">
        <v>1011</v>
      </c>
      <c r="BH153" s="1912">
        <v>630000</v>
      </c>
      <c r="BI153" s="1912" t="s">
        <v>8</v>
      </c>
      <c r="BJ153" s="2092" t="s">
        <v>2772</v>
      </c>
      <c r="BK153" s="1912" t="s">
        <v>8</v>
      </c>
      <c r="BL153" s="1912">
        <v>660000</v>
      </c>
      <c r="BM153" s="1912" t="s">
        <v>8</v>
      </c>
      <c r="BN153" s="2092" t="s">
        <v>2772</v>
      </c>
      <c r="BO153" s="2103" t="s">
        <v>8</v>
      </c>
      <c r="BP153" s="1912">
        <v>700000</v>
      </c>
      <c r="BQ153" s="2103" t="s">
        <v>8</v>
      </c>
      <c r="BR153" s="2092" t="s">
        <v>2772</v>
      </c>
      <c r="BS153" s="2103" t="s">
        <v>8</v>
      </c>
      <c r="BT153" s="1912">
        <v>735000</v>
      </c>
      <c r="BU153" s="2103" t="s">
        <v>8</v>
      </c>
      <c r="BV153" s="2092" t="s">
        <v>2772</v>
      </c>
      <c r="BW153" s="2103" t="s">
        <v>8</v>
      </c>
      <c r="BX153" s="1912">
        <v>770000</v>
      </c>
      <c r="BY153" s="2103" t="s">
        <v>8</v>
      </c>
      <c r="BZ153" s="2092" t="s">
        <v>2772</v>
      </c>
      <c r="CA153" s="2103" t="s">
        <v>8</v>
      </c>
      <c r="CB153" s="1912">
        <v>810000</v>
      </c>
      <c r="CC153" s="2103" t="s">
        <v>8</v>
      </c>
      <c r="CD153" s="2092" t="s">
        <v>2772</v>
      </c>
      <c r="CE153" s="2103" t="s">
        <v>8</v>
      </c>
      <c r="CF153" s="1912">
        <v>850000</v>
      </c>
      <c r="CG153" s="2103" t="s">
        <v>8</v>
      </c>
      <c r="CH153" s="2092" t="s">
        <v>2772</v>
      </c>
      <c r="CI153" s="2103" t="s">
        <v>8</v>
      </c>
      <c r="CJ153" s="1912">
        <v>900000</v>
      </c>
      <c r="CK153" s="2103" t="s">
        <v>8</v>
      </c>
      <c r="CL153" s="2092" t="s">
        <v>2772</v>
      </c>
      <c r="CM153" s="2103" t="s">
        <v>8</v>
      </c>
      <c r="CN153" s="1912">
        <v>1200000</v>
      </c>
      <c r="CO153" s="2103" t="s">
        <v>8</v>
      </c>
      <c r="CP153" s="2103" t="s">
        <v>2772</v>
      </c>
      <c r="CQ153" s="2103" t="s">
        <v>8</v>
      </c>
      <c r="CR153" s="1644">
        <f t="shared" si="16"/>
        <v>8405000</v>
      </c>
      <c r="CS153" s="2093" t="s">
        <v>2869</v>
      </c>
      <c r="CT153" s="1893" t="s">
        <v>400</v>
      </c>
      <c r="CU153" s="1893" t="s">
        <v>401</v>
      </c>
      <c r="CV153" s="1961" t="s">
        <v>3225</v>
      </c>
      <c r="CW153" s="1893" t="s">
        <v>3226</v>
      </c>
      <c r="CX153" s="2104" t="s">
        <v>402</v>
      </c>
      <c r="CY153" s="1905"/>
      <c r="CZ153" s="1905"/>
      <c r="DA153" s="1905"/>
      <c r="DB153" s="1905"/>
      <c r="DC153" s="1905"/>
      <c r="DD153" s="1905"/>
    </row>
    <row r="154" spans="1:108" s="1648" customFormat="1" ht="228" customHeight="1">
      <c r="A154" s="1628">
        <v>142</v>
      </c>
      <c r="B154" s="1902" t="s">
        <v>3184</v>
      </c>
      <c r="C154" s="1903"/>
      <c r="D154" s="1904" t="s">
        <v>2077</v>
      </c>
      <c r="E154" s="1650"/>
      <c r="F154" s="1961" t="s">
        <v>383</v>
      </c>
      <c r="G154" s="1961" t="s">
        <v>3185</v>
      </c>
      <c r="H154" s="2035" t="s">
        <v>108</v>
      </c>
      <c r="I154" s="1962" t="s">
        <v>2635</v>
      </c>
      <c r="J154" s="1895" t="s">
        <v>9</v>
      </c>
      <c r="K154" s="1895" t="s">
        <v>9</v>
      </c>
      <c r="L154" s="1906">
        <v>43831</v>
      </c>
      <c r="M154" s="1906">
        <v>47848</v>
      </c>
      <c r="N154" s="2085">
        <v>0.09</v>
      </c>
      <c r="O154" s="2085">
        <v>0.09</v>
      </c>
      <c r="P154" s="2085">
        <v>0.09</v>
      </c>
      <c r="Q154" s="2085">
        <v>0.09</v>
      </c>
      <c r="R154" s="2085">
        <v>0.09</v>
      </c>
      <c r="S154" s="2085">
        <v>0.09</v>
      </c>
      <c r="T154" s="2085">
        <v>0.09</v>
      </c>
      <c r="U154" s="2085">
        <v>0.09</v>
      </c>
      <c r="V154" s="2085">
        <v>0.09</v>
      </c>
      <c r="W154" s="2085">
        <v>0.09</v>
      </c>
      <c r="X154" s="2085">
        <v>9.9999999999999978E-2</v>
      </c>
      <c r="Y154" s="2086">
        <v>1</v>
      </c>
      <c r="Z154" s="1963" t="s">
        <v>3227</v>
      </c>
      <c r="AA154" s="2098">
        <v>5.0000000000000001E-3</v>
      </c>
      <c r="AB154" s="1954" t="s">
        <v>3228</v>
      </c>
      <c r="AC154" s="1954" t="s">
        <v>3229</v>
      </c>
      <c r="AD154" s="1955" t="s">
        <v>11</v>
      </c>
      <c r="AE154" s="1954" t="s">
        <v>117</v>
      </c>
      <c r="AF154" s="1954" t="s">
        <v>27</v>
      </c>
      <c r="AG154" s="1954" t="s">
        <v>2635</v>
      </c>
      <c r="AH154" s="1954" t="s">
        <v>348</v>
      </c>
      <c r="AI154" s="2105" t="s">
        <v>3230</v>
      </c>
      <c r="AJ154" s="1954">
        <v>5</v>
      </c>
      <c r="AK154" s="1954">
        <v>2019</v>
      </c>
      <c r="AL154" s="2089">
        <v>43831</v>
      </c>
      <c r="AM154" s="2089">
        <v>47848</v>
      </c>
      <c r="AN154" s="2106">
        <v>15</v>
      </c>
      <c r="AO154" s="2106">
        <v>15</v>
      </c>
      <c r="AP154" s="2106">
        <v>15</v>
      </c>
      <c r="AQ154" s="2106">
        <v>15</v>
      </c>
      <c r="AR154" s="2106">
        <v>15</v>
      </c>
      <c r="AS154" s="2106">
        <v>15</v>
      </c>
      <c r="AT154" s="2106">
        <v>15</v>
      </c>
      <c r="AU154" s="2106">
        <v>15</v>
      </c>
      <c r="AV154" s="2106">
        <v>15</v>
      </c>
      <c r="AW154" s="2106">
        <v>15</v>
      </c>
      <c r="AX154" s="2106">
        <v>15</v>
      </c>
      <c r="AY154" s="2095">
        <f t="shared" si="19"/>
        <v>165</v>
      </c>
      <c r="AZ154" s="1912">
        <v>45000000</v>
      </c>
      <c r="BA154" s="1912">
        <v>45000000</v>
      </c>
      <c r="BB154" s="2107" t="s">
        <v>2661</v>
      </c>
      <c r="BC154" s="2108" t="s">
        <v>3231</v>
      </c>
      <c r="BD154" s="1912">
        <v>45000000</v>
      </c>
      <c r="BE154" s="1912" t="s">
        <v>8</v>
      </c>
      <c r="BF154" s="2109" t="s">
        <v>2661</v>
      </c>
      <c r="BG154" s="2108" t="s">
        <v>3232</v>
      </c>
      <c r="BH154" s="1912">
        <v>45000000</v>
      </c>
      <c r="BI154" s="1912" t="s">
        <v>8</v>
      </c>
      <c r="BJ154" s="2109" t="s">
        <v>2661</v>
      </c>
      <c r="BK154" s="2108" t="s">
        <v>3232</v>
      </c>
      <c r="BL154" s="1912">
        <v>45000000</v>
      </c>
      <c r="BM154" s="1912" t="s">
        <v>8</v>
      </c>
      <c r="BN154" s="2109" t="s">
        <v>2661</v>
      </c>
      <c r="BO154" s="2108" t="s">
        <v>3232</v>
      </c>
      <c r="BP154" s="1912">
        <v>45000000</v>
      </c>
      <c r="BQ154" s="1912" t="s">
        <v>8</v>
      </c>
      <c r="BR154" s="2109" t="s">
        <v>2661</v>
      </c>
      <c r="BS154" s="2108" t="s">
        <v>3232</v>
      </c>
      <c r="BT154" s="1912">
        <v>45000000</v>
      </c>
      <c r="BU154" s="1912" t="s">
        <v>8</v>
      </c>
      <c r="BV154" s="2109" t="s">
        <v>2661</v>
      </c>
      <c r="BW154" s="2108" t="s">
        <v>2790</v>
      </c>
      <c r="BX154" s="1912">
        <v>45000000</v>
      </c>
      <c r="BY154" s="1912" t="s">
        <v>8</v>
      </c>
      <c r="BZ154" s="2109" t="s">
        <v>2661</v>
      </c>
      <c r="CA154" s="2108" t="s">
        <v>2790</v>
      </c>
      <c r="CB154" s="1912">
        <v>45000000</v>
      </c>
      <c r="CC154" s="1912" t="s">
        <v>8</v>
      </c>
      <c r="CD154" s="2109" t="s">
        <v>2661</v>
      </c>
      <c r="CE154" s="2108" t="s">
        <v>2790</v>
      </c>
      <c r="CF154" s="1912">
        <v>45000000</v>
      </c>
      <c r="CG154" s="1912" t="s">
        <v>8</v>
      </c>
      <c r="CH154" s="2109" t="s">
        <v>2661</v>
      </c>
      <c r="CI154" s="2108" t="s">
        <v>2790</v>
      </c>
      <c r="CJ154" s="1912">
        <v>45000000</v>
      </c>
      <c r="CK154" s="1912" t="s">
        <v>8</v>
      </c>
      <c r="CL154" s="2109" t="s">
        <v>2661</v>
      </c>
      <c r="CM154" s="2108" t="s">
        <v>2790</v>
      </c>
      <c r="CN154" s="1912">
        <v>45000000</v>
      </c>
      <c r="CO154" s="1912" t="s">
        <v>8</v>
      </c>
      <c r="CP154" s="2107" t="s">
        <v>2661</v>
      </c>
      <c r="CQ154" s="2108" t="s">
        <v>3231</v>
      </c>
      <c r="CR154" s="1644">
        <f t="shared" si="16"/>
        <v>495000000</v>
      </c>
      <c r="CS154" s="2093" t="s">
        <v>2869</v>
      </c>
      <c r="CT154" s="2110" t="s">
        <v>3233</v>
      </c>
      <c r="CU154" s="2111" t="s">
        <v>3234</v>
      </c>
      <c r="CV154" s="2111" t="s">
        <v>404</v>
      </c>
      <c r="CW154" s="1961">
        <v>4320410</v>
      </c>
      <c r="CX154" s="2112" t="s">
        <v>3235</v>
      </c>
      <c r="CY154" s="1894"/>
      <c r="CZ154" s="1905"/>
      <c r="DA154" s="1905"/>
      <c r="DB154" s="1905"/>
      <c r="DC154" s="1905"/>
      <c r="DD154" s="1905"/>
    </row>
    <row r="155" spans="1:108" s="1648" customFormat="1" ht="229.5">
      <c r="A155" s="1628">
        <v>143</v>
      </c>
      <c r="B155" s="1902" t="s">
        <v>3184</v>
      </c>
      <c r="C155" s="1903"/>
      <c r="D155" s="1904" t="s">
        <v>2077</v>
      </c>
      <c r="E155" s="1650"/>
      <c r="F155" s="1961" t="s">
        <v>383</v>
      </c>
      <c r="G155" s="1961" t="s">
        <v>3185</v>
      </c>
      <c r="H155" s="2035" t="s">
        <v>108</v>
      </c>
      <c r="I155" s="1962" t="s">
        <v>2635</v>
      </c>
      <c r="J155" s="1895" t="s">
        <v>9</v>
      </c>
      <c r="K155" s="1895" t="s">
        <v>9</v>
      </c>
      <c r="L155" s="1906">
        <v>43831</v>
      </c>
      <c r="M155" s="1906">
        <v>47848</v>
      </c>
      <c r="N155" s="2085">
        <v>0.09</v>
      </c>
      <c r="O155" s="2085">
        <v>0.09</v>
      </c>
      <c r="P155" s="2085">
        <v>0.09</v>
      </c>
      <c r="Q155" s="2085">
        <v>0.09</v>
      </c>
      <c r="R155" s="2085">
        <v>0.09</v>
      </c>
      <c r="S155" s="2085">
        <v>0.09</v>
      </c>
      <c r="T155" s="2085">
        <v>0.09</v>
      </c>
      <c r="U155" s="2085">
        <v>0.09</v>
      </c>
      <c r="V155" s="2085">
        <v>0.09</v>
      </c>
      <c r="W155" s="2085">
        <v>0.09</v>
      </c>
      <c r="X155" s="2085">
        <v>9.9999999999999978E-2</v>
      </c>
      <c r="Y155" s="2086">
        <v>1</v>
      </c>
      <c r="Z155" s="1963" t="s">
        <v>3236</v>
      </c>
      <c r="AA155" s="2098">
        <v>2.5000000000000001E-3</v>
      </c>
      <c r="AB155" s="1954" t="s">
        <v>3237</v>
      </c>
      <c r="AC155" s="1954" t="s">
        <v>3238</v>
      </c>
      <c r="AD155" s="1955" t="s">
        <v>11</v>
      </c>
      <c r="AE155" s="1954" t="s">
        <v>117</v>
      </c>
      <c r="AF155" s="1954" t="s">
        <v>27</v>
      </c>
      <c r="AG155" s="1954" t="s">
        <v>2635</v>
      </c>
      <c r="AH155" s="1954" t="s">
        <v>3239</v>
      </c>
      <c r="AI155" s="1963" t="s">
        <v>405</v>
      </c>
      <c r="AJ155" s="2113">
        <v>2</v>
      </c>
      <c r="AK155" s="2113">
        <v>2019</v>
      </c>
      <c r="AL155" s="2089">
        <v>43831</v>
      </c>
      <c r="AM155" s="2089">
        <v>47848</v>
      </c>
      <c r="AN155" s="2113">
        <v>2</v>
      </c>
      <c r="AO155" s="2113">
        <v>2</v>
      </c>
      <c r="AP155" s="2113">
        <v>2</v>
      </c>
      <c r="AQ155" s="2113">
        <v>2</v>
      </c>
      <c r="AR155" s="2113">
        <v>2</v>
      </c>
      <c r="AS155" s="2113">
        <v>2</v>
      </c>
      <c r="AT155" s="2113">
        <v>2</v>
      </c>
      <c r="AU155" s="2113">
        <v>2</v>
      </c>
      <c r="AV155" s="2113">
        <v>2</v>
      </c>
      <c r="AW155" s="2113">
        <v>2</v>
      </c>
      <c r="AX155" s="2114">
        <v>2</v>
      </c>
      <c r="AY155" s="2095">
        <f t="shared" si="19"/>
        <v>22</v>
      </c>
      <c r="AZ155" s="1912">
        <v>7000000</v>
      </c>
      <c r="BA155" s="1912">
        <v>7000000</v>
      </c>
      <c r="BB155" s="2092" t="s">
        <v>3240</v>
      </c>
      <c r="BC155" s="2108" t="s">
        <v>3231</v>
      </c>
      <c r="BD155" s="1912">
        <v>7000000</v>
      </c>
      <c r="BE155" s="1912" t="s">
        <v>3241</v>
      </c>
      <c r="BF155" s="2092" t="s">
        <v>3240</v>
      </c>
      <c r="BG155" s="2108" t="s">
        <v>3231</v>
      </c>
      <c r="BH155" s="1912">
        <v>7000000</v>
      </c>
      <c r="BI155" s="1912" t="s">
        <v>3241</v>
      </c>
      <c r="BJ155" s="2092" t="s">
        <v>3240</v>
      </c>
      <c r="BK155" s="2108" t="s">
        <v>3231</v>
      </c>
      <c r="BL155" s="1912">
        <v>7000000</v>
      </c>
      <c r="BM155" s="1912" t="s">
        <v>3241</v>
      </c>
      <c r="BN155" s="2092" t="s">
        <v>3240</v>
      </c>
      <c r="BO155" s="2108" t="s">
        <v>3231</v>
      </c>
      <c r="BP155" s="1912">
        <v>7000000</v>
      </c>
      <c r="BQ155" s="1912" t="s">
        <v>3241</v>
      </c>
      <c r="BR155" s="2092" t="s">
        <v>3240</v>
      </c>
      <c r="BS155" s="2108" t="s">
        <v>3231</v>
      </c>
      <c r="BT155" s="1912">
        <v>7000000</v>
      </c>
      <c r="BU155" s="1912" t="s">
        <v>3241</v>
      </c>
      <c r="BV155" s="2092" t="s">
        <v>3240</v>
      </c>
      <c r="BW155" s="2108" t="s">
        <v>2790</v>
      </c>
      <c r="BX155" s="1912">
        <v>7000000</v>
      </c>
      <c r="BY155" s="1912" t="s">
        <v>3241</v>
      </c>
      <c r="BZ155" s="2092" t="s">
        <v>3240</v>
      </c>
      <c r="CA155" s="2108" t="s">
        <v>2790</v>
      </c>
      <c r="CB155" s="1912">
        <v>7000000</v>
      </c>
      <c r="CC155" s="1912" t="s">
        <v>3241</v>
      </c>
      <c r="CD155" s="2092" t="s">
        <v>3240</v>
      </c>
      <c r="CE155" s="2108" t="s">
        <v>2790</v>
      </c>
      <c r="CF155" s="1912">
        <v>7000000</v>
      </c>
      <c r="CG155" s="1912" t="s">
        <v>3241</v>
      </c>
      <c r="CH155" s="2092" t="s">
        <v>3240</v>
      </c>
      <c r="CI155" s="2108" t="s">
        <v>2790</v>
      </c>
      <c r="CJ155" s="1912">
        <v>45000000</v>
      </c>
      <c r="CK155" s="1912" t="s">
        <v>3241</v>
      </c>
      <c r="CL155" s="2092" t="s">
        <v>3240</v>
      </c>
      <c r="CM155" s="2108" t="s">
        <v>2790</v>
      </c>
      <c r="CN155" s="1912">
        <v>45000000</v>
      </c>
      <c r="CO155" s="1912" t="s">
        <v>3241</v>
      </c>
      <c r="CP155" s="2115" t="s">
        <v>3240</v>
      </c>
      <c r="CQ155" s="2116" t="s">
        <v>2790</v>
      </c>
      <c r="CR155" s="1644">
        <f t="shared" si="16"/>
        <v>153000000</v>
      </c>
      <c r="CS155" s="2093" t="s">
        <v>2869</v>
      </c>
      <c r="CT155" s="2110" t="s">
        <v>3233</v>
      </c>
      <c r="CU155" s="2111" t="s">
        <v>3234</v>
      </c>
      <c r="CV155" s="2111" t="s">
        <v>404</v>
      </c>
      <c r="CW155" s="1961">
        <v>4320410</v>
      </c>
      <c r="CX155" s="2112" t="s">
        <v>3235</v>
      </c>
      <c r="CY155" s="1894"/>
      <c r="CZ155" s="1905"/>
      <c r="DA155" s="1905"/>
      <c r="DB155" s="1905"/>
      <c r="DC155" s="1905"/>
      <c r="DD155" s="1905"/>
    </row>
    <row r="156" spans="1:108" s="1648" customFormat="1" ht="207" customHeight="1">
      <c r="A156" s="1628">
        <v>144</v>
      </c>
      <c r="B156" s="1902" t="s">
        <v>3184</v>
      </c>
      <c r="C156" s="1903"/>
      <c r="D156" s="1904" t="s">
        <v>2077</v>
      </c>
      <c r="E156" s="1650"/>
      <c r="F156" s="1961" t="s">
        <v>383</v>
      </c>
      <c r="G156" s="1961" t="s">
        <v>3185</v>
      </c>
      <c r="H156" s="2035" t="s">
        <v>108</v>
      </c>
      <c r="I156" s="1962" t="s">
        <v>2635</v>
      </c>
      <c r="J156" s="1895" t="s">
        <v>9</v>
      </c>
      <c r="K156" s="1895" t="s">
        <v>9</v>
      </c>
      <c r="L156" s="1906">
        <v>43831</v>
      </c>
      <c r="M156" s="1906">
        <v>47848</v>
      </c>
      <c r="N156" s="2085">
        <v>0.09</v>
      </c>
      <c r="O156" s="2085">
        <v>0.09</v>
      </c>
      <c r="P156" s="2085">
        <v>0.09</v>
      </c>
      <c r="Q156" s="2085">
        <v>0.09</v>
      </c>
      <c r="R156" s="2085">
        <v>0.09</v>
      </c>
      <c r="S156" s="2085">
        <v>0.09</v>
      </c>
      <c r="T156" s="2085">
        <v>0.09</v>
      </c>
      <c r="U156" s="2085">
        <v>0.09</v>
      </c>
      <c r="V156" s="2085">
        <v>0.09</v>
      </c>
      <c r="W156" s="2085">
        <v>0.09</v>
      </c>
      <c r="X156" s="2085">
        <v>9.9999999999999978E-2</v>
      </c>
      <c r="Y156" s="2086">
        <v>1</v>
      </c>
      <c r="Z156" s="1963" t="s">
        <v>3242</v>
      </c>
      <c r="AA156" s="2087">
        <v>5.0000000000000001E-3</v>
      </c>
      <c r="AB156" s="1887" t="s">
        <v>3243</v>
      </c>
      <c r="AC156" s="1887" t="s">
        <v>3244</v>
      </c>
      <c r="AD156" s="1954" t="s">
        <v>300</v>
      </c>
      <c r="AE156" s="1954" t="s">
        <v>406</v>
      </c>
      <c r="AF156" s="1954" t="s">
        <v>27</v>
      </c>
      <c r="AG156" s="1954" t="s">
        <v>2635</v>
      </c>
      <c r="AH156" s="1954" t="s">
        <v>348</v>
      </c>
      <c r="AI156" s="2105" t="s">
        <v>3245</v>
      </c>
      <c r="AJ156" s="2113">
        <v>0</v>
      </c>
      <c r="AK156" s="2113">
        <v>2019</v>
      </c>
      <c r="AL156" s="2089">
        <v>43831</v>
      </c>
      <c r="AM156" s="2089">
        <v>47848</v>
      </c>
      <c r="AN156" s="2117">
        <v>1</v>
      </c>
      <c r="AO156" s="2117">
        <v>1</v>
      </c>
      <c r="AP156" s="2117">
        <v>1</v>
      </c>
      <c r="AQ156" s="2117">
        <v>1</v>
      </c>
      <c r="AR156" s="2117">
        <v>1</v>
      </c>
      <c r="AS156" s="2117">
        <v>1</v>
      </c>
      <c r="AT156" s="2117">
        <v>1</v>
      </c>
      <c r="AU156" s="2117">
        <v>1</v>
      </c>
      <c r="AV156" s="2117">
        <v>1</v>
      </c>
      <c r="AW156" s="2117">
        <v>1</v>
      </c>
      <c r="AX156" s="2117">
        <v>1</v>
      </c>
      <c r="AY156" s="2095">
        <f t="shared" si="19"/>
        <v>11</v>
      </c>
      <c r="AZ156" s="1912">
        <v>55000000</v>
      </c>
      <c r="BA156" s="1912">
        <v>55000000</v>
      </c>
      <c r="BB156" s="2118" t="s">
        <v>2661</v>
      </c>
      <c r="BC156" s="2116" t="s">
        <v>3246</v>
      </c>
      <c r="BD156" s="1912">
        <v>55000000</v>
      </c>
      <c r="BE156" s="1912">
        <v>0</v>
      </c>
      <c r="BF156" s="2118" t="s">
        <v>2661</v>
      </c>
      <c r="BG156" s="2116" t="s">
        <v>3246</v>
      </c>
      <c r="BH156" s="1912">
        <v>55000000</v>
      </c>
      <c r="BI156" s="1912">
        <v>0</v>
      </c>
      <c r="BJ156" s="2118" t="s">
        <v>2661</v>
      </c>
      <c r="BK156" s="2116" t="s">
        <v>3246</v>
      </c>
      <c r="BL156" s="1912">
        <v>55000000</v>
      </c>
      <c r="BM156" s="1912">
        <v>0</v>
      </c>
      <c r="BN156" s="2118" t="s">
        <v>2661</v>
      </c>
      <c r="BO156" s="2116" t="s">
        <v>3246</v>
      </c>
      <c r="BP156" s="1912">
        <v>55000000</v>
      </c>
      <c r="BQ156" s="1912">
        <v>0</v>
      </c>
      <c r="BR156" s="2118" t="s">
        <v>2661</v>
      </c>
      <c r="BS156" s="2116" t="s">
        <v>3246</v>
      </c>
      <c r="BT156" s="1912">
        <v>55000000</v>
      </c>
      <c r="BU156" s="1912">
        <v>0</v>
      </c>
      <c r="BV156" s="2118" t="s">
        <v>2661</v>
      </c>
      <c r="BW156" s="2119" t="s">
        <v>2790</v>
      </c>
      <c r="BX156" s="1912">
        <v>55000000</v>
      </c>
      <c r="BY156" s="1912">
        <v>0</v>
      </c>
      <c r="BZ156" s="2118" t="s">
        <v>2661</v>
      </c>
      <c r="CA156" s="2119" t="s">
        <v>2790</v>
      </c>
      <c r="CB156" s="1912">
        <v>55000000</v>
      </c>
      <c r="CC156" s="1912">
        <v>0</v>
      </c>
      <c r="CD156" s="2118" t="s">
        <v>2661</v>
      </c>
      <c r="CE156" s="2119" t="s">
        <v>2790</v>
      </c>
      <c r="CF156" s="1912">
        <v>55000000</v>
      </c>
      <c r="CG156" s="1912">
        <v>0</v>
      </c>
      <c r="CH156" s="2118" t="s">
        <v>2661</v>
      </c>
      <c r="CI156" s="2119" t="s">
        <v>2790</v>
      </c>
      <c r="CJ156" s="1912">
        <v>55000000</v>
      </c>
      <c r="CK156" s="1912">
        <v>0</v>
      </c>
      <c r="CL156" s="2118" t="s">
        <v>2661</v>
      </c>
      <c r="CM156" s="2120" t="s">
        <v>2790</v>
      </c>
      <c r="CN156" s="1912">
        <v>55000000</v>
      </c>
      <c r="CO156" s="1912">
        <v>0</v>
      </c>
      <c r="CP156" s="2118" t="s">
        <v>2661</v>
      </c>
      <c r="CQ156" s="2120" t="s">
        <v>2790</v>
      </c>
      <c r="CR156" s="1644">
        <f t="shared" si="16"/>
        <v>605000000</v>
      </c>
      <c r="CS156" s="2093" t="s">
        <v>2869</v>
      </c>
      <c r="CT156" s="2110" t="s">
        <v>3233</v>
      </c>
      <c r="CU156" s="1893" t="s">
        <v>3247</v>
      </c>
      <c r="CV156" s="1996" t="s">
        <v>3248</v>
      </c>
      <c r="CW156" s="1893">
        <v>4320410</v>
      </c>
      <c r="CX156" s="2121" t="s">
        <v>407</v>
      </c>
      <c r="CY156" s="1905"/>
      <c r="CZ156" s="1905"/>
      <c r="DA156" s="1905"/>
      <c r="DB156" s="1905"/>
      <c r="DC156" s="1905"/>
      <c r="DD156" s="1905"/>
    </row>
    <row r="157" spans="1:108" s="1648" customFormat="1" ht="215.25" customHeight="1">
      <c r="A157" s="1628">
        <v>145</v>
      </c>
      <c r="B157" s="1902" t="s">
        <v>3184</v>
      </c>
      <c r="C157" s="1903"/>
      <c r="D157" s="1904" t="s">
        <v>2077</v>
      </c>
      <c r="E157" s="1650"/>
      <c r="F157" s="1961" t="s">
        <v>383</v>
      </c>
      <c r="G157" s="1961" t="s">
        <v>3185</v>
      </c>
      <c r="H157" s="2035" t="s">
        <v>108</v>
      </c>
      <c r="I157" s="1962" t="s">
        <v>2635</v>
      </c>
      <c r="J157" s="1895" t="s">
        <v>9</v>
      </c>
      <c r="K157" s="1895" t="s">
        <v>9</v>
      </c>
      <c r="L157" s="1906">
        <v>43831</v>
      </c>
      <c r="M157" s="1906">
        <v>47848</v>
      </c>
      <c r="N157" s="2085">
        <v>0.09</v>
      </c>
      <c r="O157" s="2085">
        <v>0.09</v>
      </c>
      <c r="P157" s="2085">
        <v>0.09</v>
      </c>
      <c r="Q157" s="2085">
        <v>0.09</v>
      </c>
      <c r="R157" s="2085">
        <v>0.09</v>
      </c>
      <c r="S157" s="2085">
        <v>0.09</v>
      </c>
      <c r="T157" s="2085">
        <v>0.09</v>
      </c>
      <c r="U157" s="2085">
        <v>0.09</v>
      </c>
      <c r="V157" s="2085">
        <v>0.09</v>
      </c>
      <c r="W157" s="2085">
        <v>0.09</v>
      </c>
      <c r="X157" s="2085">
        <v>9.9999999999999978E-2</v>
      </c>
      <c r="Y157" s="2086">
        <v>1</v>
      </c>
      <c r="Z157" s="1904" t="s">
        <v>3249</v>
      </c>
      <c r="AA157" s="2087">
        <v>5.0000000000000001E-3</v>
      </c>
      <c r="AB157" s="2035" t="s">
        <v>408</v>
      </c>
      <c r="AC157" s="2035" t="s">
        <v>3250</v>
      </c>
      <c r="AD157" s="2035" t="s">
        <v>262</v>
      </c>
      <c r="AE157" s="2035" t="s">
        <v>409</v>
      </c>
      <c r="AF157" s="2035" t="s">
        <v>3251</v>
      </c>
      <c r="AG157" s="2035" t="s">
        <v>2635</v>
      </c>
      <c r="AH157" s="2035" t="s">
        <v>348</v>
      </c>
      <c r="AI157" s="2088" t="s">
        <v>386</v>
      </c>
      <c r="AJ157" s="2035" t="s">
        <v>8</v>
      </c>
      <c r="AK157" s="2035" t="s">
        <v>8</v>
      </c>
      <c r="AL157" s="1906">
        <v>43831</v>
      </c>
      <c r="AM157" s="1906">
        <v>47848</v>
      </c>
      <c r="AN157" s="2035">
        <v>1</v>
      </c>
      <c r="AO157" s="2035">
        <v>1</v>
      </c>
      <c r="AP157" s="2035">
        <v>1</v>
      </c>
      <c r="AQ157" s="2035">
        <v>1</v>
      </c>
      <c r="AR157" s="2035">
        <v>1</v>
      </c>
      <c r="AS157" s="2035">
        <v>1</v>
      </c>
      <c r="AT157" s="2035">
        <v>1</v>
      </c>
      <c r="AU157" s="2035">
        <v>1</v>
      </c>
      <c r="AV157" s="2035">
        <v>1</v>
      </c>
      <c r="AW157" s="2035">
        <v>1</v>
      </c>
      <c r="AX157" s="2035">
        <v>1</v>
      </c>
      <c r="AY157" s="2095">
        <f>+SUM(AN157:AX157)</f>
        <v>11</v>
      </c>
      <c r="AZ157" s="1912">
        <v>20000000</v>
      </c>
      <c r="BA157" s="1912" t="s">
        <v>8</v>
      </c>
      <c r="BB157" s="1913" t="s">
        <v>2721</v>
      </c>
      <c r="BC157" s="1903" t="s">
        <v>3252</v>
      </c>
      <c r="BD157" s="1912">
        <f>(AZ157*3%)+AZ157</f>
        <v>20600000</v>
      </c>
      <c r="BE157" s="1912" t="s">
        <v>8</v>
      </c>
      <c r="BF157" s="1913" t="s">
        <v>3015</v>
      </c>
      <c r="BG157" s="1913" t="s">
        <v>8</v>
      </c>
      <c r="BH157" s="1912">
        <f>(BD157*3%)+BD157</f>
        <v>21218000</v>
      </c>
      <c r="BI157" s="1912" t="s">
        <v>8</v>
      </c>
      <c r="BJ157" s="1913" t="s">
        <v>3015</v>
      </c>
      <c r="BK157" s="1913" t="s">
        <v>8</v>
      </c>
      <c r="BL157" s="1912">
        <f>(BH157*3%)+BH157</f>
        <v>21854540</v>
      </c>
      <c r="BM157" s="1912" t="s">
        <v>8</v>
      </c>
      <c r="BN157" s="1913" t="s">
        <v>3015</v>
      </c>
      <c r="BO157" s="1913" t="s">
        <v>8</v>
      </c>
      <c r="BP157" s="1912">
        <f>(BL157*3%)+BL157</f>
        <v>22510176.199999999</v>
      </c>
      <c r="BQ157" s="1912" t="s">
        <v>8</v>
      </c>
      <c r="BR157" s="1913" t="s">
        <v>3015</v>
      </c>
      <c r="BS157" s="1913" t="s">
        <v>8</v>
      </c>
      <c r="BT157" s="1912">
        <f>(BP157*3%)+BP157</f>
        <v>23185481.485999998</v>
      </c>
      <c r="BU157" s="1912" t="s">
        <v>8</v>
      </c>
      <c r="BV157" s="1913" t="s">
        <v>3015</v>
      </c>
      <c r="BW157" s="1913" t="s">
        <v>8</v>
      </c>
      <c r="BX157" s="1912">
        <f>(BT157*3%)+BT157</f>
        <v>23881045.930579998</v>
      </c>
      <c r="BY157" s="1912" t="s">
        <v>8</v>
      </c>
      <c r="BZ157" s="1913" t="s">
        <v>3015</v>
      </c>
      <c r="CA157" s="1913" t="s">
        <v>8</v>
      </c>
      <c r="CB157" s="1912">
        <f>(BX157*3%)+BX157</f>
        <v>24597477.308497399</v>
      </c>
      <c r="CC157" s="1912" t="s">
        <v>8</v>
      </c>
      <c r="CD157" s="1913" t="s">
        <v>3015</v>
      </c>
      <c r="CE157" s="1913" t="s">
        <v>8</v>
      </c>
      <c r="CF157" s="1912">
        <f>(CB157*3%)+CB157</f>
        <v>25335401.627752323</v>
      </c>
      <c r="CG157" s="1912" t="s">
        <v>8</v>
      </c>
      <c r="CH157" s="1913" t="s">
        <v>3015</v>
      </c>
      <c r="CI157" s="1913" t="s">
        <v>8</v>
      </c>
      <c r="CJ157" s="1912">
        <f>(CF157*3%)+CF157</f>
        <v>26095463.676584892</v>
      </c>
      <c r="CK157" s="1912" t="s">
        <v>8</v>
      </c>
      <c r="CL157" s="1913" t="s">
        <v>3015</v>
      </c>
      <c r="CM157" s="1913" t="s">
        <v>8</v>
      </c>
      <c r="CN157" s="1912">
        <f>(CJ157*3%)+CJ157</f>
        <v>26878327.586882439</v>
      </c>
      <c r="CO157" s="1912" t="s">
        <v>8</v>
      </c>
      <c r="CP157" s="1913" t="s">
        <v>3015</v>
      </c>
      <c r="CQ157" s="1913" t="s">
        <v>8</v>
      </c>
      <c r="CR157" s="1644">
        <f t="shared" si="16"/>
        <v>256155913.81629705</v>
      </c>
      <c r="CS157" s="2093" t="s">
        <v>2869</v>
      </c>
      <c r="CT157" s="2035" t="s">
        <v>410</v>
      </c>
      <c r="CU157" s="2035" t="s">
        <v>3253</v>
      </c>
      <c r="CV157" s="2035" t="s">
        <v>3254</v>
      </c>
      <c r="CW157" s="2122">
        <v>3550800</v>
      </c>
      <c r="CX157" s="2035" t="s">
        <v>3255</v>
      </c>
      <c r="CY157" s="1961"/>
      <c r="CZ157" s="1905"/>
      <c r="DA157" s="1905"/>
      <c r="DB157" s="1905"/>
      <c r="DC157" s="1905"/>
      <c r="DD157" s="1905"/>
    </row>
    <row r="158" spans="1:108" s="1648" customFormat="1" ht="216.75">
      <c r="A158" s="1628">
        <v>146</v>
      </c>
      <c r="B158" s="1902" t="s">
        <v>3184</v>
      </c>
      <c r="C158" s="1903"/>
      <c r="D158" s="1904" t="s">
        <v>2077</v>
      </c>
      <c r="E158" s="1650"/>
      <c r="F158" s="1961" t="s">
        <v>383</v>
      </c>
      <c r="G158" s="1961" t="s">
        <v>3185</v>
      </c>
      <c r="H158" s="2035" t="s">
        <v>108</v>
      </c>
      <c r="I158" s="1962" t="s">
        <v>2635</v>
      </c>
      <c r="J158" s="1895" t="s">
        <v>9</v>
      </c>
      <c r="K158" s="1895" t="s">
        <v>9</v>
      </c>
      <c r="L158" s="1906">
        <v>43831</v>
      </c>
      <c r="M158" s="1906">
        <v>47848</v>
      </c>
      <c r="N158" s="2085">
        <v>0.09</v>
      </c>
      <c r="O158" s="2085">
        <v>0.09</v>
      </c>
      <c r="P158" s="2085">
        <v>0.09</v>
      </c>
      <c r="Q158" s="2085">
        <v>0.09</v>
      </c>
      <c r="R158" s="2085">
        <v>0.09</v>
      </c>
      <c r="S158" s="2085">
        <v>0.09</v>
      </c>
      <c r="T158" s="2085">
        <v>0.09</v>
      </c>
      <c r="U158" s="2085">
        <v>0.09</v>
      </c>
      <c r="V158" s="2085">
        <v>0.09</v>
      </c>
      <c r="W158" s="2085">
        <v>0.09</v>
      </c>
      <c r="X158" s="2085">
        <v>9.9999999999999978E-2</v>
      </c>
      <c r="Y158" s="2086">
        <v>1</v>
      </c>
      <c r="Z158" s="1904" t="s">
        <v>3256</v>
      </c>
      <c r="AA158" s="2123">
        <v>2.5000000000000001E-3</v>
      </c>
      <c r="AB158" s="2035" t="s">
        <v>3257</v>
      </c>
      <c r="AC158" s="2035" t="s">
        <v>411</v>
      </c>
      <c r="AD158" s="2035" t="s">
        <v>262</v>
      </c>
      <c r="AE158" s="2035" t="s">
        <v>409</v>
      </c>
      <c r="AF158" s="2035" t="s">
        <v>3251</v>
      </c>
      <c r="AG158" s="2035" t="s">
        <v>2635</v>
      </c>
      <c r="AH158" s="2035" t="s">
        <v>28</v>
      </c>
      <c r="AI158" s="2035" t="s">
        <v>8</v>
      </c>
      <c r="AJ158" s="2035" t="s">
        <v>8</v>
      </c>
      <c r="AK158" s="2035" t="s">
        <v>8</v>
      </c>
      <c r="AL158" s="1906">
        <v>43831</v>
      </c>
      <c r="AM158" s="1906">
        <v>47848</v>
      </c>
      <c r="AN158" s="2035">
        <v>1</v>
      </c>
      <c r="AO158" s="2035">
        <v>1</v>
      </c>
      <c r="AP158" s="2035">
        <v>1</v>
      </c>
      <c r="AQ158" s="2035">
        <v>1</v>
      </c>
      <c r="AR158" s="2035">
        <v>1</v>
      </c>
      <c r="AS158" s="2035">
        <v>1</v>
      </c>
      <c r="AT158" s="2035">
        <v>1</v>
      </c>
      <c r="AU158" s="2035">
        <v>1</v>
      </c>
      <c r="AV158" s="2035">
        <v>1</v>
      </c>
      <c r="AW158" s="2035">
        <v>1</v>
      </c>
      <c r="AX158" s="2035">
        <v>1</v>
      </c>
      <c r="AY158" s="2095">
        <f>+SUM(AN158:AX158)</f>
        <v>11</v>
      </c>
      <c r="AZ158" s="1912">
        <v>10000000</v>
      </c>
      <c r="BA158" s="1912" t="s">
        <v>8</v>
      </c>
      <c r="BB158" s="1913" t="s">
        <v>2721</v>
      </c>
      <c r="BC158" s="1903" t="s">
        <v>3252</v>
      </c>
      <c r="BD158" s="1912">
        <f>(AZ158*3%)+AZ158</f>
        <v>10300000</v>
      </c>
      <c r="BE158" s="1912" t="s">
        <v>8</v>
      </c>
      <c r="BF158" s="1913" t="s">
        <v>3015</v>
      </c>
      <c r="BG158" s="1913" t="s">
        <v>8</v>
      </c>
      <c r="BH158" s="1912">
        <f>(BD158*3%)+BD158</f>
        <v>10609000</v>
      </c>
      <c r="BI158" s="1912" t="s">
        <v>8</v>
      </c>
      <c r="BJ158" s="1913" t="s">
        <v>3015</v>
      </c>
      <c r="BK158" s="1913" t="s">
        <v>8</v>
      </c>
      <c r="BL158" s="1912">
        <f>(BH158*3%)+BH158</f>
        <v>10927270</v>
      </c>
      <c r="BM158" s="1912" t="s">
        <v>8</v>
      </c>
      <c r="BN158" s="1913" t="s">
        <v>3015</v>
      </c>
      <c r="BO158" s="1913" t="s">
        <v>8</v>
      </c>
      <c r="BP158" s="1912">
        <f>(BL158*3%)+BL158</f>
        <v>11255088.1</v>
      </c>
      <c r="BQ158" s="1912" t="s">
        <v>8</v>
      </c>
      <c r="BR158" s="1913" t="s">
        <v>3015</v>
      </c>
      <c r="BS158" s="1913" t="s">
        <v>8</v>
      </c>
      <c r="BT158" s="1912">
        <f>(BP158*3%)+BP158</f>
        <v>11592740.742999999</v>
      </c>
      <c r="BU158" s="1912" t="s">
        <v>8</v>
      </c>
      <c r="BV158" s="1913" t="s">
        <v>3015</v>
      </c>
      <c r="BW158" s="1913" t="s">
        <v>8</v>
      </c>
      <c r="BX158" s="1912">
        <f>(BT158*3%)+BT158</f>
        <v>11940522.965289999</v>
      </c>
      <c r="BY158" s="1912" t="s">
        <v>8</v>
      </c>
      <c r="BZ158" s="1913" t="s">
        <v>3015</v>
      </c>
      <c r="CA158" s="1913" t="s">
        <v>8</v>
      </c>
      <c r="CB158" s="1912">
        <f>(BX158*3%)+BX158</f>
        <v>12298738.6542487</v>
      </c>
      <c r="CC158" s="1912" t="s">
        <v>8</v>
      </c>
      <c r="CD158" s="1913" t="s">
        <v>3015</v>
      </c>
      <c r="CE158" s="1913" t="s">
        <v>8</v>
      </c>
      <c r="CF158" s="1912">
        <f>(CB158*3%)+CB158</f>
        <v>12667700.813876161</v>
      </c>
      <c r="CG158" s="1912" t="s">
        <v>8</v>
      </c>
      <c r="CH158" s="1913" t="s">
        <v>3015</v>
      </c>
      <c r="CI158" s="1913" t="s">
        <v>8</v>
      </c>
      <c r="CJ158" s="1912">
        <f>(CF158*3%)+CF158</f>
        <v>13047731.838292446</v>
      </c>
      <c r="CK158" s="1912" t="s">
        <v>8</v>
      </c>
      <c r="CL158" s="1913" t="s">
        <v>3015</v>
      </c>
      <c r="CM158" s="1913" t="s">
        <v>8</v>
      </c>
      <c r="CN158" s="1912">
        <f>(CJ158*3%)+CJ158</f>
        <v>13439163.793441219</v>
      </c>
      <c r="CO158" s="1912" t="s">
        <v>8</v>
      </c>
      <c r="CP158" s="1913" t="s">
        <v>3015</v>
      </c>
      <c r="CQ158" s="1913" t="s">
        <v>8</v>
      </c>
      <c r="CR158" s="1644">
        <f t="shared" si="16"/>
        <v>128077956.90814853</v>
      </c>
      <c r="CS158" s="2093" t="s">
        <v>2869</v>
      </c>
      <c r="CT158" s="2035" t="s">
        <v>410</v>
      </c>
      <c r="CU158" s="2035" t="s">
        <v>3258</v>
      </c>
      <c r="CV158" s="2035" t="s">
        <v>3259</v>
      </c>
      <c r="CW158" s="2122">
        <v>3550800</v>
      </c>
      <c r="CX158" s="2035" t="s">
        <v>3260</v>
      </c>
      <c r="CY158" s="1961"/>
      <c r="CZ158" s="1905"/>
      <c r="DA158" s="1905"/>
      <c r="DB158" s="1905"/>
      <c r="DC158" s="1905"/>
      <c r="DD158" s="1905"/>
    </row>
    <row r="159" spans="1:108" s="1648" customFormat="1" ht="178.5">
      <c r="A159" s="1628">
        <v>147</v>
      </c>
      <c r="B159" s="1902" t="s">
        <v>3184</v>
      </c>
      <c r="C159" s="1903"/>
      <c r="D159" s="1904" t="s">
        <v>2077</v>
      </c>
      <c r="E159" s="1650"/>
      <c r="F159" s="1961" t="s">
        <v>383</v>
      </c>
      <c r="G159" s="1961" t="s">
        <v>3185</v>
      </c>
      <c r="H159" s="2035" t="s">
        <v>108</v>
      </c>
      <c r="I159" s="1962" t="s">
        <v>2635</v>
      </c>
      <c r="J159" s="1895" t="s">
        <v>9</v>
      </c>
      <c r="K159" s="1895" t="s">
        <v>9</v>
      </c>
      <c r="L159" s="1906">
        <v>43831</v>
      </c>
      <c r="M159" s="1906">
        <v>47848</v>
      </c>
      <c r="N159" s="2085">
        <v>0.09</v>
      </c>
      <c r="O159" s="2085">
        <v>0.09</v>
      </c>
      <c r="P159" s="2085">
        <v>0.09</v>
      </c>
      <c r="Q159" s="2085">
        <v>0.09</v>
      </c>
      <c r="R159" s="2085">
        <v>0.09</v>
      </c>
      <c r="S159" s="2085">
        <v>0.09</v>
      </c>
      <c r="T159" s="2085">
        <v>0.09</v>
      </c>
      <c r="U159" s="2085">
        <v>0.09</v>
      </c>
      <c r="V159" s="2085">
        <v>0.09</v>
      </c>
      <c r="W159" s="2085">
        <v>0.09</v>
      </c>
      <c r="X159" s="2085">
        <v>9.9999999999999978E-2</v>
      </c>
      <c r="Y159" s="2086">
        <v>1</v>
      </c>
      <c r="Z159" s="2124" t="s">
        <v>3261</v>
      </c>
      <c r="AA159" s="2087">
        <v>5.0000000000000001E-3</v>
      </c>
      <c r="AB159" s="2125" t="s">
        <v>3262</v>
      </c>
      <c r="AC159" s="2125" t="s">
        <v>412</v>
      </c>
      <c r="AD159" s="1833" t="s">
        <v>3263</v>
      </c>
      <c r="AE159" s="2126" t="s">
        <v>2078</v>
      </c>
      <c r="AF159" s="2125" t="s">
        <v>3264</v>
      </c>
      <c r="AG159" s="2125" t="s">
        <v>2635</v>
      </c>
      <c r="AH159" s="2125" t="s">
        <v>3105</v>
      </c>
      <c r="AI159" s="2125" t="s">
        <v>3265</v>
      </c>
      <c r="AJ159" s="1920" t="s">
        <v>8</v>
      </c>
      <c r="AK159" s="1920" t="s">
        <v>8</v>
      </c>
      <c r="AL159" s="2127">
        <v>44378</v>
      </c>
      <c r="AM159" s="2127">
        <v>47848</v>
      </c>
      <c r="AN159" s="2128" t="s">
        <v>29</v>
      </c>
      <c r="AO159" s="2128">
        <v>304</v>
      </c>
      <c r="AP159" s="2128">
        <f>AO159*3%+AO159</f>
        <v>313.12</v>
      </c>
      <c r="AQ159" s="2128">
        <f t="shared" ref="AQ159:AW159" si="20">AP159*3%+AP159</f>
        <v>322.5136</v>
      </c>
      <c r="AR159" s="2128">
        <v>304</v>
      </c>
      <c r="AS159" s="2128">
        <f t="shared" si="20"/>
        <v>313.12</v>
      </c>
      <c r="AT159" s="2128">
        <f t="shared" si="20"/>
        <v>322.5136</v>
      </c>
      <c r="AU159" s="2128">
        <f t="shared" si="20"/>
        <v>332.189008</v>
      </c>
      <c r="AV159" s="2128">
        <f t="shared" si="20"/>
        <v>342.15467824000001</v>
      </c>
      <c r="AW159" s="2128">
        <f t="shared" si="20"/>
        <v>352.4193185872</v>
      </c>
      <c r="AX159" s="2128">
        <v>363</v>
      </c>
      <c r="AY159" s="2129">
        <f>+SUM(AN159:AX159)</f>
        <v>3269.0302048272001</v>
      </c>
      <c r="AZ159" s="1923" t="s">
        <v>29</v>
      </c>
      <c r="BA159" s="1923" t="s">
        <v>29</v>
      </c>
      <c r="BB159" s="2130" t="s">
        <v>9</v>
      </c>
      <c r="BC159" s="2131" t="s">
        <v>9</v>
      </c>
      <c r="BD159" s="1923">
        <v>253688000</v>
      </c>
      <c r="BE159" s="1923">
        <v>253688000</v>
      </c>
      <c r="BF159" s="2130" t="s">
        <v>3266</v>
      </c>
      <c r="BG159" s="2131" t="s">
        <v>3267</v>
      </c>
      <c r="BH159" s="1923">
        <f>+BD159*1.03</f>
        <v>261298640</v>
      </c>
      <c r="BI159" s="1923">
        <f>+BE159*1.03</f>
        <v>261298640</v>
      </c>
      <c r="BJ159" s="2130" t="s">
        <v>3266</v>
      </c>
      <c r="BK159" s="2131" t="s">
        <v>3267</v>
      </c>
      <c r="BL159" s="1923">
        <f>+BH159*1.03</f>
        <v>269137599.19999999</v>
      </c>
      <c r="BM159" s="1923">
        <f>+BI159*1.03</f>
        <v>269137599.19999999</v>
      </c>
      <c r="BN159" s="2130" t="s">
        <v>3266</v>
      </c>
      <c r="BO159" s="2131" t="s">
        <v>3267</v>
      </c>
      <c r="BP159" s="1923">
        <f>+BL159*1.03</f>
        <v>277211727.176</v>
      </c>
      <c r="BQ159" s="1923">
        <f>+BM159*1.03</f>
        <v>277211727.176</v>
      </c>
      <c r="BR159" s="2130" t="s">
        <v>3266</v>
      </c>
      <c r="BS159" s="2131" t="s">
        <v>3267</v>
      </c>
      <c r="BT159" s="1923">
        <f>+BP159*1.03</f>
        <v>285528078.99128002</v>
      </c>
      <c r="BU159" s="1923" t="s">
        <v>29</v>
      </c>
      <c r="BV159" s="2130" t="s">
        <v>3266</v>
      </c>
      <c r="BW159" s="2131" t="s">
        <v>29</v>
      </c>
      <c r="BX159" s="1923">
        <f>+BT159*1.03</f>
        <v>294093921.36101842</v>
      </c>
      <c r="BY159" s="1923" t="s">
        <v>29</v>
      </c>
      <c r="BZ159" s="2130" t="s">
        <v>3266</v>
      </c>
      <c r="CA159" s="2130" t="s">
        <v>29</v>
      </c>
      <c r="CB159" s="1923">
        <f>+BX159*1.03</f>
        <v>302916739.001849</v>
      </c>
      <c r="CC159" s="1923" t="s">
        <v>29</v>
      </c>
      <c r="CD159" s="2130" t="s">
        <v>3266</v>
      </c>
      <c r="CE159" s="2130" t="s">
        <v>29</v>
      </c>
      <c r="CF159" s="1923">
        <f>+CB159*1.03</f>
        <v>312004241.17190444</v>
      </c>
      <c r="CG159" s="1923" t="s">
        <v>29</v>
      </c>
      <c r="CH159" s="2130" t="s">
        <v>3266</v>
      </c>
      <c r="CI159" s="2130" t="s">
        <v>29</v>
      </c>
      <c r="CJ159" s="1923">
        <f>+CF159*1.03</f>
        <v>321364368.40706158</v>
      </c>
      <c r="CK159" s="1923" t="s">
        <v>29</v>
      </c>
      <c r="CL159" s="2130" t="s">
        <v>3266</v>
      </c>
      <c r="CM159" s="2130" t="s">
        <v>29</v>
      </c>
      <c r="CN159" s="1923">
        <f>+CJ159*1.03</f>
        <v>331005299.45927346</v>
      </c>
      <c r="CO159" s="1923" t="s">
        <v>29</v>
      </c>
      <c r="CP159" s="2130" t="s">
        <v>3266</v>
      </c>
      <c r="CQ159" s="2130" t="s">
        <v>29</v>
      </c>
      <c r="CR159" s="1728">
        <f>CJ159+CF159+CB159+BX159+BT159+BP159+BL159+BH159+BD159+CN159</f>
        <v>2908248614.7683868</v>
      </c>
      <c r="CS159" s="2093" t="s">
        <v>2869</v>
      </c>
      <c r="CT159" s="1920" t="s">
        <v>3268</v>
      </c>
      <c r="CU159" s="2132" t="s">
        <v>3269</v>
      </c>
      <c r="CV159" s="2132" t="s">
        <v>413</v>
      </c>
      <c r="CW159" s="2132">
        <v>6605400</v>
      </c>
      <c r="CX159" s="2133" t="s">
        <v>3270</v>
      </c>
      <c r="CY159" s="1961"/>
      <c r="CZ159" s="1905"/>
      <c r="DA159" s="1905"/>
      <c r="DB159" s="1905"/>
      <c r="DC159" s="1905"/>
      <c r="DD159" s="1905"/>
    </row>
    <row r="160" spans="1:108" s="1648" customFormat="1" ht="178.5">
      <c r="A160" s="1628">
        <v>148</v>
      </c>
      <c r="B160" s="1902" t="s">
        <v>3184</v>
      </c>
      <c r="C160" s="1903"/>
      <c r="D160" s="1904" t="s">
        <v>2077</v>
      </c>
      <c r="E160" s="1650"/>
      <c r="F160" s="1961" t="s">
        <v>383</v>
      </c>
      <c r="G160" s="1961" t="s">
        <v>3185</v>
      </c>
      <c r="H160" s="2035" t="s">
        <v>108</v>
      </c>
      <c r="I160" s="1962" t="s">
        <v>2635</v>
      </c>
      <c r="J160" s="1895" t="s">
        <v>9</v>
      </c>
      <c r="K160" s="1895" t="s">
        <v>9</v>
      </c>
      <c r="L160" s="1906">
        <v>43831</v>
      </c>
      <c r="M160" s="1906">
        <v>47848</v>
      </c>
      <c r="N160" s="2085">
        <v>0.09</v>
      </c>
      <c r="O160" s="2085">
        <v>0.09</v>
      </c>
      <c r="P160" s="2085">
        <v>0.09</v>
      </c>
      <c r="Q160" s="2085">
        <v>0.09</v>
      </c>
      <c r="R160" s="2085">
        <v>0.09</v>
      </c>
      <c r="S160" s="2085">
        <v>0.09</v>
      </c>
      <c r="T160" s="2085">
        <v>0.09</v>
      </c>
      <c r="U160" s="2085">
        <v>0.09</v>
      </c>
      <c r="V160" s="2085">
        <v>0.09</v>
      </c>
      <c r="W160" s="2085">
        <v>0.09</v>
      </c>
      <c r="X160" s="2085">
        <v>9.9999999999999978E-2</v>
      </c>
      <c r="Y160" s="2086">
        <v>1</v>
      </c>
      <c r="Z160" s="1919" t="s">
        <v>3271</v>
      </c>
      <c r="AA160" s="2087">
        <v>5.0000000000000001E-3</v>
      </c>
      <c r="AB160" s="2134" t="s">
        <v>3272</v>
      </c>
      <c r="AC160" s="2134" t="s">
        <v>3273</v>
      </c>
      <c r="AD160" s="1927" t="s">
        <v>3263</v>
      </c>
      <c r="AE160" s="2135" t="s">
        <v>2078</v>
      </c>
      <c r="AF160" s="1920" t="s">
        <v>3274</v>
      </c>
      <c r="AG160" s="1920" t="s">
        <v>2635</v>
      </c>
      <c r="AH160" s="1920" t="s">
        <v>3105</v>
      </c>
      <c r="AI160" s="1920" t="s">
        <v>3275</v>
      </c>
      <c r="AJ160" s="1920" t="s">
        <v>8</v>
      </c>
      <c r="AK160" s="1920" t="s">
        <v>8</v>
      </c>
      <c r="AL160" s="1922">
        <v>44013</v>
      </c>
      <c r="AM160" s="1922">
        <v>47848</v>
      </c>
      <c r="AN160" s="1920">
        <v>3</v>
      </c>
      <c r="AO160" s="1920">
        <v>5</v>
      </c>
      <c r="AP160" s="1920">
        <v>5</v>
      </c>
      <c r="AQ160" s="1920">
        <v>5</v>
      </c>
      <c r="AR160" s="1920">
        <v>5</v>
      </c>
      <c r="AS160" s="1920">
        <v>5</v>
      </c>
      <c r="AT160" s="1920">
        <v>5</v>
      </c>
      <c r="AU160" s="1920">
        <v>5</v>
      </c>
      <c r="AV160" s="1920">
        <v>5</v>
      </c>
      <c r="AW160" s="1920">
        <v>5</v>
      </c>
      <c r="AX160" s="1920">
        <v>5</v>
      </c>
      <c r="AY160" s="2129">
        <f>+SUM(AN160:AX160)</f>
        <v>53</v>
      </c>
      <c r="AZ160" s="1923">
        <v>23250000</v>
      </c>
      <c r="BA160" s="1923">
        <v>23250000</v>
      </c>
      <c r="BB160" s="2136" t="s">
        <v>3276</v>
      </c>
      <c r="BC160" s="1920" t="s">
        <v>3277</v>
      </c>
      <c r="BD160" s="1923">
        <v>75779299</v>
      </c>
      <c r="BE160" s="1923">
        <v>75779299</v>
      </c>
      <c r="BF160" s="2136" t="s">
        <v>3276</v>
      </c>
      <c r="BG160" s="1921" t="s">
        <v>3278</v>
      </c>
      <c r="BH160" s="1923">
        <v>120007960</v>
      </c>
      <c r="BI160" s="1923">
        <v>120007960</v>
      </c>
      <c r="BJ160" s="2136" t="s">
        <v>3276</v>
      </c>
      <c r="BK160" s="1921" t="s">
        <v>3278</v>
      </c>
      <c r="BL160" s="1923">
        <v>124519386</v>
      </c>
      <c r="BM160" s="1923">
        <v>124519386</v>
      </c>
      <c r="BN160" s="2136" t="s">
        <v>3276</v>
      </c>
      <c r="BO160" s="1921" t="s">
        <v>3278</v>
      </c>
      <c r="BP160" s="1923">
        <v>56266323</v>
      </c>
      <c r="BQ160" s="1923">
        <v>56266323</v>
      </c>
      <c r="BR160" s="2136" t="s">
        <v>3276</v>
      </c>
      <c r="BS160" s="1921" t="s">
        <v>3278</v>
      </c>
      <c r="BT160" s="1923">
        <f>+BL160*1.03</f>
        <v>128254967.58</v>
      </c>
      <c r="BU160" s="1923" t="s">
        <v>29</v>
      </c>
      <c r="BV160" s="2136" t="s">
        <v>3276</v>
      </c>
      <c r="BW160" s="2137" t="s">
        <v>29</v>
      </c>
      <c r="BX160" s="1923">
        <f>+BT160*1.03</f>
        <v>132102616.6074</v>
      </c>
      <c r="BY160" s="1923" t="s">
        <v>29</v>
      </c>
      <c r="BZ160" s="2136" t="s">
        <v>3276</v>
      </c>
      <c r="CA160" s="2137" t="s">
        <v>29</v>
      </c>
      <c r="CB160" s="1923">
        <f>+BX160*1.03</f>
        <v>136065695.10562199</v>
      </c>
      <c r="CC160" s="1923" t="s">
        <v>29</v>
      </c>
      <c r="CD160" s="2136" t="s">
        <v>3276</v>
      </c>
      <c r="CE160" s="2137" t="s">
        <v>29</v>
      </c>
      <c r="CF160" s="1923">
        <f>+CB160*1.03</f>
        <v>140147665.95879066</v>
      </c>
      <c r="CG160" s="1923" t="s">
        <v>29</v>
      </c>
      <c r="CH160" s="2136" t="s">
        <v>3276</v>
      </c>
      <c r="CI160" s="2137" t="s">
        <v>29</v>
      </c>
      <c r="CJ160" s="1923">
        <f>+CF160*1.03</f>
        <v>144352095.93755439</v>
      </c>
      <c r="CK160" s="1923" t="s">
        <v>29</v>
      </c>
      <c r="CL160" s="2136" t="s">
        <v>3276</v>
      </c>
      <c r="CM160" s="2137" t="s">
        <v>29</v>
      </c>
      <c r="CN160" s="1923">
        <f>+CJ160*1.03</f>
        <v>148682658.81568101</v>
      </c>
      <c r="CO160" s="1923" t="s">
        <v>29</v>
      </c>
      <c r="CP160" s="2136" t="s">
        <v>3276</v>
      </c>
      <c r="CQ160" s="2137" t="s">
        <v>29</v>
      </c>
      <c r="CR160" s="1728">
        <f>CJ160+CF160+CB160+BX160+BT160+BP160+BL160+BH160+BD160+AZ160+CN160</f>
        <v>1229428668.005048</v>
      </c>
      <c r="CS160" s="2093" t="s">
        <v>2869</v>
      </c>
      <c r="CT160" s="1920" t="s">
        <v>3268</v>
      </c>
      <c r="CU160" s="2132" t="s">
        <v>3269</v>
      </c>
      <c r="CV160" s="2132" t="s">
        <v>413</v>
      </c>
      <c r="CW160" s="2132">
        <v>6605400</v>
      </c>
      <c r="CX160" s="2133" t="s">
        <v>3270</v>
      </c>
      <c r="CY160" s="1961"/>
      <c r="CZ160" s="1905"/>
      <c r="DA160" s="1905"/>
      <c r="DB160" s="1905"/>
      <c r="DC160" s="1905"/>
      <c r="DD160" s="1905"/>
    </row>
    <row r="161" spans="1:108" s="1648" customFormat="1" ht="201" customHeight="1">
      <c r="A161" s="1628">
        <v>149</v>
      </c>
      <c r="B161" s="1902" t="s">
        <v>3184</v>
      </c>
      <c r="C161" s="1903"/>
      <c r="D161" s="1904" t="s">
        <v>2077</v>
      </c>
      <c r="E161" s="1650"/>
      <c r="F161" s="1961" t="s">
        <v>383</v>
      </c>
      <c r="G161" s="1961" t="s">
        <v>3185</v>
      </c>
      <c r="H161" s="2035" t="s">
        <v>108</v>
      </c>
      <c r="I161" s="1962" t="s">
        <v>2635</v>
      </c>
      <c r="J161" s="1895" t="s">
        <v>9</v>
      </c>
      <c r="K161" s="1895" t="s">
        <v>9</v>
      </c>
      <c r="L161" s="1906">
        <v>43831</v>
      </c>
      <c r="M161" s="1906">
        <v>47848</v>
      </c>
      <c r="N161" s="2085">
        <v>0.09</v>
      </c>
      <c r="O161" s="2085">
        <v>0.09</v>
      </c>
      <c r="P161" s="2085">
        <v>0.09</v>
      </c>
      <c r="Q161" s="2085">
        <v>0.09</v>
      </c>
      <c r="R161" s="2085">
        <v>0.09</v>
      </c>
      <c r="S161" s="2085">
        <v>0.09</v>
      </c>
      <c r="T161" s="2085">
        <v>0.09</v>
      </c>
      <c r="U161" s="2085">
        <v>0.09</v>
      </c>
      <c r="V161" s="2085">
        <v>0.09</v>
      </c>
      <c r="W161" s="2085">
        <v>0.09</v>
      </c>
      <c r="X161" s="2085">
        <v>9.9999999999999978E-2</v>
      </c>
      <c r="Y161" s="2086">
        <v>1</v>
      </c>
      <c r="Z161" s="2138" t="s">
        <v>3279</v>
      </c>
      <c r="AA161" s="2087">
        <v>5.0000000000000001E-3</v>
      </c>
      <c r="AB161" s="2139" t="s">
        <v>3280</v>
      </c>
      <c r="AC161" s="2139" t="s">
        <v>414</v>
      </c>
      <c r="AD161" s="2140" t="s">
        <v>3263</v>
      </c>
      <c r="AE161" s="2141" t="s">
        <v>415</v>
      </c>
      <c r="AF161" s="2139" t="s">
        <v>3281</v>
      </c>
      <c r="AG161" s="2139" t="s">
        <v>2639</v>
      </c>
      <c r="AH161" s="2139" t="s">
        <v>3105</v>
      </c>
      <c r="AI161" s="2139" t="s">
        <v>3275</v>
      </c>
      <c r="AJ161" s="2139">
        <v>754</v>
      </c>
      <c r="AK161" s="2139">
        <v>2019</v>
      </c>
      <c r="AL161" s="2142">
        <v>44013</v>
      </c>
      <c r="AM161" s="2142">
        <v>47848</v>
      </c>
      <c r="AN161" s="2139">
        <v>754</v>
      </c>
      <c r="AO161" s="2143">
        <f>AN161*0.7%+AN161</f>
        <v>759.27800000000002</v>
      </c>
      <c r="AP161" s="2143">
        <f>AN161*2%+AN161</f>
        <v>769.08</v>
      </c>
      <c r="AQ161" s="2143">
        <f>AO161*2%+AO161</f>
        <v>774.46356000000003</v>
      </c>
      <c r="AR161" s="2143">
        <f>+AQ161*0.3%+AQ161</f>
        <v>776.78695068000002</v>
      </c>
      <c r="AS161" s="2143">
        <v>777</v>
      </c>
      <c r="AT161" s="2143">
        <v>777</v>
      </c>
      <c r="AU161" s="2143">
        <v>777</v>
      </c>
      <c r="AV161" s="2143">
        <v>777</v>
      </c>
      <c r="AW161" s="2143">
        <v>777</v>
      </c>
      <c r="AX161" s="2143">
        <v>777</v>
      </c>
      <c r="AY161" s="2143">
        <v>777</v>
      </c>
      <c r="AZ161" s="1923">
        <v>2744356491</v>
      </c>
      <c r="BA161" s="1923">
        <v>2744356491</v>
      </c>
      <c r="BB161" s="2144" t="s">
        <v>3282</v>
      </c>
      <c r="BC161" s="2143" t="s">
        <v>3283</v>
      </c>
      <c r="BD161" s="1923">
        <v>12419474142</v>
      </c>
      <c r="BE161" s="1923">
        <v>12419474142</v>
      </c>
      <c r="BF161" s="2144" t="s">
        <v>3282</v>
      </c>
      <c r="BG161" s="2143" t="s">
        <v>3278</v>
      </c>
      <c r="BH161" s="1923">
        <v>11575831791</v>
      </c>
      <c r="BI161" s="1923">
        <v>11575831791</v>
      </c>
      <c r="BJ161" s="2145" t="s">
        <v>3282</v>
      </c>
      <c r="BK161" s="2143" t="s">
        <v>3278</v>
      </c>
      <c r="BL161" s="1923">
        <v>11852658168</v>
      </c>
      <c r="BM161" s="1923">
        <v>11852658168</v>
      </c>
      <c r="BN161" s="2145" t="s">
        <v>3282</v>
      </c>
      <c r="BO161" s="2143" t="s">
        <v>3278</v>
      </c>
      <c r="BP161" s="1923">
        <v>5684099764</v>
      </c>
      <c r="BQ161" s="1923">
        <v>5684099764</v>
      </c>
      <c r="BR161" s="2145" t="s">
        <v>3282</v>
      </c>
      <c r="BS161" s="2143" t="s">
        <v>3278</v>
      </c>
      <c r="BT161" s="1923">
        <v>11368199528</v>
      </c>
      <c r="BU161" s="1923" t="s">
        <v>29</v>
      </c>
      <c r="BV161" s="2145" t="s">
        <v>3282</v>
      </c>
      <c r="BW161" s="2146" t="s">
        <v>29</v>
      </c>
      <c r="BX161" s="1923">
        <v>11368199528</v>
      </c>
      <c r="BY161" s="1923" t="s">
        <v>29</v>
      </c>
      <c r="BZ161" s="2145" t="s">
        <v>3282</v>
      </c>
      <c r="CA161" s="2146" t="s">
        <v>29</v>
      </c>
      <c r="CB161" s="1923">
        <v>11368199528</v>
      </c>
      <c r="CC161" s="1923" t="s">
        <v>29</v>
      </c>
      <c r="CD161" s="2145" t="s">
        <v>3282</v>
      </c>
      <c r="CE161" s="2146" t="s">
        <v>29</v>
      </c>
      <c r="CF161" s="1923">
        <v>11368199528</v>
      </c>
      <c r="CG161" s="1923" t="s">
        <v>29</v>
      </c>
      <c r="CH161" s="2145" t="s">
        <v>3282</v>
      </c>
      <c r="CI161" s="2146" t="s">
        <v>29</v>
      </c>
      <c r="CJ161" s="1923">
        <v>11368199528</v>
      </c>
      <c r="CK161" s="1923" t="s">
        <v>29</v>
      </c>
      <c r="CL161" s="2145" t="s">
        <v>3282</v>
      </c>
      <c r="CM161" s="2146" t="s">
        <v>29</v>
      </c>
      <c r="CN161" s="1923">
        <v>11368199528</v>
      </c>
      <c r="CO161" s="1923" t="s">
        <v>29</v>
      </c>
      <c r="CP161" s="2145" t="s">
        <v>3282</v>
      </c>
      <c r="CQ161" s="2146" t="s">
        <v>29</v>
      </c>
      <c r="CR161" s="1728">
        <f>CJ161+CF161+CB161+BX161+BT161+BP161+BL161+BH161+BD161+CN161+AZ161</f>
        <v>112485617524</v>
      </c>
      <c r="CS161" s="2093" t="s">
        <v>2869</v>
      </c>
      <c r="CT161" s="1920" t="s">
        <v>3268</v>
      </c>
      <c r="CU161" s="2132" t="s">
        <v>3269</v>
      </c>
      <c r="CV161" s="2132" t="s">
        <v>413</v>
      </c>
      <c r="CW161" s="2132">
        <v>6605400</v>
      </c>
      <c r="CX161" s="2133" t="s">
        <v>3270</v>
      </c>
      <c r="CY161" s="1961"/>
      <c r="CZ161" s="1905"/>
      <c r="DA161" s="1905"/>
      <c r="DB161" s="1905"/>
      <c r="DC161" s="1905"/>
      <c r="DD161" s="1905"/>
    </row>
    <row r="162" spans="1:108" s="1648" customFormat="1" ht="177" customHeight="1">
      <c r="A162" s="1628">
        <v>150</v>
      </c>
      <c r="B162" s="1902" t="s">
        <v>3284</v>
      </c>
      <c r="C162" s="2147">
        <v>6.7500000000000004E-2</v>
      </c>
      <c r="D162" s="1904" t="s">
        <v>456</v>
      </c>
      <c r="E162" s="2147">
        <v>6.7500000000000004E-2</v>
      </c>
      <c r="F162" s="1942" t="s">
        <v>416</v>
      </c>
      <c r="G162" s="1902" t="s">
        <v>3285</v>
      </c>
      <c r="H162" s="1893" t="s">
        <v>3286</v>
      </c>
      <c r="I162" s="1905" t="s">
        <v>2635</v>
      </c>
      <c r="J162" s="1895" t="s">
        <v>9</v>
      </c>
      <c r="K162" s="1895" t="s">
        <v>9</v>
      </c>
      <c r="L162" s="1906">
        <v>43831</v>
      </c>
      <c r="M162" s="1906">
        <v>47848</v>
      </c>
      <c r="N162" s="1947">
        <v>0.09</v>
      </c>
      <c r="O162" s="1947">
        <v>0.09</v>
      </c>
      <c r="P162" s="1947">
        <v>0.09</v>
      </c>
      <c r="Q162" s="1947">
        <v>0.09</v>
      </c>
      <c r="R162" s="1947">
        <v>0.09</v>
      </c>
      <c r="S162" s="1947">
        <v>0.09</v>
      </c>
      <c r="T162" s="1947">
        <v>0.09</v>
      </c>
      <c r="U162" s="1947">
        <v>0.09</v>
      </c>
      <c r="V162" s="1947">
        <v>0.09</v>
      </c>
      <c r="W162" s="1947">
        <v>0.09</v>
      </c>
      <c r="X162" s="1947">
        <v>0.1</v>
      </c>
      <c r="Y162" s="2148">
        <v>1</v>
      </c>
      <c r="Z162" s="1904" t="s">
        <v>3287</v>
      </c>
      <c r="AA162" s="2087">
        <v>5.0000000000000001E-3</v>
      </c>
      <c r="AB162" s="1885" t="s">
        <v>419</v>
      </c>
      <c r="AC162" s="1885" t="s">
        <v>420</v>
      </c>
      <c r="AD162" s="2026" t="s">
        <v>11</v>
      </c>
      <c r="AE162" s="2149" t="s">
        <v>41</v>
      </c>
      <c r="AF162" s="1902" t="s">
        <v>3288</v>
      </c>
      <c r="AG162" s="1915" t="s">
        <v>2993</v>
      </c>
      <c r="AH162" s="1885" t="s">
        <v>8</v>
      </c>
      <c r="AI162" s="1885" t="s">
        <v>8</v>
      </c>
      <c r="AJ162" s="1885" t="s">
        <v>8</v>
      </c>
      <c r="AK162" s="1885" t="s">
        <v>8</v>
      </c>
      <c r="AL162" s="2082">
        <v>44197</v>
      </c>
      <c r="AM162" s="2082">
        <v>47848</v>
      </c>
      <c r="AN162" s="1902" t="s">
        <v>29</v>
      </c>
      <c r="AO162" s="1902">
        <v>4</v>
      </c>
      <c r="AP162" s="1902">
        <v>4</v>
      </c>
      <c r="AQ162" s="1902">
        <v>4</v>
      </c>
      <c r="AR162" s="1902">
        <v>4</v>
      </c>
      <c r="AS162" s="1902">
        <v>4</v>
      </c>
      <c r="AT162" s="1902">
        <v>4</v>
      </c>
      <c r="AU162" s="1902">
        <v>4</v>
      </c>
      <c r="AV162" s="1902">
        <v>4</v>
      </c>
      <c r="AW162" s="1902">
        <v>4</v>
      </c>
      <c r="AX162" s="1902">
        <v>4</v>
      </c>
      <c r="AY162" s="2035">
        <f>+SUM(AN162:AX162)</f>
        <v>40</v>
      </c>
      <c r="AZ162" s="1912" t="s">
        <v>29</v>
      </c>
      <c r="BA162" s="1912" t="s">
        <v>29</v>
      </c>
      <c r="BB162" s="1913" t="s">
        <v>8</v>
      </c>
      <c r="BC162" s="1903" t="s">
        <v>8</v>
      </c>
      <c r="BD162" s="1912">
        <v>80000000</v>
      </c>
      <c r="BE162" s="1912" t="s">
        <v>8</v>
      </c>
      <c r="BF162" s="1913" t="s">
        <v>8</v>
      </c>
      <c r="BG162" s="1913" t="s">
        <v>3289</v>
      </c>
      <c r="BH162" s="1912">
        <v>82400000</v>
      </c>
      <c r="BI162" s="1912" t="s">
        <v>8</v>
      </c>
      <c r="BJ162" s="1913" t="s">
        <v>8</v>
      </c>
      <c r="BK162" s="2025" t="s">
        <v>3289</v>
      </c>
      <c r="BL162" s="1912">
        <v>84872000</v>
      </c>
      <c r="BM162" s="1912">
        <v>0</v>
      </c>
      <c r="BN162" s="1913" t="s">
        <v>8</v>
      </c>
      <c r="BO162" s="2025" t="s">
        <v>3289</v>
      </c>
      <c r="BP162" s="1912">
        <v>87418160</v>
      </c>
      <c r="BQ162" s="1912">
        <v>0</v>
      </c>
      <c r="BR162" s="1913" t="s">
        <v>8</v>
      </c>
      <c r="BS162" s="2025" t="s">
        <v>3289</v>
      </c>
      <c r="BT162" s="1912">
        <v>90040705</v>
      </c>
      <c r="BU162" s="1912">
        <v>0</v>
      </c>
      <c r="BV162" s="1913" t="s">
        <v>8</v>
      </c>
      <c r="BW162" s="1913" t="s">
        <v>8</v>
      </c>
      <c r="BX162" s="1912">
        <v>92741926</v>
      </c>
      <c r="BY162" s="1912">
        <v>0</v>
      </c>
      <c r="BZ162" s="1913" t="s">
        <v>8</v>
      </c>
      <c r="CA162" s="1913" t="s">
        <v>8</v>
      </c>
      <c r="CB162" s="1912">
        <v>95524184</v>
      </c>
      <c r="CC162" s="1912">
        <v>0</v>
      </c>
      <c r="CD162" s="1913" t="s">
        <v>8</v>
      </c>
      <c r="CE162" s="1913" t="s">
        <v>8</v>
      </c>
      <c r="CF162" s="1912">
        <v>98389909</v>
      </c>
      <c r="CG162" s="1912">
        <v>0</v>
      </c>
      <c r="CH162" s="1913" t="s">
        <v>8</v>
      </c>
      <c r="CI162" s="1913" t="s">
        <v>8</v>
      </c>
      <c r="CJ162" s="1912">
        <v>101341607</v>
      </c>
      <c r="CK162" s="1912">
        <v>0</v>
      </c>
      <c r="CL162" s="1913" t="s">
        <v>8</v>
      </c>
      <c r="CM162" s="1913" t="s">
        <v>8</v>
      </c>
      <c r="CN162" s="1912">
        <v>104381855</v>
      </c>
      <c r="CO162" s="1912">
        <v>0</v>
      </c>
      <c r="CP162" s="1913" t="s">
        <v>8</v>
      </c>
      <c r="CQ162" s="1913" t="s">
        <v>8</v>
      </c>
      <c r="CR162" s="1644">
        <f>CJ162+CF162+CB162+BX162+BT162+BP162+BL162+BH162+BD162+CN162</f>
        <v>917110346</v>
      </c>
      <c r="CS162" s="1885" t="s">
        <v>254</v>
      </c>
      <c r="CT162" s="1885" t="s">
        <v>3290</v>
      </c>
      <c r="CU162" s="1888" t="s">
        <v>3291</v>
      </c>
      <c r="CV162" s="1888" t="s">
        <v>3292</v>
      </c>
      <c r="CW162" s="1888">
        <v>3494520</v>
      </c>
      <c r="CX162" s="2150" t="s">
        <v>3293</v>
      </c>
      <c r="CY162" s="2151"/>
      <c r="CZ162" s="2152"/>
      <c r="DA162" s="2152"/>
      <c r="DB162" s="2152"/>
      <c r="DC162" s="2152"/>
      <c r="DD162" s="2152"/>
    </row>
    <row r="163" spans="1:108" s="1648" customFormat="1" ht="180.75" customHeight="1">
      <c r="A163" s="1628">
        <v>151</v>
      </c>
      <c r="B163" s="1902" t="s">
        <v>3284</v>
      </c>
      <c r="C163" s="1903"/>
      <c r="D163" s="1904" t="s">
        <v>456</v>
      </c>
      <c r="E163" s="1650"/>
      <c r="F163" s="1942" t="s">
        <v>416</v>
      </c>
      <c r="G163" s="1902" t="s">
        <v>3285</v>
      </c>
      <c r="H163" s="1893" t="s">
        <v>3286</v>
      </c>
      <c r="I163" s="1905" t="s">
        <v>2635</v>
      </c>
      <c r="J163" s="2035" t="s">
        <v>9</v>
      </c>
      <c r="K163" s="1895" t="s">
        <v>9</v>
      </c>
      <c r="L163" s="1906">
        <v>43831</v>
      </c>
      <c r="M163" s="1906">
        <v>47848</v>
      </c>
      <c r="N163" s="1947">
        <v>0.09</v>
      </c>
      <c r="O163" s="1947">
        <v>0.09</v>
      </c>
      <c r="P163" s="1947">
        <v>0.09</v>
      </c>
      <c r="Q163" s="1947">
        <v>0.09</v>
      </c>
      <c r="R163" s="1947">
        <v>0.09</v>
      </c>
      <c r="S163" s="1947">
        <v>0.09</v>
      </c>
      <c r="T163" s="1947">
        <v>0.09</v>
      </c>
      <c r="U163" s="1947">
        <v>0.09</v>
      </c>
      <c r="V163" s="1947">
        <v>0.09</v>
      </c>
      <c r="W163" s="1947">
        <v>0.09</v>
      </c>
      <c r="X163" s="1947">
        <v>0.1</v>
      </c>
      <c r="Y163" s="1907">
        <v>1</v>
      </c>
      <c r="Z163" s="1886" t="s">
        <v>3294</v>
      </c>
      <c r="AA163" s="2153">
        <v>5.0000000000000001E-3</v>
      </c>
      <c r="AB163" s="1885" t="s">
        <v>1942</v>
      </c>
      <c r="AC163" s="1885" t="s">
        <v>3295</v>
      </c>
      <c r="AD163" s="1909" t="s">
        <v>262</v>
      </c>
      <c r="AE163" s="1915" t="s">
        <v>417</v>
      </c>
      <c r="AF163" s="1902" t="s">
        <v>27</v>
      </c>
      <c r="AG163" s="1893" t="s">
        <v>2635</v>
      </c>
      <c r="AH163" s="1902" t="s">
        <v>8</v>
      </c>
      <c r="AI163" s="1902" t="s">
        <v>8</v>
      </c>
      <c r="AJ163" s="1902" t="s">
        <v>8</v>
      </c>
      <c r="AK163" s="1902" t="s">
        <v>8</v>
      </c>
      <c r="AL163" s="1910">
        <v>44197</v>
      </c>
      <c r="AM163" s="1910">
        <v>45657</v>
      </c>
      <c r="AN163" s="1902" t="s">
        <v>29</v>
      </c>
      <c r="AO163" s="1902">
        <v>2</v>
      </c>
      <c r="AP163" s="1902">
        <v>2</v>
      </c>
      <c r="AQ163" s="1902">
        <v>2</v>
      </c>
      <c r="AR163" s="1902">
        <v>2</v>
      </c>
      <c r="AS163" s="1902">
        <v>0</v>
      </c>
      <c r="AT163" s="1902">
        <v>0</v>
      </c>
      <c r="AU163" s="1902">
        <v>0</v>
      </c>
      <c r="AV163" s="1902">
        <v>0</v>
      </c>
      <c r="AW163" s="1902">
        <v>0</v>
      </c>
      <c r="AX163" s="1902">
        <v>0</v>
      </c>
      <c r="AY163" s="1902">
        <f>+SUM(AN163:AX163)</f>
        <v>8</v>
      </c>
      <c r="AZ163" s="1912" t="s">
        <v>29</v>
      </c>
      <c r="BA163" s="1912" t="s">
        <v>8</v>
      </c>
      <c r="BB163" s="1913" t="s">
        <v>2640</v>
      </c>
      <c r="BC163" s="1903">
        <v>7590</v>
      </c>
      <c r="BD163" s="1912">
        <v>40623611</v>
      </c>
      <c r="BE163" s="1912" t="s">
        <v>8</v>
      </c>
      <c r="BF163" s="1913" t="s">
        <v>2641</v>
      </c>
      <c r="BG163" s="1913" t="s">
        <v>8</v>
      </c>
      <c r="BH163" s="1912">
        <v>64997778</v>
      </c>
      <c r="BI163" s="1912" t="s">
        <v>8</v>
      </c>
      <c r="BJ163" s="1913" t="s">
        <v>2641</v>
      </c>
      <c r="BK163" s="1913" t="s">
        <v>8</v>
      </c>
      <c r="BL163" s="1912">
        <v>48748334</v>
      </c>
      <c r="BM163" s="1912" t="s">
        <v>8</v>
      </c>
      <c r="BN163" s="1913" t="s">
        <v>2641</v>
      </c>
      <c r="BO163" s="1913" t="s">
        <v>8</v>
      </c>
      <c r="BP163" s="1912">
        <v>9672211</v>
      </c>
      <c r="BQ163" s="1912" t="s">
        <v>8</v>
      </c>
      <c r="BR163" s="1913" t="s">
        <v>2641</v>
      </c>
      <c r="BS163" s="1913" t="s">
        <v>8</v>
      </c>
      <c r="BT163" s="1912">
        <v>0</v>
      </c>
      <c r="BU163" s="1912" t="s">
        <v>8</v>
      </c>
      <c r="BV163" s="1913" t="s">
        <v>2641</v>
      </c>
      <c r="BW163" s="1913" t="s">
        <v>8</v>
      </c>
      <c r="BX163" s="1912">
        <v>0</v>
      </c>
      <c r="BY163" s="1912" t="s">
        <v>8</v>
      </c>
      <c r="BZ163" s="1913" t="s">
        <v>2641</v>
      </c>
      <c r="CA163" s="1913" t="s">
        <v>8</v>
      </c>
      <c r="CB163" s="1912">
        <f>(BX163*3%)+BX163</f>
        <v>0</v>
      </c>
      <c r="CC163" s="1912" t="s">
        <v>8</v>
      </c>
      <c r="CD163" s="1913" t="s">
        <v>2641</v>
      </c>
      <c r="CE163" s="1913" t="s">
        <v>8</v>
      </c>
      <c r="CF163" s="1912">
        <f>(CB163*3%)+CB163</f>
        <v>0</v>
      </c>
      <c r="CG163" s="1912" t="s">
        <v>8</v>
      </c>
      <c r="CH163" s="1913" t="s">
        <v>2641</v>
      </c>
      <c r="CI163" s="1913" t="s">
        <v>8</v>
      </c>
      <c r="CJ163" s="1912">
        <f>(CF163*3%)+CF163</f>
        <v>0</v>
      </c>
      <c r="CK163" s="1912" t="s">
        <v>8</v>
      </c>
      <c r="CL163" s="1913" t="s">
        <v>2641</v>
      </c>
      <c r="CM163" s="1913" t="s">
        <v>8</v>
      </c>
      <c r="CN163" s="1912">
        <f>(CF163*3%)+CF163</f>
        <v>0</v>
      </c>
      <c r="CO163" s="1912" t="s">
        <v>8</v>
      </c>
      <c r="CP163" s="1913" t="s">
        <v>2641</v>
      </c>
      <c r="CQ163" s="1913" t="s">
        <v>8</v>
      </c>
      <c r="CR163" s="1644">
        <f>CN163+CF163+CB163+BX163+BT163+BP163+BL163+BH163+BD163+CJ163</f>
        <v>164041934</v>
      </c>
      <c r="CS163" s="1902" t="s">
        <v>254</v>
      </c>
      <c r="CT163" s="1902" t="s">
        <v>422</v>
      </c>
      <c r="CU163" s="1887" t="s">
        <v>3296</v>
      </c>
      <c r="CV163" s="1887" t="s">
        <v>3297</v>
      </c>
      <c r="CW163" s="1887" t="s">
        <v>3298</v>
      </c>
      <c r="CX163" s="2154" t="s">
        <v>3299</v>
      </c>
      <c r="CY163" s="1905"/>
      <c r="CZ163" s="1905"/>
      <c r="DA163" s="1905"/>
      <c r="DB163" s="1905"/>
      <c r="DC163" s="1905"/>
      <c r="DD163" s="1905"/>
    </row>
    <row r="164" spans="1:108" s="1648" customFormat="1" ht="182.25" customHeight="1">
      <c r="A164" s="1628">
        <v>152</v>
      </c>
      <c r="B164" s="1885" t="s">
        <v>3284</v>
      </c>
      <c r="C164" s="1891"/>
      <c r="D164" s="1886" t="s">
        <v>456</v>
      </c>
      <c r="E164" s="1653"/>
      <c r="F164" s="2067" t="s">
        <v>416</v>
      </c>
      <c r="G164" s="1902" t="s">
        <v>3285</v>
      </c>
      <c r="H164" s="1892" t="s">
        <v>3286</v>
      </c>
      <c r="I164" s="1894" t="s">
        <v>2635</v>
      </c>
      <c r="J164" s="1895" t="s">
        <v>9</v>
      </c>
      <c r="K164" s="1895" t="s">
        <v>9</v>
      </c>
      <c r="L164" s="1896">
        <v>43831</v>
      </c>
      <c r="M164" s="1896">
        <v>47848</v>
      </c>
      <c r="N164" s="1947">
        <v>0.09</v>
      </c>
      <c r="O164" s="1947">
        <v>0.09</v>
      </c>
      <c r="P164" s="1947">
        <v>0.09</v>
      </c>
      <c r="Q164" s="1947">
        <v>0.09</v>
      </c>
      <c r="R164" s="1947">
        <v>0.09</v>
      </c>
      <c r="S164" s="1947">
        <v>0.09</v>
      </c>
      <c r="T164" s="1947">
        <v>0.09</v>
      </c>
      <c r="U164" s="1947">
        <v>0.09</v>
      </c>
      <c r="V164" s="1947">
        <v>0.09</v>
      </c>
      <c r="W164" s="1947">
        <v>0.09</v>
      </c>
      <c r="X164" s="1947">
        <v>0.1</v>
      </c>
      <c r="Y164" s="1897">
        <v>1</v>
      </c>
      <c r="Z164" s="1886" t="s">
        <v>3300</v>
      </c>
      <c r="AA164" s="2087">
        <v>5.0000000000000001E-3</v>
      </c>
      <c r="AB164" s="1885" t="s">
        <v>3301</v>
      </c>
      <c r="AC164" s="1885" t="s">
        <v>3302</v>
      </c>
      <c r="AD164" s="2026" t="s">
        <v>262</v>
      </c>
      <c r="AE164" s="2149" t="s">
        <v>417</v>
      </c>
      <c r="AF164" s="1885" t="s">
        <v>27</v>
      </c>
      <c r="AG164" s="1892" t="s">
        <v>2635</v>
      </c>
      <c r="AH164" s="1885" t="s">
        <v>8</v>
      </c>
      <c r="AI164" s="1885" t="s">
        <v>8</v>
      </c>
      <c r="AJ164" s="1885" t="s">
        <v>8</v>
      </c>
      <c r="AK164" s="1885" t="s">
        <v>8</v>
      </c>
      <c r="AL164" s="2082">
        <v>44197</v>
      </c>
      <c r="AM164" s="2082">
        <v>45657</v>
      </c>
      <c r="AN164" s="1885" t="s">
        <v>29</v>
      </c>
      <c r="AO164" s="1885">
        <v>2</v>
      </c>
      <c r="AP164" s="1885">
        <v>2</v>
      </c>
      <c r="AQ164" s="1885">
        <v>2</v>
      </c>
      <c r="AR164" s="1885">
        <v>2</v>
      </c>
      <c r="AS164" s="1885">
        <v>0</v>
      </c>
      <c r="AT164" s="1885">
        <v>0</v>
      </c>
      <c r="AU164" s="1885">
        <v>0</v>
      </c>
      <c r="AV164" s="1885">
        <v>0</v>
      </c>
      <c r="AW164" s="1885">
        <v>0</v>
      </c>
      <c r="AX164" s="1885">
        <v>0</v>
      </c>
      <c r="AY164" s="1885">
        <f>+SUM(AN164:AX164)</f>
        <v>8</v>
      </c>
      <c r="AZ164" s="1879" t="s">
        <v>29</v>
      </c>
      <c r="BA164" s="1879" t="s">
        <v>8</v>
      </c>
      <c r="BB164" s="1884" t="s">
        <v>2640</v>
      </c>
      <c r="BC164" s="1891">
        <v>7590</v>
      </c>
      <c r="BD164" s="1879">
        <v>16639160</v>
      </c>
      <c r="BE164" s="1879" t="s">
        <v>3303</v>
      </c>
      <c r="BF164" s="1884" t="s">
        <v>8</v>
      </c>
      <c r="BG164" s="1884" t="s">
        <v>8</v>
      </c>
      <c r="BH164" s="1879">
        <v>8319580</v>
      </c>
      <c r="BI164" s="1879" t="s">
        <v>3303</v>
      </c>
      <c r="BJ164" s="1884" t="s">
        <v>29</v>
      </c>
      <c r="BK164" s="1884" t="s">
        <v>8</v>
      </c>
      <c r="BL164" s="1879">
        <v>8319580</v>
      </c>
      <c r="BM164" s="1879" t="s">
        <v>3303</v>
      </c>
      <c r="BN164" s="1884" t="s">
        <v>8</v>
      </c>
      <c r="BO164" s="1884" t="s">
        <v>8</v>
      </c>
      <c r="BP164" s="1879">
        <v>0</v>
      </c>
      <c r="BQ164" s="1879" t="s">
        <v>8</v>
      </c>
      <c r="BR164" s="1884" t="s">
        <v>2641</v>
      </c>
      <c r="BS164" s="1884" t="s">
        <v>8</v>
      </c>
      <c r="BT164" s="1879" t="s">
        <v>29</v>
      </c>
      <c r="BU164" s="1879" t="s">
        <v>8</v>
      </c>
      <c r="BV164" s="1884" t="s">
        <v>2641</v>
      </c>
      <c r="BW164" s="1884" t="s">
        <v>8</v>
      </c>
      <c r="BX164" s="1879" t="s">
        <v>29</v>
      </c>
      <c r="BY164" s="1879" t="s">
        <v>8</v>
      </c>
      <c r="BZ164" s="1884" t="s">
        <v>2641</v>
      </c>
      <c r="CA164" s="1884" t="s">
        <v>8</v>
      </c>
      <c r="CB164" s="1879" t="s">
        <v>29</v>
      </c>
      <c r="CC164" s="1879" t="s">
        <v>8</v>
      </c>
      <c r="CD164" s="1884" t="s">
        <v>2641</v>
      </c>
      <c r="CE164" s="1884" t="s">
        <v>8</v>
      </c>
      <c r="CF164" s="1879" t="s">
        <v>29</v>
      </c>
      <c r="CG164" s="1879" t="s">
        <v>8</v>
      </c>
      <c r="CH164" s="1884" t="s">
        <v>2641</v>
      </c>
      <c r="CI164" s="1884" t="s">
        <v>8</v>
      </c>
      <c r="CJ164" s="1879" t="s">
        <v>29</v>
      </c>
      <c r="CK164" s="1879" t="s">
        <v>8</v>
      </c>
      <c r="CL164" s="1884" t="s">
        <v>2641</v>
      </c>
      <c r="CM164" s="1884" t="s">
        <v>8</v>
      </c>
      <c r="CN164" s="1879" t="s">
        <v>29</v>
      </c>
      <c r="CO164" s="1879" t="s">
        <v>8</v>
      </c>
      <c r="CP164" s="1884" t="s">
        <v>2641</v>
      </c>
      <c r="CQ164" s="1884" t="s">
        <v>8</v>
      </c>
      <c r="CR164" s="1700">
        <f>BP164+BL164+BH164+BD164</f>
        <v>33278320</v>
      </c>
      <c r="CS164" s="1885" t="s">
        <v>254</v>
      </c>
      <c r="CT164" s="1885" t="s">
        <v>422</v>
      </c>
      <c r="CU164" s="1888" t="s">
        <v>3296</v>
      </c>
      <c r="CV164" s="1888" t="s">
        <v>3297</v>
      </c>
      <c r="CW164" s="1888" t="s">
        <v>3298</v>
      </c>
      <c r="CX164" s="2150" t="s">
        <v>3299</v>
      </c>
      <c r="CY164" s="1894"/>
      <c r="CZ164" s="1905"/>
      <c r="DA164" s="1894"/>
      <c r="DB164" s="1894"/>
      <c r="DC164" s="1894"/>
      <c r="DD164" s="1894"/>
    </row>
    <row r="165" spans="1:108" s="1648" customFormat="1" ht="206.25" customHeight="1">
      <c r="A165" s="1628">
        <v>153</v>
      </c>
      <c r="B165" s="1885" t="s">
        <v>3284</v>
      </c>
      <c r="C165" s="1891"/>
      <c r="D165" s="1886" t="s">
        <v>456</v>
      </c>
      <c r="E165" s="1653"/>
      <c r="F165" s="2067" t="s">
        <v>416</v>
      </c>
      <c r="G165" s="1902" t="s">
        <v>3285</v>
      </c>
      <c r="H165" s="1892" t="s">
        <v>3286</v>
      </c>
      <c r="I165" s="1894" t="s">
        <v>2635</v>
      </c>
      <c r="J165" s="1895" t="s">
        <v>9</v>
      </c>
      <c r="K165" s="1895" t="s">
        <v>9</v>
      </c>
      <c r="L165" s="1896">
        <v>43831</v>
      </c>
      <c r="M165" s="1896">
        <v>47848</v>
      </c>
      <c r="N165" s="1947">
        <v>0.09</v>
      </c>
      <c r="O165" s="1947">
        <v>0.09</v>
      </c>
      <c r="P165" s="1947">
        <v>0.09</v>
      </c>
      <c r="Q165" s="1947">
        <v>0.09</v>
      </c>
      <c r="R165" s="1947">
        <v>0.09</v>
      </c>
      <c r="S165" s="1947">
        <v>0.09</v>
      </c>
      <c r="T165" s="1947">
        <v>0.09</v>
      </c>
      <c r="U165" s="1947">
        <v>0.09</v>
      </c>
      <c r="V165" s="1947">
        <v>0.09</v>
      </c>
      <c r="W165" s="1947">
        <v>0.09</v>
      </c>
      <c r="X165" s="1947">
        <v>0.1</v>
      </c>
      <c r="Y165" s="1897">
        <v>1</v>
      </c>
      <c r="Z165" s="1886" t="s">
        <v>3304</v>
      </c>
      <c r="AA165" s="2153">
        <v>2.5000000000000001E-3</v>
      </c>
      <c r="AB165" s="1885" t="s">
        <v>3305</v>
      </c>
      <c r="AC165" s="1885" t="s">
        <v>423</v>
      </c>
      <c r="AD165" s="2026" t="s">
        <v>262</v>
      </c>
      <c r="AE165" s="2149" t="s">
        <v>417</v>
      </c>
      <c r="AF165" s="1885" t="s">
        <v>27</v>
      </c>
      <c r="AG165" s="2026" t="s">
        <v>2659</v>
      </c>
      <c r="AH165" s="1885" t="s">
        <v>8</v>
      </c>
      <c r="AI165" s="1885" t="s">
        <v>8</v>
      </c>
      <c r="AJ165" s="1885" t="s">
        <v>8</v>
      </c>
      <c r="AK165" s="1885" t="s">
        <v>8</v>
      </c>
      <c r="AL165" s="2082">
        <v>43831</v>
      </c>
      <c r="AM165" s="2082">
        <v>47848</v>
      </c>
      <c r="AN165" s="2155">
        <v>0.2</v>
      </c>
      <c r="AO165" s="2155">
        <v>0.2</v>
      </c>
      <c r="AP165" s="2155">
        <v>0.2</v>
      </c>
      <c r="AQ165" s="2155">
        <v>0.2</v>
      </c>
      <c r="AR165" s="2155">
        <v>0.2</v>
      </c>
      <c r="AS165" s="2155">
        <v>0.2</v>
      </c>
      <c r="AT165" s="2155">
        <v>0.2</v>
      </c>
      <c r="AU165" s="2155">
        <v>0.2</v>
      </c>
      <c r="AV165" s="2155">
        <v>0.2</v>
      </c>
      <c r="AW165" s="2155">
        <v>0.2</v>
      </c>
      <c r="AX165" s="2155">
        <v>0.2</v>
      </c>
      <c r="AY165" s="2155">
        <v>0.2</v>
      </c>
      <c r="AZ165" s="1879">
        <v>0</v>
      </c>
      <c r="BA165" s="1879">
        <v>0</v>
      </c>
      <c r="BB165" s="1884" t="s">
        <v>2640</v>
      </c>
      <c r="BC165" s="1891" t="s">
        <v>8</v>
      </c>
      <c r="BD165" s="1879">
        <f>(AZ165*3%)+AZ165</f>
        <v>0</v>
      </c>
      <c r="BE165" s="1879" t="s">
        <v>8</v>
      </c>
      <c r="BF165" s="1884" t="s">
        <v>2641</v>
      </c>
      <c r="BG165" s="1884" t="s">
        <v>8</v>
      </c>
      <c r="BH165" s="1879">
        <f>(BD165*3%)+BD165</f>
        <v>0</v>
      </c>
      <c r="BI165" s="1879" t="s">
        <v>8</v>
      </c>
      <c r="BJ165" s="1884" t="s">
        <v>2641</v>
      </c>
      <c r="BK165" s="1884" t="s">
        <v>8</v>
      </c>
      <c r="BL165" s="1879">
        <f>(BH165*3%)+BH165</f>
        <v>0</v>
      </c>
      <c r="BM165" s="1879" t="s">
        <v>8</v>
      </c>
      <c r="BN165" s="1884" t="s">
        <v>2641</v>
      </c>
      <c r="BO165" s="1884" t="s">
        <v>8</v>
      </c>
      <c r="BP165" s="1879">
        <f>(BL165*3%)+BL165</f>
        <v>0</v>
      </c>
      <c r="BQ165" s="1879" t="s">
        <v>8</v>
      </c>
      <c r="BR165" s="1884" t="s">
        <v>2641</v>
      </c>
      <c r="BS165" s="1884" t="s">
        <v>8</v>
      </c>
      <c r="BT165" s="1879">
        <f>(BP165*3%)+BP165</f>
        <v>0</v>
      </c>
      <c r="BU165" s="1879" t="s">
        <v>8</v>
      </c>
      <c r="BV165" s="1884" t="s">
        <v>2641</v>
      </c>
      <c r="BW165" s="1884" t="s">
        <v>8</v>
      </c>
      <c r="BX165" s="1879">
        <f>(BT165*3%)+BT165</f>
        <v>0</v>
      </c>
      <c r="BY165" s="1879" t="s">
        <v>8</v>
      </c>
      <c r="BZ165" s="1884" t="s">
        <v>2641</v>
      </c>
      <c r="CA165" s="1884" t="s">
        <v>8</v>
      </c>
      <c r="CB165" s="1879">
        <f>(BX165*3%)+BX165</f>
        <v>0</v>
      </c>
      <c r="CC165" s="1879" t="s">
        <v>8</v>
      </c>
      <c r="CD165" s="1884" t="s">
        <v>2641</v>
      </c>
      <c r="CE165" s="1884" t="s">
        <v>8</v>
      </c>
      <c r="CF165" s="1879">
        <f>(CB165*3%)+CB165</f>
        <v>0</v>
      </c>
      <c r="CG165" s="1879" t="s">
        <v>8</v>
      </c>
      <c r="CH165" s="1884" t="s">
        <v>2641</v>
      </c>
      <c r="CI165" s="1884" t="s">
        <v>8</v>
      </c>
      <c r="CJ165" s="1879">
        <f>(CF165*3%)+CF165</f>
        <v>0</v>
      </c>
      <c r="CK165" s="1879" t="s">
        <v>8</v>
      </c>
      <c r="CL165" s="1884" t="s">
        <v>2641</v>
      </c>
      <c r="CM165" s="1884" t="s">
        <v>8</v>
      </c>
      <c r="CN165" s="1879">
        <f>(CF165*3%)+CF165</f>
        <v>0</v>
      </c>
      <c r="CO165" s="1879" t="s">
        <v>8</v>
      </c>
      <c r="CP165" s="1884" t="s">
        <v>2641</v>
      </c>
      <c r="CQ165" s="1884" t="s">
        <v>8</v>
      </c>
      <c r="CR165" s="1700">
        <f>CN165+CF165+CB165+BX165+BT165+BP165+BL165+BH165+BD165+AZ165</f>
        <v>0</v>
      </c>
      <c r="CS165" s="1885" t="s">
        <v>254</v>
      </c>
      <c r="CT165" s="1885" t="s">
        <v>418</v>
      </c>
      <c r="CU165" s="1888" t="s">
        <v>3306</v>
      </c>
      <c r="CV165" s="1888" t="s">
        <v>3307</v>
      </c>
      <c r="CW165" s="1888" t="s">
        <v>3308</v>
      </c>
      <c r="CX165" s="2150" t="s">
        <v>3309</v>
      </c>
      <c r="CY165" s="1885"/>
      <c r="CZ165" s="1902"/>
      <c r="DA165" s="1888"/>
      <c r="DB165" s="1888"/>
      <c r="DC165" s="1888"/>
      <c r="DD165" s="2150"/>
    </row>
    <row r="166" spans="1:108" s="1648" customFormat="1" ht="184.5" customHeight="1">
      <c r="A166" s="1628">
        <v>154</v>
      </c>
      <c r="B166" s="1902" t="s">
        <v>3284</v>
      </c>
      <c r="C166" s="1903"/>
      <c r="D166" s="1904" t="s">
        <v>456</v>
      </c>
      <c r="E166" s="1650"/>
      <c r="F166" s="1942" t="s">
        <v>416</v>
      </c>
      <c r="G166" s="1902" t="s">
        <v>3285</v>
      </c>
      <c r="H166" s="1893" t="s">
        <v>3286</v>
      </c>
      <c r="I166" s="1905" t="s">
        <v>2635</v>
      </c>
      <c r="J166" s="1895" t="s">
        <v>9</v>
      </c>
      <c r="K166" s="1895" t="s">
        <v>9</v>
      </c>
      <c r="L166" s="1906">
        <v>43831</v>
      </c>
      <c r="M166" s="1906">
        <v>47848</v>
      </c>
      <c r="N166" s="1947">
        <v>0.09</v>
      </c>
      <c r="O166" s="1947">
        <v>0.09</v>
      </c>
      <c r="P166" s="1947">
        <v>0.09</v>
      </c>
      <c r="Q166" s="1947">
        <v>0.09</v>
      </c>
      <c r="R166" s="1947">
        <v>0.09</v>
      </c>
      <c r="S166" s="1947">
        <v>0.09</v>
      </c>
      <c r="T166" s="1947">
        <v>0.09</v>
      </c>
      <c r="U166" s="1947">
        <v>0.09</v>
      </c>
      <c r="V166" s="1947">
        <v>0.09</v>
      </c>
      <c r="W166" s="1947">
        <v>0.09</v>
      </c>
      <c r="X166" s="1947">
        <v>0.1</v>
      </c>
      <c r="Y166" s="2148">
        <v>1</v>
      </c>
      <c r="Z166" s="1904" t="s">
        <v>3310</v>
      </c>
      <c r="AA166" s="2087">
        <v>5.0000000000000001E-3</v>
      </c>
      <c r="AB166" s="1902" t="s">
        <v>3311</v>
      </c>
      <c r="AC166" s="1902" t="s">
        <v>3312</v>
      </c>
      <c r="AD166" s="1885" t="s">
        <v>83</v>
      </c>
      <c r="AE166" s="1885" t="s">
        <v>47</v>
      </c>
      <c r="AF166" s="1902" t="s">
        <v>27</v>
      </c>
      <c r="AG166" s="1909" t="s">
        <v>2635</v>
      </c>
      <c r="AH166" s="1895" t="s">
        <v>3313</v>
      </c>
      <c r="AI166" s="1895">
        <v>160</v>
      </c>
      <c r="AJ166" s="2035" t="s">
        <v>9</v>
      </c>
      <c r="AK166" s="2035" t="s">
        <v>9</v>
      </c>
      <c r="AL166" s="2156">
        <v>44197</v>
      </c>
      <c r="AM166" s="2156">
        <v>47848</v>
      </c>
      <c r="AN166" s="1918" t="s">
        <v>29</v>
      </c>
      <c r="AO166" s="1918">
        <v>200</v>
      </c>
      <c r="AP166" s="1918">
        <v>220</v>
      </c>
      <c r="AQ166" s="1918">
        <v>240</v>
      </c>
      <c r="AR166" s="1918">
        <v>260</v>
      </c>
      <c r="AS166" s="1918">
        <v>290</v>
      </c>
      <c r="AT166" s="1918">
        <v>320</v>
      </c>
      <c r="AU166" s="1918">
        <v>340</v>
      </c>
      <c r="AV166" s="1918">
        <v>380</v>
      </c>
      <c r="AW166" s="1918">
        <v>430</v>
      </c>
      <c r="AX166" s="1918">
        <v>480</v>
      </c>
      <c r="AY166" s="2060">
        <v>3160</v>
      </c>
      <c r="AZ166" s="1912" t="s">
        <v>29</v>
      </c>
      <c r="BA166" s="1912" t="s">
        <v>29</v>
      </c>
      <c r="BB166" s="1913" t="s">
        <v>2721</v>
      </c>
      <c r="BC166" s="1903" t="s">
        <v>3314</v>
      </c>
      <c r="BD166" s="1912">
        <v>144416300</v>
      </c>
      <c r="BE166" s="1912">
        <v>144416300</v>
      </c>
      <c r="BF166" s="1913" t="s">
        <v>2721</v>
      </c>
      <c r="BG166" s="1903">
        <v>7657</v>
      </c>
      <c r="BH166" s="1912">
        <v>148748789</v>
      </c>
      <c r="BI166" s="1912">
        <v>148748789</v>
      </c>
      <c r="BJ166" s="1913" t="s">
        <v>2721</v>
      </c>
      <c r="BK166" s="1903">
        <v>7657</v>
      </c>
      <c r="BL166" s="1912">
        <v>153211252.66999999</v>
      </c>
      <c r="BM166" s="1912" t="s">
        <v>3315</v>
      </c>
      <c r="BN166" s="1913" t="s">
        <v>2721</v>
      </c>
      <c r="BO166" s="1903">
        <v>7657</v>
      </c>
      <c r="BP166" s="1912">
        <v>157807590.25009999</v>
      </c>
      <c r="BQ166" s="1912" t="s">
        <v>3315</v>
      </c>
      <c r="BR166" s="1913" t="s">
        <v>2721</v>
      </c>
      <c r="BS166" s="1903">
        <v>7657</v>
      </c>
      <c r="BT166" s="1912">
        <v>162541817.95760298</v>
      </c>
      <c r="BU166" s="1912" t="s">
        <v>8</v>
      </c>
      <c r="BV166" s="1913" t="s">
        <v>2641</v>
      </c>
      <c r="BW166" s="1913" t="s">
        <v>8</v>
      </c>
      <c r="BX166" s="1912">
        <v>167418072.49633107</v>
      </c>
      <c r="BY166" s="1912" t="s">
        <v>8</v>
      </c>
      <c r="BZ166" s="1913" t="s">
        <v>2641</v>
      </c>
      <c r="CA166" s="1913" t="s">
        <v>8</v>
      </c>
      <c r="CB166" s="1912">
        <v>172440614.67122099</v>
      </c>
      <c r="CC166" s="1912" t="s">
        <v>8</v>
      </c>
      <c r="CD166" s="1913" t="s">
        <v>2641</v>
      </c>
      <c r="CE166" s="1913" t="s">
        <v>8</v>
      </c>
      <c r="CF166" s="1912">
        <v>177613833.11135763</v>
      </c>
      <c r="CG166" s="1912" t="s">
        <v>8</v>
      </c>
      <c r="CH166" s="1913" t="s">
        <v>2641</v>
      </c>
      <c r="CI166" s="1913" t="s">
        <v>8</v>
      </c>
      <c r="CJ166" s="1912">
        <v>182942248.10469836</v>
      </c>
      <c r="CK166" s="1912" t="s">
        <v>8</v>
      </c>
      <c r="CL166" s="1913" t="s">
        <v>2641</v>
      </c>
      <c r="CM166" s="1913" t="s">
        <v>8</v>
      </c>
      <c r="CN166" s="1912">
        <v>188430515.54783931</v>
      </c>
      <c r="CO166" s="1912" t="s">
        <v>8</v>
      </c>
      <c r="CP166" s="1913" t="s">
        <v>2641</v>
      </c>
      <c r="CQ166" s="1913" t="s">
        <v>8</v>
      </c>
      <c r="CR166" s="1644">
        <f>CN166+CF166+CB166+BX166+BT166+BP166+BL166+BH166+BD166+CJ166</f>
        <v>1655571033.8091505</v>
      </c>
      <c r="CS166" s="1902" t="s">
        <v>245</v>
      </c>
      <c r="CT166" s="1885" t="s">
        <v>246</v>
      </c>
      <c r="CU166" s="1902" t="s">
        <v>2950</v>
      </c>
      <c r="CV166" s="1902" t="s">
        <v>2951</v>
      </c>
      <c r="CW166" s="1909"/>
      <c r="CX166" s="2157" t="s">
        <v>247</v>
      </c>
      <c r="CY166" s="1893" t="s">
        <v>245</v>
      </c>
      <c r="CZ166" s="1893" t="s">
        <v>2079</v>
      </c>
      <c r="DA166" s="2158" t="s">
        <v>3316</v>
      </c>
      <c r="DB166" s="2158" t="s">
        <v>192</v>
      </c>
      <c r="DC166" s="2158" t="s">
        <v>3316</v>
      </c>
      <c r="DD166" s="2159" t="s">
        <v>192</v>
      </c>
    </row>
    <row r="167" spans="1:108" s="1648" customFormat="1" ht="149.25" customHeight="1">
      <c r="A167" s="1628">
        <v>155</v>
      </c>
      <c r="B167" s="1902" t="s">
        <v>3284</v>
      </c>
      <c r="C167" s="1903"/>
      <c r="D167" s="1904" t="s">
        <v>456</v>
      </c>
      <c r="E167" s="1650"/>
      <c r="F167" s="1942" t="s">
        <v>416</v>
      </c>
      <c r="G167" s="1902" t="s">
        <v>3285</v>
      </c>
      <c r="H167" s="1893" t="s">
        <v>3286</v>
      </c>
      <c r="I167" s="1905" t="s">
        <v>2635</v>
      </c>
      <c r="J167" s="1895" t="s">
        <v>9</v>
      </c>
      <c r="K167" s="1895" t="s">
        <v>9</v>
      </c>
      <c r="L167" s="1906">
        <v>43831</v>
      </c>
      <c r="M167" s="1906">
        <v>47848</v>
      </c>
      <c r="N167" s="1947">
        <v>0.09</v>
      </c>
      <c r="O167" s="1947">
        <v>0.09</v>
      </c>
      <c r="P167" s="1947">
        <v>0.09</v>
      </c>
      <c r="Q167" s="1947">
        <v>0.09</v>
      </c>
      <c r="R167" s="1947">
        <v>0.09</v>
      </c>
      <c r="S167" s="1947">
        <v>0.09</v>
      </c>
      <c r="T167" s="1947">
        <v>0.09</v>
      </c>
      <c r="U167" s="1947">
        <v>0.09</v>
      </c>
      <c r="V167" s="1947">
        <v>0.09</v>
      </c>
      <c r="W167" s="1947">
        <v>0.09</v>
      </c>
      <c r="X167" s="1947">
        <v>0.1</v>
      </c>
      <c r="Y167" s="2148">
        <v>1</v>
      </c>
      <c r="Z167" s="1904" t="s">
        <v>3317</v>
      </c>
      <c r="AA167" s="2087">
        <v>5.0000000000000001E-3</v>
      </c>
      <c r="AB167" s="1902" t="s">
        <v>3318</v>
      </c>
      <c r="AC167" s="1902" t="s">
        <v>3319</v>
      </c>
      <c r="AD167" s="1885" t="s">
        <v>83</v>
      </c>
      <c r="AE167" s="1885" t="s">
        <v>117</v>
      </c>
      <c r="AF167" s="1902" t="s">
        <v>27</v>
      </c>
      <c r="AG167" s="1902" t="s">
        <v>2635</v>
      </c>
      <c r="AH167" s="1895" t="s">
        <v>3313</v>
      </c>
      <c r="AI167" s="1895">
        <v>160</v>
      </c>
      <c r="AJ167" s="2035" t="s">
        <v>9</v>
      </c>
      <c r="AK167" s="2035" t="s">
        <v>9</v>
      </c>
      <c r="AL167" s="1906">
        <v>44197</v>
      </c>
      <c r="AM167" s="2156">
        <v>47848</v>
      </c>
      <c r="AN167" s="1918" t="s">
        <v>29</v>
      </c>
      <c r="AO167" s="1918">
        <v>40</v>
      </c>
      <c r="AP167" s="1918">
        <v>44</v>
      </c>
      <c r="AQ167" s="1918">
        <v>48</v>
      </c>
      <c r="AR167" s="1918">
        <v>53</v>
      </c>
      <c r="AS167" s="1918">
        <v>58</v>
      </c>
      <c r="AT167" s="1918">
        <v>64</v>
      </c>
      <c r="AU167" s="1918">
        <v>70</v>
      </c>
      <c r="AV167" s="1918">
        <v>77</v>
      </c>
      <c r="AW167" s="1918">
        <v>85</v>
      </c>
      <c r="AX167" s="1918">
        <v>93</v>
      </c>
      <c r="AY167" s="2060">
        <v>632</v>
      </c>
      <c r="AZ167" s="1912" t="s">
        <v>29</v>
      </c>
      <c r="BA167" s="1912" t="s">
        <v>29</v>
      </c>
      <c r="BB167" s="1913" t="s">
        <v>2721</v>
      </c>
      <c r="BC167" s="1903" t="s">
        <v>29</v>
      </c>
      <c r="BD167" s="1912">
        <v>2040000000</v>
      </c>
      <c r="BE167" s="1912">
        <v>2040000000</v>
      </c>
      <c r="BF167" s="1913" t="s">
        <v>2721</v>
      </c>
      <c r="BG167" s="1903">
        <v>7657</v>
      </c>
      <c r="BH167" s="1912">
        <v>2100000000</v>
      </c>
      <c r="BI167" s="1912" t="s">
        <v>3315</v>
      </c>
      <c r="BJ167" s="1913" t="s">
        <v>2721</v>
      </c>
      <c r="BK167" s="1903">
        <v>7657</v>
      </c>
      <c r="BL167" s="1912">
        <v>2160000000</v>
      </c>
      <c r="BM167" s="1912" t="s">
        <v>3315</v>
      </c>
      <c r="BN167" s="1913" t="s">
        <v>2721</v>
      </c>
      <c r="BO167" s="1903">
        <v>7657</v>
      </c>
      <c r="BP167" s="1912">
        <v>2220000000</v>
      </c>
      <c r="BQ167" s="1912" t="s">
        <v>3315</v>
      </c>
      <c r="BR167" s="1913" t="s">
        <v>2721</v>
      </c>
      <c r="BS167" s="1903">
        <v>7657</v>
      </c>
      <c r="BT167" s="1912">
        <v>2286600000</v>
      </c>
      <c r="BU167" s="1912" t="s">
        <v>8</v>
      </c>
      <c r="BV167" s="1913" t="s">
        <v>2641</v>
      </c>
      <c r="BW167" s="1913" t="s">
        <v>8</v>
      </c>
      <c r="BX167" s="1912">
        <v>2355198000</v>
      </c>
      <c r="BY167" s="1912" t="s">
        <v>8</v>
      </c>
      <c r="BZ167" s="1913" t="s">
        <v>2641</v>
      </c>
      <c r="CA167" s="1913" t="s">
        <v>8</v>
      </c>
      <c r="CB167" s="1912">
        <v>2425853940</v>
      </c>
      <c r="CC167" s="1912" t="s">
        <v>8</v>
      </c>
      <c r="CD167" s="1913" t="s">
        <v>2641</v>
      </c>
      <c r="CE167" s="1913" t="s">
        <v>8</v>
      </c>
      <c r="CF167" s="1912">
        <v>2498629558.1999998</v>
      </c>
      <c r="CG167" s="1912" t="s">
        <v>8</v>
      </c>
      <c r="CH167" s="1913" t="s">
        <v>2641</v>
      </c>
      <c r="CI167" s="1913" t="s">
        <v>8</v>
      </c>
      <c r="CJ167" s="1912">
        <v>2498629558.1999998</v>
      </c>
      <c r="CK167" s="1912" t="s">
        <v>8</v>
      </c>
      <c r="CL167" s="1913" t="s">
        <v>2641</v>
      </c>
      <c r="CM167" s="1913" t="s">
        <v>8</v>
      </c>
      <c r="CN167" s="1912">
        <v>2522866264.9145398</v>
      </c>
      <c r="CO167" s="1912" t="s">
        <v>8</v>
      </c>
      <c r="CP167" s="1913" t="s">
        <v>2641</v>
      </c>
      <c r="CQ167" s="1913" t="s">
        <v>8</v>
      </c>
      <c r="CR167" s="1644">
        <f>CN167+CF167+CB167+BX167+BT167+BP167+BL167+BH167+BD167+CJ167</f>
        <v>23107777321.314541</v>
      </c>
      <c r="CS167" s="1902" t="s">
        <v>245</v>
      </c>
      <c r="CT167" s="1885" t="s">
        <v>246</v>
      </c>
      <c r="CU167" s="1902" t="s">
        <v>2950</v>
      </c>
      <c r="CV167" s="1902" t="s">
        <v>2951</v>
      </c>
      <c r="CW167" s="1909"/>
      <c r="CX167" s="2157" t="s">
        <v>247</v>
      </c>
      <c r="CY167" s="1893" t="s">
        <v>245</v>
      </c>
      <c r="CZ167" s="1893" t="s">
        <v>3320</v>
      </c>
      <c r="DA167" s="2158" t="s">
        <v>3321</v>
      </c>
      <c r="DB167" s="2158" t="s">
        <v>3322</v>
      </c>
      <c r="DC167" s="2158" t="s">
        <v>3323</v>
      </c>
      <c r="DD167" s="2159" t="s">
        <v>3324</v>
      </c>
    </row>
    <row r="168" spans="1:108" s="1648" customFormat="1" ht="149.25" customHeight="1">
      <c r="A168" s="1628">
        <v>156</v>
      </c>
      <c r="B168" s="1902" t="s">
        <v>3284</v>
      </c>
      <c r="C168" s="1903"/>
      <c r="D168" s="1904" t="s">
        <v>456</v>
      </c>
      <c r="E168" s="1650"/>
      <c r="F168" s="1942" t="s">
        <v>416</v>
      </c>
      <c r="G168" s="1902" t="s">
        <v>3285</v>
      </c>
      <c r="H168" s="1893" t="s">
        <v>3286</v>
      </c>
      <c r="I168" s="1905" t="s">
        <v>2635</v>
      </c>
      <c r="J168" s="1895" t="s">
        <v>9</v>
      </c>
      <c r="K168" s="1895" t="s">
        <v>9</v>
      </c>
      <c r="L168" s="1906">
        <v>43831</v>
      </c>
      <c r="M168" s="1906">
        <v>47848</v>
      </c>
      <c r="N168" s="1947">
        <v>0.09</v>
      </c>
      <c r="O168" s="1947">
        <v>0.09</v>
      </c>
      <c r="P168" s="1947">
        <v>0.09</v>
      </c>
      <c r="Q168" s="1947">
        <v>0.09</v>
      </c>
      <c r="R168" s="1947">
        <v>0.09</v>
      </c>
      <c r="S168" s="1947">
        <v>0.09</v>
      </c>
      <c r="T168" s="1947">
        <v>0.09</v>
      </c>
      <c r="U168" s="1947">
        <v>0.09</v>
      </c>
      <c r="V168" s="1947">
        <v>0.09</v>
      </c>
      <c r="W168" s="1947">
        <v>0.09</v>
      </c>
      <c r="X168" s="1947">
        <v>0.1</v>
      </c>
      <c r="Y168" s="2148">
        <v>1</v>
      </c>
      <c r="Z168" s="1904" t="s">
        <v>3325</v>
      </c>
      <c r="AA168" s="2153">
        <v>2.5000000000000001E-3</v>
      </c>
      <c r="AB168" s="1902" t="s">
        <v>433</v>
      </c>
      <c r="AC168" s="1902" t="s">
        <v>434</v>
      </c>
      <c r="AD168" s="1885" t="s">
        <v>83</v>
      </c>
      <c r="AE168" s="1885" t="s">
        <v>117</v>
      </c>
      <c r="AF168" s="1902" t="s">
        <v>27</v>
      </c>
      <c r="AG168" s="1902" t="s">
        <v>2635</v>
      </c>
      <c r="AH168" s="2035" t="s">
        <v>9</v>
      </c>
      <c r="AI168" s="2035" t="s">
        <v>9</v>
      </c>
      <c r="AJ168" s="2035" t="s">
        <v>9</v>
      </c>
      <c r="AK168" s="2035" t="s">
        <v>9</v>
      </c>
      <c r="AL168" s="1906">
        <v>44378</v>
      </c>
      <c r="AM168" s="1655">
        <v>47848</v>
      </c>
      <c r="AN168" s="2035" t="s">
        <v>29</v>
      </c>
      <c r="AO168" s="2035">
        <v>4</v>
      </c>
      <c r="AP168" s="2035">
        <v>4</v>
      </c>
      <c r="AQ168" s="2035">
        <v>4</v>
      </c>
      <c r="AR168" s="2035">
        <v>4</v>
      </c>
      <c r="AS168" s="2035">
        <v>4</v>
      </c>
      <c r="AT168" s="2035">
        <v>4</v>
      </c>
      <c r="AU168" s="2035">
        <v>4</v>
      </c>
      <c r="AV168" s="2035">
        <v>4</v>
      </c>
      <c r="AW168" s="2035">
        <v>4</v>
      </c>
      <c r="AX168" s="2035">
        <v>4</v>
      </c>
      <c r="AY168" s="2035">
        <v>40</v>
      </c>
      <c r="AZ168" s="1912" t="s">
        <v>29</v>
      </c>
      <c r="BA168" s="1912" t="s">
        <v>29</v>
      </c>
      <c r="BB168" s="1913" t="s">
        <v>9</v>
      </c>
      <c r="BC168" s="1903" t="s">
        <v>9</v>
      </c>
      <c r="BD168" s="1912">
        <v>68400000</v>
      </c>
      <c r="BE168" s="1912">
        <v>68400000</v>
      </c>
      <c r="BF168" s="1913" t="s">
        <v>2721</v>
      </c>
      <c r="BG168" s="1903">
        <v>7555</v>
      </c>
      <c r="BH168" s="1912">
        <v>68400000</v>
      </c>
      <c r="BI168" s="1912" t="s">
        <v>8</v>
      </c>
      <c r="BJ168" s="1913" t="s">
        <v>2661</v>
      </c>
      <c r="BK168" s="1913" t="s">
        <v>8</v>
      </c>
      <c r="BL168" s="1912">
        <v>68400000</v>
      </c>
      <c r="BM168" s="1912" t="s">
        <v>8</v>
      </c>
      <c r="BN168" s="1913" t="s">
        <v>2661</v>
      </c>
      <c r="BO168" s="1913" t="s">
        <v>8</v>
      </c>
      <c r="BP168" s="1912">
        <v>68400000</v>
      </c>
      <c r="BQ168" s="1912" t="s">
        <v>8</v>
      </c>
      <c r="BR168" s="1913" t="s">
        <v>2661</v>
      </c>
      <c r="BS168" s="1913" t="s">
        <v>8</v>
      </c>
      <c r="BT168" s="1912">
        <v>68400000</v>
      </c>
      <c r="BU168" s="1912" t="s">
        <v>8</v>
      </c>
      <c r="BV168" s="1913" t="s">
        <v>2661</v>
      </c>
      <c r="BW168" s="1913" t="s">
        <v>8</v>
      </c>
      <c r="BX168" s="1912">
        <v>68400000</v>
      </c>
      <c r="BY168" s="1912" t="s">
        <v>8</v>
      </c>
      <c r="BZ168" s="1913" t="s">
        <v>2661</v>
      </c>
      <c r="CA168" s="1913" t="s">
        <v>8</v>
      </c>
      <c r="CB168" s="1912">
        <v>68400000</v>
      </c>
      <c r="CC168" s="1912" t="s">
        <v>8</v>
      </c>
      <c r="CD168" s="1913" t="s">
        <v>2661</v>
      </c>
      <c r="CE168" s="1913" t="s">
        <v>8</v>
      </c>
      <c r="CF168" s="1912">
        <v>68400000</v>
      </c>
      <c r="CG168" s="1912" t="s">
        <v>8</v>
      </c>
      <c r="CH168" s="1913" t="s">
        <v>2661</v>
      </c>
      <c r="CI168" s="1913" t="s">
        <v>8</v>
      </c>
      <c r="CJ168" s="1912">
        <v>68400000</v>
      </c>
      <c r="CK168" s="1912" t="s">
        <v>8</v>
      </c>
      <c r="CL168" s="1913" t="s">
        <v>2661</v>
      </c>
      <c r="CM168" s="1913" t="s">
        <v>8</v>
      </c>
      <c r="CN168" s="1912">
        <v>68400000</v>
      </c>
      <c r="CO168" s="1912" t="s">
        <v>8</v>
      </c>
      <c r="CP168" s="1913" t="s">
        <v>2661</v>
      </c>
      <c r="CQ168" s="1913" t="s">
        <v>8</v>
      </c>
      <c r="CR168" s="1644">
        <f>CJ168+CF168+CB168+BX168+BT168+BP168+BL168+BH168+BD168+CN168</f>
        <v>684000000</v>
      </c>
      <c r="CS168" s="1902" t="s">
        <v>245</v>
      </c>
      <c r="CT168" s="1885" t="s">
        <v>435</v>
      </c>
      <c r="CU168" s="1902" t="s">
        <v>436</v>
      </c>
      <c r="CV168" s="1902" t="s">
        <v>248</v>
      </c>
      <c r="CW168" s="1909">
        <v>6477117</v>
      </c>
      <c r="CX168" s="2160" t="s">
        <v>437</v>
      </c>
      <c r="CY168" s="1893"/>
      <c r="CZ168" s="1893"/>
      <c r="DA168" s="2158"/>
      <c r="DB168" s="2158"/>
      <c r="DC168" s="2158"/>
      <c r="DD168" s="2031"/>
    </row>
    <row r="169" spans="1:108" s="1648" customFormat="1" ht="149.25" customHeight="1">
      <c r="A169" s="1628">
        <v>157</v>
      </c>
      <c r="B169" s="1902" t="s">
        <v>3284</v>
      </c>
      <c r="C169" s="1903"/>
      <c r="D169" s="1904" t="s">
        <v>456</v>
      </c>
      <c r="E169" s="1650"/>
      <c r="F169" s="1942" t="s">
        <v>416</v>
      </c>
      <c r="G169" s="1902" t="s">
        <v>3285</v>
      </c>
      <c r="H169" s="1893" t="s">
        <v>3286</v>
      </c>
      <c r="I169" s="1905" t="s">
        <v>2635</v>
      </c>
      <c r="J169" s="1895" t="s">
        <v>9</v>
      </c>
      <c r="K169" s="1895" t="s">
        <v>9</v>
      </c>
      <c r="L169" s="1906">
        <v>43831</v>
      </c>
      <c r="M169" s="1906">
        <v>47848</v>
      </c>
      <c r="N169" s="1947">
        <v>0.09</v>
      </c>
      <c r="O169" s="1947">
        <v>0.09</v>
      </c>
      <c r="P169" s="1947">
        <v>0.09</v>
      </c>
      <c r="Q169" s="1947">
        <v>0.09</v>
      </c>
      <c r="R169" s="1947">
        <v>0.09</v>
      </c>
      <c r="S169" s="1947">
        <v>0.09</v>
      </c>
      <c r="T169" s="1947">
        <v>0.09</v>
      </c>
      <c r="U169" s="1947">
        <v>0.09</v>
      </c>
      <c r="V169" s="1947">
        <v>0.09</v>
      </c>
      <c r="W169" s="1947">
        <v>0.09</v>
      </c>
      <c r="X169" s="1947">
        <v>0.1</v>
      </c>
      <c r="Y169" s="2148">
        <v>1</v>
      </c>
      <c r="Z169" s="2161" t="s">
        <v>3326</v>
      </c>
      <c r="AA169" s="2087">
        <v>0.01</v>
      </c>
      <c r="AB169" s="2161" t="s">
        <v>3327</v>
      </c>
      <c r="AC169" s="2161" t="s">
        <v>3328</v>
      </c>
      <c r="AD169" s="2161" t="s">
        <v>2317</v>
      </c>
      <c r="AE169" s="2162" t="s">
        <v>3329</v>
      </c>
      <c r="AF169" s="1710" t="s">
        <v>3330</v>
      </c>
      <c r="AG169" s="1710" t="s">
        <v>2635</v>
      </c>
      <c r="AH169" s="2139" t="s">
        <v>28</v>
      </c>
      <c r="AI169" s="2139" t="s">
        <v>389</v>
      </c>
      <c r="AJ169" s="2163">
        <v>21056</v>
      </c>
      <c r="AK169" s="1920">
        <v>2019</v>
      </c>
      <c r="AL169" s="1922">
        <v>43831</v>
      </c>
      <c r="AM169" s="1922">
        <v>47848</v>
      </c>
      <c r="AN169" s="2164">
        <v>1900</v>
      </c>
      <c r="AO169" s="2164">
        <v>2450</v>
      </c>
      <c r="AP169" s="2164">
        <v>2450</v>
      </c>
      <c r="AQ169" s="2164">
        <v>1200</v>
      </c>
      <c r="AR169" s="2164">
        <v>2000</v>
      </c>
      <c r="AS169" s="2164">
        <v>2000</v>
      </c>
      <c r="AT169" s="2164">
        <v>2000</v>
      </c>
      <c r="AU169" s="2164">
        <v>2000</v>
      </c>
      <c r="AV169" s="2164">
        <v>2000</v>
      </c>
      <c r="AW169" s="2164">
        <v>2000</v>
      </c>
      <c r="AX169" s="2164">
        <v>2000</v>
      </c>
      <c r="AY169" s="2165">
        <f>SUM(AN169:AX169)</f>
        <v>22000</v>
      </c>
      <c r="AZ169" s="1923">
        <v>16678257000</v>
      </c>
      <c r="BA169" s="1923">
        <v>4124000000</v>
      </c>
      <c r="BB169" s="2166" t="s">
        <v>2661</v>
      </c>
      <c r="BC169" s="2166">
        <v>7823</v>
      </c>
      <c r="BD169" s="1923">
        <v>22366420440</v>
      </c>
      <c r="BE169" s="1923">
        <v>22366420440</v>
      </c>
      <c r="BF169" s="2166" t="s">
        <v>2661</v>
      </c>
      <c r="BG169" s="2166">
        <v>7823</v>
      </c>
      <c r="BH169" s="1923">
        <v>23261077257.599998</v>
      </c>
      <c r="BI169" s="1923">
        <v>23261077257.599998</v>
      </c>
      <c r="BJ169" s="2166" t="s">
        <v>2661</v>
      </c>
      <c r="BK169" s="2166">
        <v>7823</v>
      </c>
      <c r="BL169" s="1923">
        <v>11848907925.504</v>
      </c>
      <c r="BM169" s="1923">
        <v>11848907925.504</v>
      </c>
      <c r="BN169" s="2166" t="s">
        <v>2661</v>
      </c>
      <c r="BO169" s="2166">
        <v>7823</v>
      </c>
      <c r="BP169" s="1923">
        <v>20538107070.8736</v>
      </c>
      <c r="BQ169" s="1923">
        <v>4072000000</v>
      </c>
      <c r="BR169" s="2166" t="s">
        <v>2661</v>
      </c>
      <c r="BS169" s="2166">
        <v>7823</v>
      </c>
      <c r="BT169" s="1923">
        <v>21359631353.7085</v>
      </c>
      <c r="BU169" s="2167">
        <v>0</v>
      </c>
      <c r="BV169" s="2166" t="s">
        <v>2661</v>
      </c>
      <c r="BW169" s="2166" t="s">
        <v>389</v>
      </c>
      <c r="BX169" s="1923">
        <v>22214016607.856899</v>
      </c>
      <c r="BY169" s="2167">
        <v>0</v>
      </c>
      <c r="BZ169" s="2166" t="s">
        <v>2661</v>
      </c>
      <c r="CA169" s="2166" t="s">
        <v>389</v>
      </c>
      <c r="CB169" s="1923">
        <v>23102577272.1712</v>
      </c>
      <c r="CC169" s="2167">
        <v>0</v>
      </c>
      <c r="CD169" s="2166" t="s">
        <v>2661</v>
      </c>
      <c r="CE169" s="2166" t="s">
        <v>389</v>
      </c>
      <c r="CF169" s="1923">
        <v>24026680363.057999</v>
      </c>
      <c r="CG169" s="2167">
        <v>0</v>
      </c>
      <c r="CH169" s="2166" t="s">
        <v>2661</v>
      </c>
      <c r="CI169" s="2166" t="s">
        <v>389</v>
      </c>
      <c r="CJ169" s="1923">
        <v>24987747577.580299</v>
      </c>
      <c r="CK169" s="2167">
        <v>0</v>
      </c>
      <c r="CL169" s="2166" t="s">
        <v>2661</v>
      </c>
      <c r="CM169" s="2166" t="s">
        <v>389</v>
      </c>
      <c r="CN169" s="1923">
        <v>25987257480.683601</v>
      </c>
      <c r="CO169" s="2167">
        <v>0</v>
      </c>
      <c r="CP169" s="2166" t="s">
        <v>2661</v>
      </c>
      <c r="CQ169" s="2166" t="s">
        <v>389</v>
      </c>
      <c r="CR169" s="1728">
        <f>+AZ169+BD169+BH169+BL169+BP169+BT169+BX169+CB169+CF169+CJ169+CN169</f>
        <v>236370680349.0361</v>
      </c>
      <c r="CS169" s="1902" t="s">
        <v>254</v>
      </c>
      <c r="CT169" s="1902" t="s">
        <v>422</v>
      </c>
      <c r="CU169" s="2168" t="s">
        <v>2309</v>
      </c>
      <c r="CV169" s="2169"/>
      <c r="CW169" s="2169"/>
      <c r="CX169" s="2169"/>
      <c r="CY169" s="2005"/>
      <c r="CZ169" s="2168"/>
      <c r="DA169" s="2168"/>
      <c r="DB169" s="2169"/>
      <c r="DC169" s="2169"/>
      <c r="DD169" s="2169"/>
    </row>
    <row r="170" spans="1:108" s="1732" customFormat="1" ht="149.25" customHeight="1">
      <c r="A170" s="1628">
        <v>158</v>
      </c>
      <c r="B170" s="1934" t="s">
        <v>3284</v>
      </c>
      <c r="C170" s="2170"/>
      <c r="D170" s="1919" t="s">
        <v>456</v>
      </c>
      <c r="E170" s="2171"/>
      <c r="F170" s="1940" t="s">
        <v>416</v>
      </c>
      <c r="G170" s="1902" t="s">
        <v>3285</v>
      </c>
      <c r="H170" s="1941" t="s">
        <v>3286</v>
      </c>
      <c r="I170" s="1936" t="s">
        <v>2635</v>
      </c>
      <c r="J170" s="1927" t="s">
        <v>9</v>
      </c>
      <c r="K170" s="1927" t="s">
        <v>9</v>
      </c>
      <c r="L170" s="1922">
        <v>43831</v>
      </c>
      <c r="M170" s="1922">
        <v>47848</v>
      </c>
      <c r="N170" s="2172">
        <v>0.09</v>
      </c>
      <c r="O170" s="2172">
        <v>0.09</v>
      </c>
      <c r="P170" s="2172">
        <v>0.09</v>
      </c>
      <c r="Q170" s="2172">
        <v>0.09</v>
      </c>
      <c r="R170" s="2172">
        <v>0.09</v>
      </c>
      <c r="S170" s="2172">
        <v>0.09</v>
      </c>
      <c r="T170" s="2172">
        <v>0.09</v>
      </c>
      <c r="U170" s="2172">
        <v>0.09</v>
      </c>
      <c r="V170" s="2172">
        <v>0.09</v>
      </c>
      <c r="W170" s="2172">
        <v>0.09</v>
      </c>
      <c r="X170" s="2172">
        <v>0.1</v>
      </c>
      <c r="Y170" s="2173">
        <v>1</v>
      </c>
      <c r="Z170" s="2174" t="s">
        <v>3331</v>
      </c>
      <c r="AA170" s="2175">
        <v>5.0000000000000001E-3</v>
      </c>
      <c r="AB170" s="2176" t="s">
        <v>3332</v>
      </c>
      <c r="AC170" s="2176" t="s">
        <v>3333</v>
      </c>
      <c r="AD170" s="2176" t="s">
        <v>2325</v>
      </c>
      <c r="AE170" s="2162" t="s">
        <v>3334</v>
      </c>
      <c r="AF170" s="1998" t="s">
        <v>3335</v>
      </c>
      <c r="AG170" s="2162" t="s">
        <v>2635</v>
      </c>
      <c r="AH170" s="2162" t="s">
        <v>539</v>
      </c>
      <c r="AI170" s="2162">
        <v>336</v>
      </c>
      <c r="AJ170" s="2035" t="s">
        <v>9</v>
      </c>
      <c r="AK170" s="2035" t="s">
        <v>9</v>
      </c>
      <c r="AL170" s="2177">
        <v>44013</v>
      </c>
      <c r="AM170" s="2177">
        <v>45473</v>
      </c>
      <c r="AN170" s="2162">
        <v>1</v>
      </c>
      <c r="AO170" s="2162">
        <v>10</v>
      </c>
      <c r="AP170" s="2162">
        <v>15</v>
      </c>
      <c r="AQ170" s="2162">
        <v>3</v>
      </c>
      <c r="AR170" s="2162">
        <v>1</v>
      </c>
      <c r="AS170" s="2162" t="s">
        <v>29</v>
      </c>
      <c r="AT170" s="2162" t="s">
        <v>29</v>
      </c>
      <c r="AU170" s="2162" t="s">
        <v>29</v>
      </c>
      <c r="AV170" s="2162" t="s">
        <v>29</v>
      </c>
      <c r="AW170" s="2162" t="s">
        <v>29</v>
      </c>
      <c r="AX170" s="2162" t="s">
        <v>29</v>
      </c>
      <c r="AY170" s="2162">
        <v>30</v>
      </c>
      <c r="AZ170" s="1923">
        <v>237000000</v>
      </c>
      <c r="BA170" s="1923">
        <v>237000000</v>
      </c>
      <c r="BB170" s="2178" t="s">
        <v>8</v>
      </c>
      <c r="BC170" s="2178" t="s">
        <v>8</v>
      </c>
      <c r="BD170" s="1923">
        <v>1552000000</v>
      </c>
      <c r="BE170" s="1923">
        <v>1552000000</v>
      </c>
      <c r="BF170" s="2178" t="s">
        <v>8</v>
      </c>
      <c r="BG170" s="2178" t="s">
        <v>8</v>
      </c>
      <c r="BH170" s="1923">
        <v>2672000000</v>
      </c>
      <c r="BI170" s="1923">
        <v>2672000000</v>
      </c>
      <c r="BJ170" s="2178" t="s">
        <v>8</v>
      </c>
      <c r="BK170" s="2178" t="s">
        <v>8</v>
      </c>
      <c r="BL170" s="1923">
        <v>954000000</v>
      </c>
      <c r="BM170" s="1923">
        <v>954000000</v>
      </c>
      <c r="BN170" s="2178" t="s">
        <v>8</v>
      </c>
      <c r="BO170" s="2178" t="s">
        <v>8</v>
      </c>
      <c r="BP170" s="1923">
        <v>48000000</v>
      </c>
      <c r="BQ170" s="1923">
        <v>48000000</v>
      </c>
      <c r="BR170" s="2178" t="s">
        <v>8</v>
      </c>
      <c r="BS170" s="2178" t="s">
        <v>8</v>
      </c>
      <c r="BT170" s="2178" t="s">
        <v>8</v>
      </c>
      <c r="BU170" s="2178" t="s">
        <v>8</v>
      </c>
      <c r="BV170" s="2178" t="s">
        <v>8</v>
      </c>
      <c r="BW170" s="2178" t="s">
        <v>8</v>
      </c>
      <c r="BX170" s="2178" t="s">
        <v>8</v>
      </c>
      <c r="BY170" s="2178" t="s">
        <v>8</v>
      </c>
      <c r="BZ170" s="2178" t="s">
        <v>8</v>
      </c>
      <c r="CA170" s="2178" t="s">
        <v>8</v>
      </c>
      <c r="CB170" s="2178" t="s">
        <v>8</v>
      </c>
      <c r="CC170" s="2178" t="s">
        <v>8</v>
      </c>
      <c r="CD170" s="2178" t="s">
        <v>8</v>
      </c>
      <c r="CE170" s="2178" t="s">
        <v>8</v>
      </c>
      <c r="CF170" s="2178" t="s">
        <v>8</v>
      </c>
      <c r="CG170" s="2178" t="s">
        <v>8</v>
      </c>
      <c r="CH170" s="2178" t="s">
        <v>8</v>
      </c>
      <c r="CI170" s="2178" t="s">
        <v>8</v>
      </c>
      <c r="CJ170" s="2178" t="s">
        <v>8</v>
      </c>
      <c r="CK170" s="2178" t="s">
        <v>8</v>
      </c>
      <c r="CL170" s="2178" t="s">
        <v>8</v>
      </c>
      <c r="CM170" s="2178" t="s">
        <v>8</v>
      </c>
      <c r="CN170" s="2178" t="s">
        <v>8</v>
      </c>
      <c r="CO170" s="2178" t="s">
        <v>8</v>
      </c>
      <c r="CP170" s="2178" t="s">
        <v>8</v>
      </c>
      <c r="CQ170" s="2178" t="s">
        <v>8</v>
      </c>
      <c r="CR170" s="1728">
        <f>AZ170+BD170+BH170+BL170+BP170</f>
        <v>5463000000</v>
      </c>
      <c r="CS170" s="1902" t="s">
        <v>254</v>
      </c>
      <c r="CT170" s="1902" t="s">
        <v>422</v>
      </c>
      <c r="CU170" s="2168" t="s">
        <v>2309</v>
      </c>
      <c r="CV170" s="2179"/>
      <c r="CW170" s="2179"/>
      <c r="CX170" s="2179"/>
      <c r="CY170" s="2179"/>
      <c r="CZ170" s="2179"/>
      <c r="DA170" s="2179"/>
      <c r="DB170" s="2179"/>
      <c r="DC170" s="2179"/>
      <c r="DD170" s="2179"/>
    </row>
    <row r="171" spans="1:108" s="1648" customFormat="1" ht="149.25" customHeight="1">
      <c r="A171" s="1628">
        <v>159</v>
      </c>
      <c r="B171" s="1902" t="s">
        <v>3284</v>
      </c>
      <c r="C171" s="1903"/>
      <c r="D171" s="1904" t="s">
        <v>456</v>
      </c>
      <c r="E171" s="1650"/>
      <c r="F171" s="1942" t="s">
        <v>416</v>
      </c>
      <c r="G171" s="1902" t="s">
        <v>3285</v>
      </c>
      <c r="H171" s="1893" t="s">
        <v>3286</v>
      </c>
      <c r="I171" s="1905" t="s">
        <v>2635</v>
      </c>
      <c r="J171" s="1895" t="s">
        <v>9</v>
      </c>
      <c r="K171" s="1895" t="s">
        <v>9</v>
      </c>
      <c r="L171" s="1906">
        <v>43831</v>
      </c>
      <c r="M171" s="1906">
        <v>47848</v>
      </c>
      <c r="N171" s="1947">
        <v>0.09</v>
      </c>
      <c r="O171" s="1947">
        <v>0.09</v>
      </c>
      <c r="P171" s="1947">
        <v>0.09</v>
      </c>
      <c r="Q171" s="1947">
        <v>0.09</v>
      </c>
      <c r="R171" s="1947">
        <v>0.09</v>
      </c>
      <c r="S171" s="1947">
        <v>0.09</v>
      </c>
      <c r="T171" s="1947">
        <v>0.09</v>
      </c>
      <c r="U171" s="1947">
        <v>0.09</v>
      </c>
      <c r="V171" s="1947">
        <v>0.09</v>
      </c>
      <c r="W171" s="1947">
        <v>0.09</v>
      </c>
      <c r="X171" s="1947">
        <v>0.1</v>
      </c>
      <c r="Y171" s="2148">
        <v>1</v>
      </c>
      <c r="Z171" s="2180" t="s">
        <v>3336</v>
      </c>
      <c r="AA171" s="2087">
        <v>0.01</v>
      </c>
      <c r="AB171" s="2181" t="s">
        <v>2330</v>
      </c>
      <c r="AC171" s="2181" t="s">
        <v>3337</v>
      </c>
      <c r="AD171" s="2181" t="s">
        <v>83</v>
      </c>
      <c r="AE171" s="2181" t="s">
        <v>382</v>
      </c>
      <c r="AF171" s="2181" t="s">
        <v>3338</v>
      </c>
      <c r="AG171" s="2181" t="s">
        <v>2635</v>
      </c>
      <c r="AH171" s="2181" t="s">
        <v>3339</v>
      </c>
      <c r="AI171" s="2181">
        <v>435</v>
      </c>
      <c r="AJ171" s="2181" t="s">
        <v>3340</v>
      </c>
      <c r="AK171" s="2181" t="s">
        <v>29</v>
      </c>
      <c r="AL171" s="2182">
        <v>44013</v>
      </c>
      <c r="AM171" s="2182" t="s">
        <v>3341</v>
      </c>
      <c r="AN171" s="2181">
        <v>0.6</v>
      </c>
      <c r="AO171" s="2181">
        <v>0.4</v>
      </c>
      <c r="AP171" s="2181" t="s">
        <v>8</v>
      </c>
      <c r="AQ171" s="2181" t="s">
        <v>8</v>
      </c>
      <c r="AR171" s="2181" t="s">
        <v>8</v>
      </c>
      <c r="AS171" s="2181" t="s">
        <v>8</v>
      </c>
      <c r="AT171" s="2181" t="s">
        <v>8</v>
      </c>
      <c r="AU171" s="2181" t="s">
        <v>8</v>
      </c>
      <c r="AV171" s="2181" t="s">
        <v>8</v>
      </c>
      <c r="AW171" s="2181" t="s">
        <v>8</v>
      </c>
      <c r="AX171" s="2181" t="s">
        <v>8</v>
      </c>
      <c r="AY171" s="2181">
        <v>1</v>
      </c>
      <c r="AZ171" s="1923">
        <v>320000000</v>
      </c>
      <c r="BA171" s="1923">
        <v>320000000</v>
      </c>
      <c r="BB171" s="2181" t="s">
        <v>2661</v>
      </c>
      <c r="BC171" s="2181">
        <v>7630</v>
      </c>
      <c r="BD171" s="1923">
        <v>320000000</v>
      </c>
      <c r="BE171" s="1923">
        <v>320000000</v>
      </c>
      <c r="BF171" s="2181" t="s">
        <v>2661</v>
      </c>
      <c r="BG171" s="2181">
        <v>7630</v>
      </c>
      <c r="BH171" s="2181" t="s">
        <v>29</v>
      </c>
      <c r="BI171" s="2181" t="s">
        <v>29</v>
      </c>
      <c r="BJ171" s="2181" t="s">
        <v>29</v>
      </c>
      <c r="BK171" s="2181" t="s">
        <v>29</v>
      </c>
      <c r="BL171" s="2181" t="s">
        <v>29</v>
      </c>
      <c r="BM171" s="2181" t="s">
        <v>29</v>
      </c>
      <c r="BN171" s="2181" t="s">
        <v>29</v>
      </c>
      <c r="BO171" s="2181" t="s">
        <v>29</v>
      </c>
      <c r="BP171" s="2181" t="s">
        <v>29</v>
      </c>
      <c r="BQ171" s="2181" t="s">
        <v>29</v>
      </c>
      <c r="BR171" s="2181" t="s">
        <v>29</v>
      </c>
      <c r="BS171" s="2181" t="s">
        <v>29</v>
      </c>
      <c r="BT171" s="2181" t="s">
        <v>29</v>
      </c>
      <c r="BU171" s="2181" t="s">
        <v>29</v>
      </c>
      <c r="BV171" s="2181" t="s">
        <v>29</v>
      </c>
      <c r="BW171" s="2181" t="s">
        <v>29</v>
      </c>
      <c r="BX171" s="2181" t="s">
        <v>29</v>
      </c>
      <c r="BY171" s="2181" t="s">
        <v>29</v>
      </c>
      <c r="BZ171" s="2181" t="s">
        <v>29</v>
      </c>
      <c r="CA171" s="2181" t="s">
        <v>29</v>
      </c>
      <c r="CB171" s="2181" t="s">
        <v>29</v>
      </c>
      <c r="CC171" s="2181" t="s">
        <v>29</v>
      </c>
      <c r="CD171" s="2181" t="s">
        <v>29</v>
      </c>
      <c r="CE171" s="2181" t="s">
        <v>29</v>
      </c>
      <c r="CF171" s="2181" t="s">
        <v>29</v>
      </c>
      <c r="CG171" s="2181" t="s">
        <v>29</v>
      </c>
      <c r="CH171" s="2181" t="s">
        <v>29</v>
      </c>
      <c r="CI171" s="2181" t="s">
        <v>29</v>
      </c>
      <c r="CJ171" s="2181" t="s">
        <v>29</v>
      </c>
      <c r="CK171" s="2181" t="s">
        <v>29</v>
      </c>
      <c r="CL171" s="2181" t="s">
        <v>29</v>
      </c>
      <c r="CM171" s="2181" t="s">
        <v>29</v>
      </c>
      <c r="CN171" s="2181" t="s">
        <v>29</v>
      </c>
      <c r="CO171" s="2181" t="s">
        <v>29</v>
      </c>
      <c r="CP171" s="2181" t="s">
        <v>29</v>
      </c>
      <c r="CQ171" s="2181" t="s">
        <v>29</v>
      </c>
      <c r="CR171" s="1728">
        <f>BD171+AZ171</f>
        <v>640000000</v>
      </c>
      <c r="CS171" s="2181" t="s">
        <v>13</v>
      </c>
      <c r="CT171" s="2181" t="s">
        <v>1351</v>
      </c>
      <c r="CU171" s="2181" t="s">
        <v>2338</v>
      </c>
      <c r="CV171" s="2181" t="s">
        <v>2336</v>
      </c>
      <c r="CW171" s="2181">
        <v>3358000</v>
      </c>
      <c r="CX171" s="2183" t="s">
        <v>2339</v>
      </c>
      <c r="CY171" s="2184"/>
      <c r="CZ171" s="2184"/>
      <c r="DA171" s="2184"/>
      <c r="DB171" s="2184"/>
      <c r="DC171" s="2184"/>
      <c r="DD171" s="2184"/>
    </row>
    <row r="172" spans="1:108" s="1648" customFormat="1" ht="149.25" customHeight="1">
      <c r="A172" s="1628">
        <v>160</v>
      </c>
      <c r="B172" s="1902" t="s">
        <v>3284</v>
      </c>
      <c r="C172" s="1903"/>
      <c r="D172" s="1904" t="s">
        <v>456</v>
      </c>
      <c r="E172" s="1650"/>
      <c r="F172" s="1942" t="s">
        <v>416</v>
      </c>
      <c r="G172" s="1902" t="s">
        <v>3285</v>
      </c>
      <c r="H172" s="1893" t="s">
        <v>3286</v>
      </c>
      <c r="I172" s="1905" t="s">
        <v>2635</v>
      </c>
      <c r="J172" s="1895" t="s">
        <v>9</v>
      </c>
      <c r="K172" s="1895" t="s">
        <v>9</v>
      </c>
      <c r="L172" s="1906">
        <v>43831</v>
      </c>
      <c r="M172" s="1906">
        <v>47848</v>
      </c>
      <c r="N172" s="1947">
        <v>0.09</v>
      </c>
      <c r="O172" s="1947">
        <v>0.09</v>
      </c>
      <c r="P172" s="1947">
        <v>0.09</v>
      </c>
      <c r="Q172" s="1947">
        <v>0.09</v>
      </c>
      <c r="R172" s="1947">
        <v>0.09</v>
      </c>
      <c r="S172" s="1947">
        <v>0.09</v>
      </c>
      <c r="T172" s="1947">
        <v>0.09</v>
      </c>
      <c r="U172" s="1947">
        <v>0.09</v>
      </c>
      <c r="V172" s="1947">
        <v>0.09</v>
      </c>
      <c r="W172" s="1947">
        <v>0.09</v>
      </c>
      <c r="X172" s="1947">
        <v>0.1</v>
      </c>
      <c r="Y172" s="2148">
        <v>1</v>
      </c>
      <c r="Z172" s="2180" t="s">
        <v>3342</v>
      </c>
      <c r="AA172" s="2153">
        <v>2.5000000000000001E-3</v>
      </c>
      <c r="AB172" s="2181" t="s">
        <v>2347</v>
      </c>
      <c r="AC172" s="2181" t="s">
        <v>2342</v>
      </c>
      <c r="AD172" s="2181" t="s">
        <v>83</v>
      </c>
      <c r="AE172" s="2181" t="s">
        <v>382</v>
      </c>
      <c r="AF172" s="2181" t="s">
        <v>3338</v>
      </c>
      <c r="AG172" s="2181" t="s">
        <v>2659</v>
      </c>
      <c r="AH172" s="2181" t="s">
        <v>3343</v>
      </c>
      <c r="AI172" s="2181" t="s">
        <v>3344</v>
      </c>
      <c r="AJ172" s="2181" t="s">
        <v>29</v>
      </c>
      <c r="AK172" s="2181" t="s">
        <v>29</v>
      </c>
      <c r="AL172" s="2182">
        <v>44013</v>
      </c>
      <c r="AM172" s="2182">
        <v>45657</v>
      </c>
      <c r="AN172" s="2185">
        <v>1</v>
      </c>
      <c r="AO172" s="2185">
        <v>1</v>
      </c>
      <c r="AP172" s="2185">
        <v>1</v>
      </c>
      <c r="AQ172" s="2185">
        <v>1</v>
      </c>
      <c r="AR172" s="2185">
        <v>1</v>
      </c>
      <c r="AS172" s="2181" t="s">
        <v>8</v>
      </c>
      <c r="AT172" s="2181" t="s">
        <v>8</v>
      </c>
      <c r="AU172" s="2181" t="s">
        <v>8</v>
      </c>
      <c r="AV172" s="2181" t="s">
        <v>8</v>
      </c>
      <c r="AW172" s="2181" t="s">
        <v>8</v>
      </c>
      <c r="AX172" s="2181" t="s">
        <v>8</v>
      </c>
      <c r="AY172" s="2185">
        <v>1</v>
      </c>
      <c r="AZ172" s="1923">
        <v>8000000</v>
      </c>
      <c r="BA172" s="1923">
        <v>8000000</v>
      </c>
      <c r="BB172" s="2181" t="s">
        <v>2661</v>
      </c>
      <c r="BC172" s="2181">
        <v>7630</v>
      </c>
      <c r="BD172" s="1923">
        <v>32000000</v>
      </c>
      <c r="BE172" s="1923">
        <v>32000000</v>
      </c>
      <c r="BF172" s="2181" t="s">
        <v>2661</v>
      </c>
      <c r="BG172" s="2181">
        <v>7630</v>
      </c>
      <c r="BH172" s="1923">
        <v>32000000</v>
      </c>
      <c r="BI172" s="1923">
        <v>32000000</v>
      </c>
      <c r="BJ172" s="2181" t="s">
        <v>2661</v>
      </c>
      <c r="BK172" s="2181">
        <v>7630</v>
      </c>
      <c r="BL172" s="1923">
        <v>32000000</v>
      </c>
      <c r="BM172" s="1923">
        <v>32000000</v>
      </c>
      <c r="BN172" s="2181" t="s">
        <v>2661</v>
      </c>
      <c r="BO172" s="2181">
        <v>7630</v>
      </c>
      <c r="BP172" s="1923">
        <v>32000000</v>
      </c>
      <c r="BQ172" s="1923">
        <v>32000000</v>
      </c>
      <c r="BR172" s="2181" t="s">
        <v>2661</v>
      </c>
      <c r="BS172" s="2181">
        <v>7630</v>
      </c>
      <c r="BT172" s="2181" t="s">
        <v>29</v>
      </c>
      <c r="BU172" s="2181" t="s">
        <v>29</v>
      </c>
      <c r="BV172" s="2181" t="s">
        <v>29</v>
      </c>
      <c r="BW172" s="2181" t="s">
        <v>29</v>
      </c>
      <c r="BX172" s="2181" t="s">
        <v>29</v>
      </c>
      <c r="BY172" s="2181" t="s">
        <v>29</v>
      </c>
      <c r="BZ172" s="2181" t="s">
        <v>29</v>
      </c>
      <c r="CA172" s="2181" t="s">
        <v>29</v>
      </c>
      <c r="CB172" s="2181" t="s">
        <v>29</v>
      </c>
      <c r="CC172" s="2181" t="s">
        <v>29</v>
      </c>
      <c r="CD172" s="2181" t="s">
        <v>29</v>
      </c>
      <c r="CE172" s="2181" t="s">
        <v>29</v>
      </c>
      <c r="CF172" s="2181" t="s">
        <v>29</v>
      </c>
      <c r="CG172" s="2181" t="s">
        <v>29</v>
      </c>
      <c r="CH172" s="2181" t="s">
        <v>29</v>
      </c>
      <c r="CI172" s="2181" t="s">
        <v>29</v>
      </c>
      <c r="CJ172" s="2181" t="s">
        <v>29</v>
      </c>
      <c r="CK172" s="2181" t="s">
        <v>29</v>
      </c>
      <c r="CL172" s="2181" t="s">
        <v>29</v>
      </c>
      <c r="CM172" s="2181" t="s">
        <v>29</v>
      </c>
      <c r="CN172" s="2181" t="s">
        <v>29</v>
      </c>
      <c r="CO172" s="2181" t="s">
        <v>29</v>
      </c>
      <c r="CP172" s="2181" t="s">
        <v>29</v>
      </c>
      <c r="CQ172" s="2181" t="s">
        <v>29</v>
      </c>
      <c r="CR172" s="1728">
        <f>BP172+BL172+BH172+BD172+AZ172</f>
        <v>136000000</v>
      </c>
      <c r="CS172" s="2181" t="s">
        <v>13</v>
      </c>
      <c r="CT172" s="2181" t="s">
        <v>1351</v>
      </c>
      <c r="CU172" s="2181" t="s">
        <v>2338</v>
      </c>
      <c r="CV172" s="2181" t="s">
        <v>2336</v>
      </c>
      <c r="CW172" s="2181">
        <v>3358000</v>
      </c>
      <c r="CX172" s="2183" t="s">
        <v>2339</v>
      </c>
      <c r="CY172" s="2184"/>
      <c r="CZ172" s="2184"/>
      <c r="DA172" s="2184"/>
      <c r="DB172" s="2184"/>
      <c r="DC172" s="2184"/>
      <c r="DD172" s="2184"/>
    </row>
    <row r="173" spans="1:108" s="1648" customFormat="1" ht="149.25" customHeight="1">
      <c r="A173" s="1628">
        <v>161</v>
      </c>
      <c r="B173" s="1902" t="s">
        <v>3284</v>
      </c>
      <c r="C173" s="1903"/>
      <c r="D173" s="1904" t="s">
        <v>456</v>
      </c>
      <c r="E173" s="1650"/>
      <c r="F173" s="1942" t="s">
        <v>416</v>
      </c>
      <c r="G173" s="1902" t="s">
        <v>3285</v>
      </c>
      <c r="H173" s="1893" t="s">
        <v>3286</v>
      </c>
      <c r="I173" s="1905" t="s">
        <v>2635</v>
      </c>
      <c r="J173" s="1895" t="s">
        <v>9</v>
      </c>
      <c r="K173" s="1895" t="s">
        <v>9</v>
      </c>
      <c r="L173" s="1906">
        <v>43831</v>
      </c>
      <c r="M173" s="1906">
        <v>47848</v>
      </c>
      <c r="N173" s="1947">
        <v>0.09</v>
      </c>
      <c r="O173" s="1947">
        <v>0.09</v>
      </c>
      <c r="P173" s="1947">
        <v>0.09</v>
      </c>
      <c r="Q173" s="1947">
        <v>0.09</v>
      </c>
      <c r="R173" s="1947">
        <v>0.09</v>
      </c>
      <c r="S173" s="1947">
        <v>0.09</v>
      </c>
      <c r="T173" s="1947">
        <v>0.09</v>
      </c>
      <c r="U173" s="1947">
        <v>0.09</v>
      </c>
      <c r="V173" s="1947">
        <v>0.09</v>
      </c>
      <c r="W173" s="1947">
        <v>0.09</v>
      </c>
      <c r="X173" s="1947">
        <v>0.1</v>
      </c>
      <c r="Y173" s="2148">
        <v>1</v>
      </c>
      <c r="Z173" s="2180" t="s">
        <v>3345</v>
      </c>
      <c r="AA173" s="2087">
        <v>5.0000000000000001E-3</v>
      </c>
      <c r="AB173" s="2181" t="s">
        <v>2349</v>
      </c>
      <c r="AC173" s="2181" t="s">
        <v>2355</v>
      </c>
      <c r="AD173" s="2181" t="s">
        <v>83</v>
      </c>
      <c r="AE173" s="2181" t="s">
        <v>382</v>
      </c>
      <c r="AF173" s="2181" t="s">
        <v>3338</v>
      </c>
      <c r="AG173" s="2181" t="s">
        <v>2659</v>
      </c>
      <c r="AH173" s="2181" t="s">
        <v>2350</v>
      </c>
      <c r="AI173" s="2181">
        <v>449</v>
      </c>
      <c r="AJ173" s="2181" t="s">
        <v>29</v>
      </c>
      <c r="AK173" s="2181" t="s">
        <v>29</v>
      </c>
      <c r="AL173" s="2182">
        <v>44470</v>
      </c>
      <c r="AM173" s="2182">
        <v>45443</v>
      </c>
      <c r="AN173" s="2185" t="s">
        <v>8</v>
      </c>
      <c r="AO173" s="2185">
        <v>1</v>
      </c>
      <c r="AP173" s="2185">
        <v>1</v>
      </c>
      <c r="AQ173" s="2185">
        <v>1</v>
      </c>
      <c r="AR173" s="2185">
        <v>1</v>
      </c>
      <c r="AS173" s="2181" t="s">
        <v>8</v>
      </c>
      <c r="AT173" s="2181" t="s">
        <v>8</v>
      </c>
      <c r="AU173" s="2181" t="s">
        <v>8</v>
      </c>
      <c r="AV173" s="2181" t="s">
        <v>8</v>
      </c>
      <c r="AW173" s="2181" t="s">
        <v>8</v>
      </c>
      <c r="AX173" s="2181" t="s">
        <v>8</v>
      </c>
      <c r="AY173" s="2185">
        <v>1</v>
      </c>
      <c r="AZ173" s="2186" t="s">
        <v>29</v>
      </c>
      <c r="BA173" s="2187" t="s">
        <v>29</v>
      </c>
      <c r="BB173" s="2181" t="s">
        <v>29</v>
      </c>
      <c r="BC173" s="2181" t="s">
        <v>29</v>
      </c>
      <c r="BD173" s="1923">
        <v>160000000</v>
      </c>
      <c r="BE173" s="1923">
        <v>160000000</v>
      </c>
      <c r="BF173" s="2181" t="s">
        <v>2661</v>
      </c>
      <c r="BG173" s="2181">
        <v>7630</v>
      </c>
      <c r="BH173" s="1923">
        <v>640000000</v>
      </c>
      <c r="BI173" s="1923">
        <v>640000000</v>
      </c>
      <c r="BJ173" s="2181" t="s">
        <v>2661</v>
      </c>
      <c r="BK173" s="2181">
        <v>7630</v>
      </c>
      <c r="BL173" s="1923">
        <v>480000000</v>
      </c>
      <c r="BM173" s="1923">
        <v>480000000</v>
      </c>
      <c r="BN173" s="2181" t="s">
        <v>2661</v>
      </c>
      <c r="BO173" s="2181">
        <v>7630</v>
      </c>
      <c r="BP173" s="1923">
        <v>320000000</v>
      </c>
      <c r="BQ173" s="1923">
        <v>320000000</v>
      </c>
      <c r="BR173" s="2181" t="s">
        <v>2661</v>
      </c>
      <c r="BS173" s="2181">
        <v>7630</v>
      </c>
      <c r="BT173" s="2181" t="s">
        <v>29</v>
      </c>
      <c r="BU173" s="2181" t="s">
        <v>29</v>
      </c>
      <c r="BV173" s="2181" t="s">
        <v>29</v>
      </c>
      <c r="BW173" s="2181" t="s">
        <v>29</v>
      </c>
      <c r="BX173" s="2181" t="s">
        <v>29</v>
      </c>
      <c r="BY173" s="2181" t="s">
        <v>29</v>
      </c>
      <c r="BZ173" s="2181" t="s">
        <v>29</v>
      </c>
      <c r="CA173" s="2181" t="s">
        <v>29</v>
      </c>
      <c r="CB173" s="2181" t="s">
        <v>29</v>
      </c>
      <c r="CC173" s="2181" t="s">
        <v>29</v>
      </c>
      <c r="CD173" s="2181" t="s">
        <v>29</v>
      </c>
      <c r="CE173" s="2181" t="s">
        <v>29</v>
      </c>
      <c r="CF173" s="2181" t="s">
        <v>29</v>
      </c>
      <c r="CG173" s="2181" t="s">
        <v>29</v>
      </c>
      <c r="CH173" s="2181" t="s">
        <v>29</v>
      </c>
      <c r="CI173" s="2181" t="s">
        <v>29</v>
      </c>
      <c r="CJ173" s="2181" t="s">
        <v>29</v>
      </c>
      <c r="CK173" s="2181" t="s">
        <v>29</v>
      </c>
      <c r="CL173" s="2181" t="s">
        <v>29</v>
      </c>
      <c r="CM173" s="2181" t="s">
        <v>29</v>
      </c>
      <c r="CN173" s="2181" t="s">
        <v>29</v>
      </c>
      <c r="CO173" s="2181" t="s">
        <v>29</v>
      </c>
      <c r="CP173" s="2181" t="s">
        <v>29</v>
      </c>
      <c r="CQ173" s="2181" t="s">
        <v>29</v>
      </c>
      <c r="CR173" s="1728">
        <f>BP173+BL173+BH173+BD173</f>
        <v>1600000000</v>
      </c>
      <c r="CS173" s="2181" t="s">
        <v>13</v>
      </c>
      <c r="CT173" s="2181" t="s">
        <v>1351</v>
      </c>
      <c r="CU173" s="2181" t="s">
        <v>2338</v>
      </c>
      <c r="CV173" s="2181" t="s">
        <v>2336</v>
      </c>
      <c r="CW173" s="2181">
        <v>3358000</v>
      </c>
      <c r="CX173" s="2183" t="s">
        <v>2339</v>
      </c>
      <c r="CY173" s="2184"/>
      <c r="CZ173" s="2184"/>
      <c r="DA173" s="2184"/>
      <c r="DB173" s="2184"/>
      <c r="DC173" s="2184"/>
      <c r="DD173" s="2184"/>
    </row>
    <row r="174" spans="1:108" s="1648" customFormat="1" ht="149.25" customHeight="1">
      <c r="A174" s="1628">
        <v>162</v>
      </c>
      <c r="B174" s="1902" t="s">
        <v>3284</v>
      </c>
      <c r="C174" s="1903"/>
      <c r="D174" s="1904" t="s">
        <v>456</v>
      </c>
      <c r="E174" s="1650"/>
      <c r="F174" s="1942" t="s">
        <v>416</v>
      </c>
      <c r="G174" s="1902" t="s">
        <v>3285</v>
      </c>
      <c r="H174" s="1893" t="s">
        <v>3286</v>
      </c>
      <c r="I174" s="1905" t="s">
        <v>2635</v>
      </c>
      <c r="J174" s="1895" t="s">
        <v>9</v>
      </c>
      <c r="K174" s="1895" t="s">
        <v>9</v>
      </c>
      <c r="L174" s="1906">
        <v>43831</v>
      </c>
      <c r="M174" s="1906">
        <v>47848</v>
      </c>
      <c r="N174" s="1947">
        <v>0.09</v>
      </c>
      <c r="O174" s="1947">
        <v>0.09</v>
      </c>
      <c r="P174" s="1947">
        <v>0.09</v>
      </c>
      <c r="Q174" s="1947">
        <v>0.09</v>
      </c>
      <c r="R174" s="1947">
        <v>0.09</v>
      </c>
      <c r="S174" s="1947">
        <v>0.09</v>
      </c>
      <c r="T174" s="1947">
        <v>0.09</v>
      </c>
      <c r="U174" s="1947">
        <v>0.09</v>
      </c>
      <c r="V174" s="1947">
        <v>0.09</v>
      </c>
      <c r="W174" s="1947">
        <v>0.09</v>
      </c>
      <c r="X174" s="1947">
        <v>0.1</v>
      </c>
      <c r="Y174" s="2148">
        <v>1</v>
      </c>
      <c r="Z174" s="2180" t="s">
        <v>3346</v>
      </c>
      <c r="AA174" s="2087">
        <v>5.0000000000000001E-3</v>
      </c>
      <c r="AB174" s="2181" t="s">
        <v>3347</v>
      </c>
      <c r="AC174" s="2181" t="s">
        <v>2359</v>
      </c>
      <c r="AD174" s="2181" t="s">
        <v>83</v>
      </c>
      <c r="AE174" s="2181" t="s">
        <v>382</v>
      </c>
      <c r="AF174" s="2181" t="s">
        <v>3338</v>
      </c>
      <c r="AG174" s="2181" t="s">
        <v>2635</v>
      </c>
      <c r="AH174" s="2181" t="s">
        <v>2350</v>
      </c>
      <c r="AI174" s="2181">
        <v>449</v>
      </c>
      <c r="AJ174" s="2181" t="s">
        <v>29</v>
      </c>
      <c r="AK174" s="2181" t="s">
        <v>29</v>
      </c>
      <c r="AL174" s="2182">
        <v>44562</v>
      </c>
      <c r="AM174" s="2182">
        <v>47848</v>
      </c>
      <c r="AN174" s="2185" t="s">
        <v>8</v>
      </c>
      <c r="AO174" s="2185" t="s">
        <v>8</v>
      </c>
      <c r="AP174" s="2181">
        <v>1</v>
      </c>
      <c r="AQ174" s="2181">
        <v>1</v>
      </c>
      <c r="AR174" s="2181">
        <v>1</v>
      </c>
      <c r="AS174" s="2181">
        <v>1</v>
      </c>
      <c r="AT174" s="2181">
        <v>1</v>
      </c>
      <c r="AU174" s="2181">
        <v>1</v>
      </c>
      <c r="AV174" s="2181">
        <v>1</v>
      </c>
      <c r="AW174" s="2181">
        <v>1</v>
      </c>
      <c r="AX174" s="2181">
        <v>1</v>
      </c>
      <c r="AY174" s="2181">
        <v>9</v>
      </c>
      <c r="AZ174" s="2186" t="s">
        <v>29</v>
      </c>
      <c r="BA174" s="2186" t="s">
        <v>29</v>
      </c>
      <c r="BB174" s="2181" t="s">
        <v>29</v>
      </c>
      <c r="BC174" s="2181" t="s">
        <v>29</v>
      </c>
      <c r="BD174" s="2186" t="s">
        <v>29</v>
      </c>
      <c r="BE174" s="2186" t="s">
        <v>29</v>
      </c>
      <c r="BF174" s="2181" t="s">
        <v>29</v>
      </c>
      <c r="BG174" s="2181" t="s">
        <v>29</v>
      </c>
      <c r="BH174" s="1923">
        <v>160000000</v>
      </c>
      <c r="BI174" s="1923">
        <v>160000000</v>
      </c>
      <c r="BJ174" s="2181" t="s">
        <v>2647</v>
      </c>
      <c r="BK174" s="2181" t="s">
        <v>29</v>
      </c>
      <c r="BL174" s="1923">
        <v>160000000</v>
      </c>
      <c r="BM174" s="1923">
        <v>160000000</v>
      </c>
      <c r="BN174" s="2181" t="s">
        <v>2647</v>
      </c>
      <c r="BO174" s="2181" t="s">
        <v>29</v>
      </c>
      <c r="BP174" s="1923">
        <v>160000000</v>
      </c>
      <c r="BQ174" s="1923">
        <v>160000000</v>
      </c>
      <c r="BR174" s="2181" t="s">
        <v>2647</v>
      </c>
      <c r="BS174" s="2181" t="s">
        <v>29</v>
      </c>
      <c r="BT174" s="1923">
        <v>160000000</v>
      </c>
      <c r="BU174" s="1923">
        <v>160000000</v>
      </c>
      <c r="BV174" s="2181" t="s">
        <v>2647</v>
      </c>
      <c r="BW174" s="2181" t="s">
        <v>29</v>
      </c>
      <c r="BX174" s="1923">
        <v>160000000</v>
      </c>
      <c r="BY174" s="2181" t="s">
        <v>29</v>
      </c>
      <c r="BZ174" s="2181" t="s">
        <v>2789</v>
      </c>
      <c r="CA174" s="2181" t="s">
        <v>29</v>
      </c>
      <c r="CB174" s="1923">
        <v>160000000</v>
      </c>
      <c r="CC174" s="2181" t="s">
        <v>29</v>
      </c>
      <c r="CD174" s="2181" t="s">
        <v>2789</v>
      </c>
      <c r="CE174" s="2181" t="s">
        <v>29</v>
      </c>
      <c r="CF174" s="1923">
        <v>160000000</v>
      </c>
      <c r="CG174" s="2181" t="s">
        <v>29</v>
      </c>
      <c r="CH174" s="2181" t="s">
        <v>2789</v>
      </c>
      <c r="CI174" s="2181" t="s">
        <v>29</v>
      </c>
      <c r="CJ174" s="1923">
        <v>160000000</v>
      </c>
      <c r="CK174" s="2181" t="s">
        <v>29</v>
      </c>
      <c r="CL174" s="2181" t="s">
        <v>2789</v>
      </c>
      <c r="CM174" s="2181" t="s">
        <v>29</v>
      </c>
      <c r="CN174" s="1923">
        <v>160000000</v>
      </c>
      <c r="CO174" s="2181" t="s">
        <v>29</v>
      </c>
      <c r="CP174" s="2181" t="s">
        <v>2789</v>
      </c>
      <c r="CQ174" s="2181" t="s">
        <v>29</v>
      </c>
      <c r="CR174" s="1728">
        <f>BP174+BL174+BH174+BT174+BX174+CB174+CF174+CJ174+CN174</f>
        <v>1440000000</v>
      </c>
      <c r="CS174" s="2181" t="s">
        <v>13</v>
      </c>
      <c r="CT174" s="2181" t="s">
        <v>1351</v>
      </c>
      <c r="CU174" s="2181" t="s">
        <v>2338</v>
      </c>
      <c r="CV174" s="2181" t="s">
        <v>2336</v>
      </c>
      <c r="CW174" s="2181">
        <v>3358000</v>
      </c>
      <c r="CX174" s="2183" t="s">
        <v>2339</v>
      </c>
      <c r="CY174" s="2184"/>
      <c r="CZ174" s="2184"/>
      <c r="DA174" s="2184"/>
      <c r="DB174" s="2184"/>
      <c r="DC174" s="2184"/>
      <c r="DD174" s="2184"/>
    </row>
    <row r="175" spans="1:108" s="1648" customFormat="1" ht="172.5" customHeight="1">
      <c r="A175" s="1628">
        <v>163</v>
      </c>
      <c r="B175" s="1902" t="s">
        <v>3348</v>
      </c>
      <c r="C175" s="2147">
        <v>8.2500000000000004E-2</v>
      </c>
      <c r="D175" s="1904" t="s">
        <v>1959</v>
      </c>
      <c r="E175" s="2147">
        <v>8.2500000000000004E-2</v>
      </c>
      <c r="F175" s="1892" t="s">
        <v>1974</v>
      </c>
      <c r="G175" s="1892" t="s">
        <v>3349</v>
      </c>
      <c r="H175" s="1893" t="s">
        <v>108</v>
      </c>
      <c r="I175" s="1905" t="s">
        <v>2635</v>
      </c>
      <c r="J175" s="1895" t="s">
        <v>9</v>
      </c>
      <c r="K175" s="1895" t="s">
        <v>9</v>
      </c>
      <c r="L175" s="1906">
        <v>43831</v>
      </c>
      <c r="M175" s="1906">
        <v>47848</v>
      </c>
      <c r="N175" s="2085">
        <v>0.06</v>
      </c>
      <c r="O175" s="2085">
        <v>0.06</v>
      </c>
      <c r="P175" s="2085">
        <v>0.08</v>
      </c>
      <c r="Q175" s="2085">
        <v>0.1</v>
      </c>
      <c r="R175" s="2085">
        <v>0.1</v>
      </c>
      <c r="S175" s="2085">
        <v>0.1</v>
      </c>
      <c r="T175" s="2085">
        <v>0.1</v>
      </c>
      <c r="U175" s="2085">
        <v>0.1</v>
      </c>
      <c r="V175" s="2085">
        <v>0.1</v>
      </c>
      <c r="W175" s="2085">
        <v>0.1</v>
      </c>
      <c r="X175" s="2085">
        <v>0.1</v>
      </c>
      <c r="Y175" s="2086">
        <v>1</v>
      </c>
      <c r="Z175" s="1904" t="s">
        <v>3350</v>
      </c>
      <c r="AA175" s="2188">
        <v>2.5000000000000001E-3</v>
      </c>
      <c r="AB175" s="2035" t="s">
        <v>3351</v>
      </c>
      <c r="AC175" s="2035" t="s">
        <v>424</v>
      </c>
      <c r="AD175" s="2035" t="s">
        <v>3352</v>
      </c>
      <c r="AE175" s="1661" t="s">
        <v>84</v>
      </c>
      <c r="AF175" s="2035" t="s">
        <v>27</v>
      </c>
      <c r="AG175" s="1961" t="s">
        <v>2639</v>
      </c>
      <c r="AH175" s="2035" t="s">
        <v>37</v>
      </c>
      <c r="AI175" s="2035" t="s">
        <v>37</v>
      </c>
      <c r="AJ175" s="2035" t="s">
        <v>9</v>
      </c>
      <c r="AK175" s="2035" t="s">
        <v>9</v>
      </c>
      <c r="AL175" s="1906">
        <v>44105</v>
      </c>
      <c r="AM175" s="1906">
        <v>44561</v>
      </c>
      <c r="AN175" s="2055">
        <v>0.3</v>
      </c>
      <c r="AO175" s="2055">
        <v>1</v>
      </c>
      <c r="AP175" s="2055" t="s">
        <v>29</v>
      </c>
      <c r="AQ175" s="2055" t="s">
        <v>29</v>
      </c>
      <c r="AR175" s="2055" t="s">
        <v>29</v>
      </c>
      <c r="AS175" s="2055" t="s">
        <v>29</v>
      </c>
      <c r="AT175" s="2055" t="s">
        <v>29</v>
      </c>
      <c r="AU175" s="2055" t="s">
        <v>29</v>
      </c>
      <c r="AV175" s="2055" t="s">
        <v>29</v>
      </c>
      <c r="AW175" s="2055" t="s">
        <v>29</v>
      </c>
      <c r="AX175" s="2055" t="s">
        <v>29</v>
      </c>
      <c r="AY175" s="2055">
        <v>1</v>
      </c>
      <c r="AZ175" s="1912">
        <v>40000000</v>
      </c>
      <c r="BA175" s="1912">
        <v>40000000</v>
      </c>
      <c r="BB175" s="1781" t="s">
        <v>2661</v>
      </c>
      <c r="BC175" s="1661">
        <v>7867</v>
      </c>
      <c r="BD175" s="1912">
        <v>80000000</v>
      </c>
      <c r="BE175" s="1912">
        <v>80000000</v>
      </c>
      <c r="BF175" s="1781" t="s">
        <v>2661</v>
      </c>
      <c r="BG175" s="1661">
        <v>7867</v>
      </c>
      <c r="BH175" s="1912" t="s">
        <v>8</v>
      </c>
      <c r="BI175" s="1912" t="s">
        <v>8</v>
      </c>
      <c r="BJ175" s="1781" t="s">
        <v>8</v>
      </c>
      <c r="BK175" s="1781" t="s">
        <v>8</v>
      </c>
      <c r="BL175" s="1781" t="s">
        <v>8</v>
      </c>
      <c r="BM175" s="1912" t="s">
        <v>8</v>
      </c>
      <c r="BN175" s="1781" t="s">
        <v>8</v>
      </c>
      <c r="BO175" s="1781" t="s">
        <v>8</v>
      </c>
      <c r="BP175" s="1781" t="s">
        <v>8</v>
      </c>
      <c r="BQ175" s="1781" t="s">
        <v>8</v>
      </c>
      <c r="BR175" s="2025" t="s">
        <v>8</v>
      </c>
      <c r="BS175" s="2025" t="s">
        <v>8</v>
      </c>
      <c r="BT175" s="1781" t="s">
        <v>8</v>
      </c>
      <c r="BU175" s="1781" t="s">
        <v>8</v>
      </c>
      <c r="BV175" s="2025" t="s">
        <v>8</v>
      </c>
      <c r="BW175" s="2025" t="s">
        <v>8</v>
      </c>
      <c r="BX175" s="1781" t="s">
        <v>8</v>
      </c>
      <c r="BY175" s="1781" t="s">
        <v>8</v>
      </c>
      <c r="BZ175" s="2025" t="s">
        <v>8</v>
      </c>
      <c r="CA175" s="2025" t="s">
        <v>8</v>
      </c>
      <c r="CB175" s="1781" t="s">
        <v>8</v>
      </c>
      <c r="CC175" s="1781" t="s">
        <v>8</v>
      </c>
      <c r="CD175" s="2025" t="s">
        <v>8</v>
      </c>
      <c r="CE175" s="2025" t="s">
        <v>8</v>
      </c>
      <c r="CF175" s="1781" t="s">
        <v>8</v>
      </c>
      <c r="CG175" s="1781" t="s">
        <v>8</v>
      </c>
      <c r="CH175" s="2025" t="s">
        <v>8</v>
      </c>
      <c r="CI175" s="2025" t="s">
        <v>8</v>
      </c>
      <c r="CJ175" s="1781" t="s">
        <v>8</v>
      </c>
      <c r="CK175" s="1781" t="s">
        <v>8</v>
      </c>
      <c r="CL175" s="2025" t="s">
        <v>8</v>
      </c>
      <c r="CM175" s="2025" t="s">
        <v>8</v>
      </c>
      <c r="CN175" s="1781" t="s">
        <v>8</v>
      </c>
      <c r="CO175" s="1781" t="s">
        <v>8</v>
      </c>
      <c r="CP175" s="2025" t="s">
        <v>8</v>
      </c>
      <c r="CQ175" s="2025" t="s">
        <v>8</v>
      </c>
      <c r="CR175" s="1644">
        <f>BD175+AZ175</f>
        <v>120000000</v>
      </c>
      <c r="CS175" s="2035" t="s">
        <v>59</v>
      </c>
      <c r="CT175" s="2035" t="s">
        <v>60</v>
      </c>
      <c r="CU175" s="2035" t="s">
        <v>3353</v>
      </c>
      <c r="CV175" s="2035" t="s">
        <v>3354</v>
      </c>
      <c r="CW175" s="2035" t="s">
        <v>3355</v>
      </c>
      <c r="CX175" s="2189" t="s">
        <v>3356</v>
      </c>
      <c r="CY175" s="2035" t="s">
        <v>2778</v>
      </c>
      <c r="CZ175" s="2035" t="s">
        <v>1</v>
      </c>
      <c r="DA175" s="2035" t="s">
        <v>2818</v>
      </c>
      <c r="DB175" s="2035" t="s">
        <v>2819</v>
      </c>
      <c r="DC175" s="2035" t="s">
        <v>65</v>
      </c>
      <c r="DD175" s="2190" t="s">
        <v>66</v>
      </c>
    </row>
    <row r="176" spans="1:108" s="1648" customFormat="1" ht="137.25" customHeight="1">
      <c r="A176" s="1628">
        <v>164</v>
      </c>
      <c r="B176" s="1902" t="s">
        <v>3348</v>
      </c>
      <c r="C176" s="1903"/>
      <c r="D176" s="1904" t="s">
        <v>1959</v>
      </c>
      <c r="E176" s="1650"/>
      <c r="F176" s="1892" t="s">
        <v>1974</v>
      </c>
      <c r="G176" s="1892" t="s">
        <v>3349</v>
      </c>
      <c r="H176" s="1893" t="s">
        <v>108</v>
      </c>
      <c r="I176" s="1905" t="s">
        <v>2635</v>
      </c>
      <c r="J176" s="1895" t="s">
        <v>9</v>
      </c>
      <c r="K176" s="1895" t="s">
        <v>9</v>
      </c>
      <c r="L176" s="1906">
        <v>43831</v>
      </c>
      <c r="M176" s="1906">
        <v>47848</v>
      </c>
      <c r="N176" s="2085">
        <v>0.06</v>
      </c>
      <c r="O176" s="2085">
        <v>0.06</v>
      </c>
      <c r="P176" s="2085">
        <v>0.08</v>
      </c>
      <c r="Q176" s="2085">
        <v>0.1</v>
      </c>
      <c r="R176" s="2085">
        <v>0.1</v>
      </c>
      <c r="S176" s="2085">
        <v>0.1</v>
      </c>
      <c r="T176" s="2085">
        <v>0.1</v>
      </c>
      <c r="U176" s="2085">
        <v>0.1</v>
      </c>
      <c r="V176" s="2085">
        <v>0.1</v>
      </c>
      <c r="W176" s="2085">
        <v>0.1</v>
      </c>
      <c r="X176" s="2085">
        <v>0.1</v>
      </c>
      <c r="Y176" s="2086">
        <v>1</v>
      </c>
      <c r="Z176" s="2191" t="s">
        <v>3357</v>
      </c>
      <c r="AA176" s="2087">
        <v>5.0000000000000001E-3</v>
      </c>
      <c r="AB176" s="2192" t="s">
        <v>1278</v>
      </c>
      <c r="AC176" s="2192" t="s">
        <v>425</v>
      </c>
      <c r="AD176" s="2193" t="s">
        <v>262</v>
      </c>
      <c r="AE176" s="1842" t="s">
        <v>2924</v>
      </c>
      <c r="AF176" s="2192" t="s">
        <v>80</v>
      </c>
      <c r="AG176" s="2194" t="s">
        <v>2659</v>
      </c>
      <c r="AH176" s="1666" t="s">
        <v>8</v>
      </c>
      <c r="AI176" s="1666" t="s">
        <v>8</v>
      </c>
      <c r="AJ176" s="2035" t="s">
        <v>9</v>
      </c>
      <c r="AK176" s="2035" t="s">
        <v>9</v>
      </c>
      <c r="AL176" s="2195">
        <v>44197</v>
      </c>
      <c r="AM176" s="2196">
        <v>47848</v>
      </c>
      <c r="AN176" s="2197" t="s">
        <v>29</v>
      </c>
      <c r="AO176" s="2197">
        <v>1</v>
      </c>
      <c r="AP176" s="2197">
        <v>1</v>
      </c>
      <c r="AQ176" s="2197">
        <v>1</v>
      </c>
      <c r="AR176" s="2197">
        <v>1</v>
      </c>
      <c r="AS176" s="2197">
        <v>1</v>
      </c>
      <c r="AT176" s="2197">
        <v>1</v>
      </c>
      <c r="AU176" s="2197">
        <v>1</v>
      </c>
      <c r="AV176" s="2197">
        <v>1</v>
      </c>
      <c r="AW176" s="2197">
        <v>1</v>
      </c>
      <c r="AX176" s="2197">
        <v>1</v>
      </c>
      <c r="AY176" s="2197">
        <v>1</v>
      </c>
      <c r="AZ176" s="1912" t="s">
        <v>29</v>
      </c>
      <c r="BA176" s="1912" t="s">
        <v>29</v>
      </c>
      <c r="BB176" s="2198" t="s">
        <v>2721</v>
      </c>
      <c r="BC176" s="2199" t="s">
        <v>29</v>
      </c>
      <c r="BD176" s="1912">
        <v>30000000</v>
      </c>
      <c r="BE176" s="1912" t="s">
        <v>29</v>
      </c>
      <c r="BF176" s="1841" t="s">
        <v>2661</v>
      </c>
      <c r="BG176" s="1841" t="s">
        <v>3358</v>
      </c>
      <c r="BH176" s="1912">
        <f>BD176+(BD176*0.03)</f>
        <v>30900000</v>
      </c>
      <c r="BI176" s="1912" t="s">
        <v>29</v>
      </c>
      <c r="BJ176" s="1841" t="s">
        <v>2661</v>
      </c>
      <c r="BK176" s="1841" t="s">
        <v>3358</v>
      </c>
      <c r="BL176" s="1912">
        <f>BH176+(BH176*0.03)</f>
        <v>31827000</v>
      </c>
      <c r="BM176" s="1912" t="s">
        <v>29</v>
      </c>
      <c r="BN176" s="1841" t="s">
        <v>2661</v>
      </c>
      <c r="BO176" s="1841" t="s">
        <v>3358</v>
      </c>
      <c r="BP176" s="1912">
        <f>BL176+(BL176*0.03)</f>
        <v>32781810</v>
      </c>
      <c r="BQ176" s="1912" t="s">
        <v>29</v>
      </c>
      <c r="BR176" s="1841" t="s">
        <v>2661</v>
      </c>
      <c r="BS176" s="1841" t="s">
        <v>3358</v>
      </c>
      <c r="BT176" s="1912">
        <f>BP176+(BP176*0.03)</f>
        <v>33765264.299999997</v>
      </c>
      <c r="BU176" s="1912" t="s">
        <v>29</v>
      </c>
      <c r="BV176" s="1841" t="s">
        <v>2661</v>
      </c>
      <c r="BW176" s="1841" t="s">
        <v>3358</v>
      </c>
      <c r="BX176" s="1912">
        <f>BT176+(BT176*0.03)</f>
        <v>34778222.228999995</v>
      </c>
      <c r="BY176" s="1912" t="s">
        <v>29</v>
      </c>
      <c r="BZ176" s="1841" t="s">
        <v>2661</v>
      </c>
      <c r="CA176" s="1841" t="s">
        <v>3358</v>
      </c>
      <c r="CB176" s="1912">
        <f>BX176+(BX176*0.03)</f>
        <v>35821568.895869993</v>
      </c>
      <c r="CC176" s="1912" t="s">
        <v>29</v>
      </c>
      <c r="CD176" s="1841" t="s">
        <v>2661</v>
      </c>
      <c r="CE176" s="1841" t="s">
        <v>3358</v>
      </c>
      <c r="CF176" s="1912">
        <f>CB176+(CB176*0.03)</f>
        <v>36896215.962746091</v>
      </c>
      <c r="CG176" s="1912" t="s">
        <v>29</v>
      </c>
      <c r="CH176" s="1841" t="s">
        <v>2661</v>
      </c>
      <c r="CI176" s="1841" t="s">
        <v>3358</v>
      </c>
      <c r="CJ176" s="1912">
        <f>CF176+(CF176*0.03)</f>
        <v>38003102.441628471</v>
      </c>
      <c r="CK176" s="1912" t="s">
        <v>29</v>
      </c>
      <c r="CL176" s="1841" t="s">
        <v>2661</v>
      </c>
      <c r="CM176" s="1841" t="s">
        <v>3358</v>
      </c>
      <c r="CN176" s="1912">
        <f>CJ176+(CJ176*0.03)</f>
        <v>39143195.514877327</v>
      </c>
      <c r="CO176" s="1912" t="s">
        <v>29</v>
      </c>
      <c r="CP176" s="1841" t="s">
        <v>2661</v>
      </c>
      <c r="CQ176" s="1841" t="s">
        <v>3358</v>
      </c>
      <c r="CR176" s="1644">
        <f>CJ176+CF176+CB176+BX176+BT176+BP176+BL176+BH176+BD176+CN176</f>
        <v>343916379.34412187</v>
      </c>
      <c r="CS176" s="1961" t="s">
        <v>118</v>
      </c>
      <c r="CT176" s="2200" t="s">
        <v>148</v>
      </c>
      <c r="CU176" s="1961" t="s">
        <v>3359</v>
      </c>
      <c r="CV176" s="1962" t="s">
        <v>426</v>
      </c>
      <c r="CW176" s="1962"/>
      <c r="CX176" s="2190" t="s">
        <v>427</v>
      </c>
      <c r="CY176" s="1962"/>
      <c r="CZ176" s="1962"/>
      <c r="DA176" s="1962"/>
      <c r="DB176" s="1962"/>
      <c r="DC176" s="1962"/>
      <c r="DD176" s="1962"/>
    </row>
    <row r="177" spans="1:109" s="1648" customFormat="1" ht="138.75" customHeight="1">
      <c r="A177" s="1628">
        <v>165</v>
      </c>
      <c r="B177" s="1902" t="s">
        <v>3348</v>
      </c>
      <c r="C177" s="1903"/>
      <c r="D177" s="1904" t="s">
        <v>1959</v>
      </c>
      <c r="E177" s="1650"/>
      <c r="F177" s="1892" t="s">
        <v>1974</v>
      </c>
      <c r="G177" s="1892" t="s">
        <v>3349</v>
      </c>
      <c r="H177" s="1893" t="s">
        <v>108</v>
      </c>
      <c r="I177" s="1905" t="s">
        <v>2635</v>
      </c>
      <c r="J177" s="1895" t="s">
        <v>9</v>
      </c>
      <c r="K177" s="1895" t="s">
        <v>9</v>
      </c>
      <c r="L177" s="1906">
        <v>43831</v>
      </c>
      <c r="M177" s="1906">
        <v>47848</v>
      </c>
      <c r="N177" s="2085">
        <v>0.06</v>
      </c>
      <c r="O177" s="2085">
        <v>0.06</v>
      </c>
      <c r="P177" s="2085">
        <v>0.08</v>
      </c>
      <c r="Q177" s="2085">
        <v>0.1</v>
      </c>
      <c r="R177" s="2085">
        <v>0.1</v>
      </c>
      <c r="S177" s="2085">
        <v>0.1</v>
      </c>
      <c r="T177" s="2085">
        <v>0.1</v>
      </c>
      <c r="U177" s="2085">
        <v>0.1</v>
      </c>
      <c r="V177" s="2085">
        <v>0.1</v>
      </c>
      <c r="W177" s="2085">
        <v>0.1</v>
      </c>
      <c r="X177" s="2085">
        <v>0.1</v>
      </c>
      <c r="Y177" s="2086">
        <v>1</v>
      </c>
      <c r="Z177" s="1886" t="s">
        <v>3360</v>
      </c>
      <c r="AA177" s="2087">
        <v>5.0000000000000001E-3</v>
      </c>
      <c r="AB177" s="1666" t="s">
        <v>3361</v>
      </c>
      <c r="AC177" s="1666" t="s">
        <v>453</v>
      </c>
      <c r="AD177" s="1885" t="s">
        <v>11</v>
      </c>
      <c r="AE177" s="1667" t="s">
        <v>117</v>
      </c>
      <c r="AF177" s="1666" t="s">
        <v>2644</v>
      </c>
      <c r="AG177" s="1902" t="s">
        <v>2635</v>
      </c>
      <c r="AH177" s="1640" t="s">
        <v>37</v>
      </c>
      <c r="AI177" s="1640" t="s">
        <v>37</v>
      </c>
      <c r="AJ177" s="1666">
        <v>34</v>
      </c>
      <c r="AK177" s="1885">
        <v>2019</v>
      </c>
      <c r="AL177" s="2082">
        <v>43831</v>
      </c>
      <c r="AM177" s="2082">
        <v>47848</v>
      </c>
      <c r="AN177" s="1666">
        <v>3</v>
      </c>
      <c r="AO177" s="1666">
        <v>21</v>
      </c>
      <c r="AP177" s="1666">
        <v>21</v>
      </c>
      <c r="AQ177" s="1666">
        <v>21</v>
      </c>
      <c r="AR177" s="1666">
        <v>21</v>
      </c>
      <c r="AS177" s="1666">
        <v>21</v>
      </c>
      <c r="AT177" s="1666">
        <v>21</v>
      </c>
      <c r="AU177" s="1666">
        <v>21</v>
      </c>
      <c r="AV177" s="1666">
        <v>21</v>
      </c>
      <c r="AW177" s="1666">
        <v>21</v>
      </c>
      <c r="AX177" s="1666">
        <v>21</v>
      </c>
      <c r="AY177" s="1666">
        <f>SUM(AN177:AX177)</f>
        <v>213</v>
      </c>
      <c r="AZ177" s="1912">
        <v>1167000</v>
      </c>
      <c r="BA177" s="1912">
        <v>1167000</v>
      </c>
      <c r="BB177" s="1902" t="s">
        <v>2661</v>
      </c>
      <c r="BC177" s="1902" t="s">
        <v>2910</v>
      </c>
      <c r="BD177" s="1912">
        <v>5835000</v>
      </c>
      <c r="BE177" s="1912">
        <v>5835000</v>
      </c>
      <c r="BF177" s="1640" t="s">
        <v>2661</v>
      </c>
      <c r="BG177" s="1640" t="s">
        <v>2910</v>
      </c>
      <c r="BH177" s="1912">
        <v>6068400</v>
      </c>
      <c r="BI177" s="1912">
        <v>6068400</v>
      </c>
      <c r="BJ177" s="1902" t="s">
        <v>2661</v>
      </c>
      <c r="BK177" s="1902" t="s">
        <v>2910</v>
      </c>
      <c r="BL177" s="1912">
        <v>6068400</v>
      </c>
      <c r="BM177" s="1912">
        <v>6068400</v>
      </c>
      <c r="BN177" s="1902" t="s">
        <v>2661</v>
      </c>
      <c r="BO177" s="1902" t="s">
        <v>2910</v>
      </c>
      <c r="BP177" s="1912">
        <v>6311136</v>
      </c>
      <c r="BQ177" s="1912">
        <v>6311136</v>
      </c>
      <c r="BR177" s="1902" t="s">
        <v>2661</v>
      </c>
      <c r="BS177" s="1902" t="s">
        <v>2910</v>
      </c>
      <c r="BT177" s="1912">
        <v>6825125</v>
      </c>
      <c r="BU177" s="1912">
        <v>6825125</v>
      </c>
      <c r="BV177" s="1902" t="s">
        <v>2661</v>
      </c>
      <c r="BW177" s="1781" t="s">
        <v>37</v>
      </c>
      <c r="BX177" s="1912">
        <v>7099170</v>
      </c>
      <c r="BY177" s="1912">
        <v>7099170</v>
      </c>
      <c r="BZ177" s="1902" t="s">
        <v>2661</v>
      </c>
      <c r="CA177" s="1781" t="s">
        <v>37</v>
      </c>
      <c r="CB177" s="1912">
        <v>7383136</v>
      </c>
      <c r="CC177" s="1912">
        <v>7383136</v>
      </c>
      <c r="CD177" s="1902" t="s">
        <v>2661</v>
      </c>
      <c r="CE177" s="1781" t="s">
        <v>37</v>
      </c>
      <c r="CF177" s="1912">
        <v>7678462</v>
      </c>
      <c r="CG177" s="1912">
        <v>7678462</v>
      </c>
      <c r="CH177" s="1902" t="s">
        <v>2661</v>
      </c>
      <c r="CI177" s="1781" t="s">
        <v>37</v>
      </c>
      <c r="CJ177" s="1912">
        <v>7985600</v>
      </c>
      <c r="CK177" s="1912">
        <v>7985600</v>
      </c>
      <c r="CL177" s="1902" t="s">
        <v>2661</v>
      </c>
      <c r="CM177" s="1781" t="s">
        <v>37</v>
      </c>
      <c r="CN177" s="1912">
        <v>8305024</v>
      </c>
      <c r="CO177" s="1912">
        <v>8305024</v>
      </c>
      <c r="CP177" s="1902" t="s">
        <v>2661</v>
      </c>
      <c r="CQ177" s="1781" t="s">
        <v>37</v>
      </c>
      <c r="CR177" s="1644">
        <f>CJ177+CF177+CB177+BX177+BT177+BP177+BL177+BH177+BD177+AZ177+CN177</f>
        <v>70726453</v>
      </c>
      <c r="CS177" s="1885" t="s">
        <v>38</v>
      </c>
      <c r="CT177" s="1885" t="s">
        <v>39</v>
      </c>
      <c r="CU177" s="1885" t="s">
        <v>2911</v>
      </c>
      <c r="CV177" s="1885" t="s">
        <v>2912</v>
      </c>
      <c r="CW177" s="2026" t="s">
        <v>200</v>
      </c>
      <c r="CX177" s="2201" t="s">
        <v>201</v>
      </c>
      <c r="CY177" s="2026"/>
      <c r="CZ177" s="1909"/>
      <c r="DA177" s="1909"/>
      <c r="DB177" s="1909"/>
      <c r="DC177" s="1909"/>
      <c r="DD177" s="1909"/>
    </row>
    <row r="178" spans="1:109" s="1648" customFormat="1" ht="169.5" customHeight="1">
      <c r="A178" s="1628">
        <v>166</v>
      </c>
      <c r="B178" s="1902" t="s">
        <v>3348</v>
      </c>
      <c r="C178" s="1903"/>
      <c r="D178" s="1904" t="s">
        <v>1959</v>
      </c>
      <c r="E178" s="1650"/>
      <c r="F178" s="1892" t="s">
        <v>1974</v>
      </c>
      <c r="G178" s="1892" t="s">
        <v>3349</v>
      </c>
      <c r="H178" s="1893" t="s">
        <v>108</v>
      </c>
      <c r="I178" s="1905" t="s">
        <v>2635</v>
      </c>
      <c r="J178" s="1895" t="s">
        <v>9</v>
      </c>
      <c r="K178" s="1895" t="s">
        <v>9</v>
      </c>
      <c r="L178" s="1906">
        <v>43831</v>
      </c>
      <c r="M178" s="1906">
        <v>47848</v>
      </c>
      <c r="N178" s="2085">
        <v>0.06</v>
      </c>
      <c r="O178" s="2085">
        <v>0.06</v>
      </c>
      <c r="P178" s="2085">
        <v>0.08</v>
      </c>
      <c r="Q178" s="2085">
        <v>0.1</v>
      </c>
      <c r="R178" s="2085">
        <v>0.1</v>
      </c>
      <c r="S178" s="2085">
        <v>0.1</v>
      </c>
      <c r="T178" s="2085">
        <v>0.1</v>
      </c>
      <c r="U178" s="2085">
        <v>0.1</v>
      </c>
      <c r="V178" s="2085">
        <v>0.1</v>
      </c>
      <c r="W178" s="2085">
        <v>0.1</v>
      </c>
      <c r="X178" s="2085">
        <v>0.1</v>
      </c>
      <c r="Y178" s="2086">
        <v>1</v>
      </c>
      <c r="Z178" s="1651" t="s">
        <v>3362</v>
      </c>
      <c r="AA178" s="2188">
        <v>5.0000000000000001E-3</v>
      </c>
      <c r="AB178" s="1640" t="s">
        <v>1886</v>
      </c>
      <c r="AC178" s="1640" t="s">
        <v>1887</v>
      </c>
      <c r="AD178" s="1666" t="s">
        <v>11</v>
      </c>
      <c r="AE178" s="1666" t="s">
        <v>41</v>
      </c>
      <c r="AF178" s="1640" t="s">
        <v>82</v>
      </c>
      <c r="AG178" s="1640" t="s">
        <v>2659</v>
      </c>
      <c r="AH178" s="1640" t="s">
        <v>2853</v>
      </c>
      <c r="AI178" s="1640">
        <v>314</v>
      </c>
      <c r="AJ178" s="1661" t="s">
        <v>8</v>
      </c>
      <c r="AK178" s="1661" t="s">
        <v>8</v>
      </c>
      <c r="AL178" s="1910">
        <v>44197</v>
      </c>
      <c r="AM178" s="1655">
        <v>47848</v>
      </c>
      <c r="AN178" s="1640" t="s">
        <v>29</v>
      </c>
      <c r="AO178" s="1664">
        <v>1</v>
      </c>
      <c r="AP178" s="1664">
        <v>1</v>
      </c>
      <c r="AQ178" s="1664">
        <v>1</v>
      </c>
      <c r="AR178" s="1664">
        <v>1</v>
      </c>
      <c r="AS178" s="1664">
        <v>1</v>
      </c>
      <c r="AT178" s="1664">
        <v>1</v>
      </c>
      <c r="AU178" s="1664">
        <v>1</v>
      </c>
      <c r="AV178" s="1664">
        <v>1</v>
      </c>
      <c r="AW178" s="1664">
        <v>1</v>
      </c>
      <c r="AX178" s="1664">
        <v>1</v>
      </c>
      <c r="AY178" s="1664">
        <v>1</v>
      </c>
      <c r="AZ178" s="1912" t="s">
        <v>29</v>
      </c>
      <c r="BA178" s="1912" t="s">
        <v>29</v>
      </c>
      <c r="BB178" s="1640" t="s">
        <v>9</v>
      </c>
      <c r="BC178" s="1640" t="s">
        <v>9</v>
      </c>
      <c r="BD178" s="1912">
        <v>96000000</v>
      </c>
      <c r="BE178" s="1912">
        <v>96000000</v>
      </c>
      <c r="BF178" s="1640" t="s">
        <v>2661</v>
      </c>
      <c r="BG178" s="1640">
        <v>7692</v>
      </c>
      <c r="BH178" s="1912">
        <f>BD178*1.03</f>
        <v>98880000</v>
      </c>
      <c r="BI178" s="1912">
        <f>BE178*1.03</f>
        <v>98880000</v>
      </c>
      <c r="BJ178" s="1640" t="s">
        <v>2661</v>
      </c>
      <c r="BK178" s="1640">
        <v>7692</v>
      </c>
      <c r="BL178" s="1912">
        <f>BH178*1.03</f>
        <v>101846400</v>
      </c>
      <c r="BM178" s="1912">
        <f>BI178*1.03</f>
        <v>101846400</v>
      </c>
      <c r="BN178" s="1640" t="s">
        <v>2661</v>
      </c>
      <c r="BO178" s="1640">
        <v>7692</v>
      </c>
      <c r="BP178" s="1912">
        <f>BL178*1.03</f>
        <v>104901792</v>
      </c>
      <c r="BQ178" s="1912">
        <f>BM178*1.03</f>
        <v>104901792</v>
      </c>
      <c r="BR178" s="1640" t="s">
        <v>2661</v>
      </c>
      <c r="BS178" s="1640">
        <v>7692</v>
      </c>
      <c r="BT178" s="1912">
        <f>BP178*1.03</f>
        <v>108048845.76000001</v>
      </c>
      <c r="BU178" s="1912" t="s">
        <v>29</v>
      </c>
      <c r="BV178" s="1640" t="s">
        <v>2661</v>
      </c>
      <c r="BW178" s="1640" t="s">
        <v>29</v>
      </c>
      <c r="BX178" s="1912">
        <f>BT178*1.03</f>
        <v>111290311.13280001</v>
      </c>
      <c r="BY178" s="1912" t="s">
        <v>29</v>
      </c>
      <c r="BZ178" s="1640" t="s">
        <v>2661</v>
      </c>
      <c r="CA178" s="1640" t="s">
        <v>29</v>
      </c>
      <c r="CB178" s="1912">
        <f>BX178*1.03</f>
        <v>114629020.46678402</v>
      </c>
      <c r="CC178" s="1912" t="s">
        <v>29</v>
      </c>
      <c r="CD178" s="1640" t="s">
        <v>2661</v>
      </c>
      <c r="CE178" s="1640" t="s">
        <v>29</v>
      </c>
      <c r="CF178" s="1912">
        <f>CB178*1.03</f>
        <v>118067891.08078754</v>
      </c>
      <c r="CG178" s="1640" t="s">
        <v>29</v>
      </c>
      <c r="CH178" s="1640" t="s">
        <v>2661</v>
      </c>
      <c r="CI178" s="1640" t="s">
        <v>29</v>
      </c>
      <c r="CJ178" s="1912">
        <f>CF178*1.03</f>
        <v>121609927.81321117</v>
      </c>
      <c r="CK178" s="1640" t="s">
        <v>29</v>
      </c>
      <c r="CL178" s="1640" t="s">
        <v>2661</v>
      </c>
      <c r="CM178" s="1640" t="s">
        <v>29</v>
      </c>
      <c r="CN178" s="1912">
        <f>CJ178*1.03</f>
        <v>125258225.64760751</v>
      </c>
      <c r="CO178" s="1640" t="s">
        <v>29</v>
      </c>
      <c r="CP178" s="1640" t="s">
        <v>2661</v>
      </c>
      <c r="CQ178" s="1640" t="s">
        <v>29</v>
      </c>
      <c r="CR178" s="1644">
        <f>SUM(BD178+BH178+BL178+BP178+BT178+BX178+CB178+CF178+CJ178+CN178)</f>
        <v>1100532413.9011903</v>
      </c>
      <c r="CS178" s="1902" t="s">
        <v>30</v>
      </c>
      <c r="CT178" s="1902" t="s">
        <v>31</v>
      </c>
      <c r="CU178" s="1902" t="s">
        <v>156</v>
      </c>
      <c r="CV178" s="1902" t="s">
        <v>2854</v>
      </c>
      <c r="CW178" s="1902" t="s">
        <v>157</v>
      </c>
      <c r="CX178" s="1902" t="s">
        <v>158</v>
      </c>
      <c r="CY178" s="1909"/>
      <c r="CZ178" s="1909"/>
      <c r="DA178" s="1909"/>
      <c r="DB178" s="1909"/>
      <c r="DC178" s="1909"/>
      <c r="DD178" s="1909"/>
    </row>
    <row r="179" spans="1:109" s="1648" customFormat="1" ht="147" customHeight="1">
      <c r="A179" s="1628">
        <v>167</v>
      </c>
      <c r="B179" s="1902" t="s">
        <v>3348</v>
      </c>
      <c r="C179" s="1903"/>
      <c r="D179" s="1904" t="s">
        <v>1959</v>
      </c>
      <c r="E179" s="1650"/>
      <c r="F179" s="1892" t="s">
        <v>1974</v>
      </c>
      <c r="G179" s="1892" t="s">
        <v>3349</v>
      </c>
      <c r="H179" s="1893" t="s">
        <v>108</v>
      </c>
      <c r="I179" s="1905" t="s">
        <v>2635</v>
      </c>
      <c r="J179" s="1895" t="s">
        <v>9</v>
      </c>
      <c r="K179" s="1895" t="s">
        <v>9</v>
      </c>
      <c r="L179" s="1906">
        <v>43831</v>
      </c>
      <c r="M179" s="1906">
        <v>47848</v>
      </c>
      <c r="N179" s="2085">
        <v>0.06</v>
      </c>
      <c r="O179" s="2085">
        <v>0.06</v>
      </c>
      <c r="P179" s="2085">
        <v>0.08</v>
      </c>
      <c r="Q179" s="2085">
        <v>0.1</v>
      </c>
      <c r="R179" s="2085">
        <v>0.1</v>
      </c>
      <c r="S179" s="2085">
        <v>0.1</v>
      </c>
      <c r="T179" s="2085">
        <v>0.1</v>
      </c>
      <c r="U179" s="2085">
        <v>0.1</v>
      </c>
      <c r="V179" s="2085">
        <v>0.1</v>
      </c>
      <c r="W179" s="2085">
        <v>0.1</v>
      </c>
      <c r="X179" s="2085">
        <v>0.1</v>
      </c>
      <c r="Y179" s="2086">
        <v>1</v>
      </c>
      <c r="Z179" s="1904" t="s">
        <v>3363</v>
      </c>
      <c r="AA179" s="2188">
        <v>2.5000000000000001E-3</v>
      </c>
      <c r="AB179" s="1902" t="s">
        <v>431</v>
      </c>
      <c r="AC179" s="1902" t="s">
        <v>432</v>
      </c>
      <c r="AD179" s="1902" t="s">
        <v>83</v>
      </c>
      <c r="AE179" s="1893" t="s">
        <v>84</v>
      </c>
      <c r="AF179" s="1902" t="s">
        <v>27</v>
      </c>
      <c r="AG179" s="1902" t="s">
        <v>2635</v>
      </c>
      <c r="AH179" s="1920" t="s">
        <v>3364</v>
      </c>
      <c r="AI179" s="1920">
        <v>338</v>
      </c>
      <c r="AJ179" s="2035" t="s">
        <v>8</v>
      </c>
      <c r="AK179" s="2035" t="s">
        <v>8</v>
      </c>
      <c r="AL179" s="1655">
        <v>44075</v>
      </c>
      <c r="AM179" s="1655">
        <v>47848</v>
      </c>
      <c r="AN179" s="1640">
        <v>10</v>
      </c>
      <c r="AO179" s="2035">
        <v>10</v>
      </c>
      <c r="AP179" s="2035">
        <v>10</v>
      </c>
      <c r="AQ179" s="2035">
        <v>10</v>
      </c>
      <c r="AR179" s="2035">
        <v>10</v>
      </c>
      <c r="AS179" s="2035">
        <v>10</v>
      </c>
      <c r="AT179" s="2035">
        <v>10</v>
      </c>
      <c r="AU179" s="2035">
        <v>10</v>
      </c>
      <c r="AV179" s="2035">
        <v>10</v>
      </c>
      <c r="AW179" s="2035">
        <v>10</v>
      </c>
      <c r="AX179" s="2035">
        <v>10</v>
      </c>
      <c r="AY179" s="2035">
        <f>SUM(AN179:AX179)</f>
        <v>110</v>
      </c>
      <c r="AZ179" s="1912">
        <v>53000000</v>
      </c>
      <c r="BA179" s="1912">
        <f>+AZ179</f>
        <v>53000000</v>
      </c>
      <c r="BB179" s="2025" t="s">
        <v>2660</v>
      </c>
      <c r="BC179" s="1918">
        <v>7640</v>
      </c>
      <c r="BD179" s="1912">
        <f>+AZ179*1.038</f>
        <v>55014000</v>
      </c>
      <c r="BE179" s="1912">
        <f>+BD179</f>
        <v>55014000</v>
      </c>
      <c r="BF179" s="2025" t="s">
        <v>2661</v>
      </c>
      <c r="BG179" s="1918">
        <v>7640</v>
      </c>
      <c r="BH179" s="1912">
        <f>+BD179*1.038</f>
        <v>57104532</v>
      </c>
      <c r="BI179" s="1912">
        <f>+BH179</f>
        <v>57104532</v>
      </c>
      <c r="BJ179" s="2025" t="s">
        <v>2661</v>
      </c>
      <c r="BK179" s="1918">
        <v>7640</v>
      </c>
      <c r="BL179" s="1912">
        <f>+BH179*1.038</f>
        <v>59274504.216000006</v>
      </c>
      <c r="BM179" s="1912">
        <f>+BL179</f>
        <v>59274504.216000006</v>
      </c>
      <c r="BN179" s="2025" t="s">
        <v>2661</v>
      </c>
      <c r="BO179" s="1918">
        <v>7640</v>
      </c>
      <c r="BP179" s="1912">
        <f>(BL179*3%)+BL179</f>
        <v>61052739.342480004</v>
      </c>
      <c r="BQ179" s="1912" t="s">
        <v>8</v>
      </c>
      <c r="BR179" s="2025" t="s">
        <v>2661</v>
      </c>
      <c r="BS179" s="1918">
        <v>7640</v>
      </c>
      <c r="BT179" s="1912">
        <f>(BP179*3%)+BP179</f>
        <v>62884321.522754401</v>
      </c>
      <c r="BU179" s="1912" t="s">
        <v>8</v>
      </c>
      <c r="BV179" s="2025" t="s">
        <v>2661</v>
      </c>
      <c r="BW179" s="1912" t="s">
        <v>8</v>
      </c>
      <c r="BX179" s="1912">
        <f>(BT179*3%)+BT179</f>
        <v>64770851.168437034</v>
      </c>
      <c r="BY179" s="1912" t="s">
        <v>8</v>
      </c>
      <c r="BZ179" s="2025" t="s">
        <v>2661</v>
      </c>
      <c r="CA179" s="1912" t="s">
        <v>8</v>
      </c>
      <c r="CB179" s="1912">
        <f>(BX179*3%)+BX179</f>
        <v>66713976.703490146</v>
      </c>
      <c r="CC179" s="1912" t="s">
        <v>8</v>
      </c>
      <c r="CD179" s="2025" t="s">
        <v>2661</v>
      </c>
      <c r="CE179" s="1912" t="s">
        <v>8</v>
      </c>
      <c r="CF179" s="1912">
        <f>(CB179*3%)+CB179</f>
        <v>68715396.004594848</v>
      </c>
      <c r="CG179" s="1912" t="s">
        <v>8</v>
      </c>
      <c r="CH179" s="2025" t="s">
        <v>2661</v>
      </c>
      <c r="CI179" s="1912" t="s">
        <v>8</v>
      </c>
      <c r="CJ179" s="1912">
        <f>(CF179*3%)+CF179</f>
        <v>70776857.884732693</v>
      </c>
      <c r="CK179" s="1912" t="s">
        <v>8</v>
      </c>
      <c r="CL179" s="2025" t="s">
        <v>2661</v>
      </c>
      <c r="CM179" s="1912" t="s">
        <v>8</v>
      </c>
      <c r="CN179" s="1912">
        <f>+CJ179*1.038</f>
        <v>73466378.484352544</v>
      </c>
      <c r="CO179" s="1912" t="s">
        <v>8</v>
      </c>
      <c r="CP179" s="2025" t="s">
        <v>2661</v>
      </c>
      <c r="CQ179" s="1912" t="s">
        <v>8</v>
      </c>
      <c r="CR179" s="1644">
        <f>SUM(AZ179+BD179+BH179+BL179+BP179+BT179+BX179+CB179+CF179+CJ179+CN179)</f>
        <v>692773557.32684171</v>
      </c>
      <c r="CS179" s="1902" t="s">
        <v>30</v>
      </c>
      <c r="CT179" s="1902" t="s">
        <v>31</v>
      </c>
      <c r="CU179" s="2035" t="s">
        <v>3365</v>
      </c>
      <c r="CV179" s="2036" t="s">
        <v>3366</v>
      </c>
      <c r="CW179" s="2036"/>
      <c r="CX179" s="2190" t="s">
        <v>3367</v>
      </c>
      <c r="CY179" s="2026"/>
      <c r="CZ179" s="1909"/>
      <c r="DA179" s="1909"/>
      <c r="DB179" s="1909"/>
      <c r="DC179" s="1909"/>
      <c r="DD179" s="1909"/>
    </row>
    <row r="180" spans="1:109" s="1648" customFormat="1" ht="168" customHeight="1">
      <c r="A180" s="1628">
        <v>168</v>
      </c>
      <c r="B180" s="1902" t="s">
        <v>3348</v>
      </c>
      <c r="C180" s="1903"/>
      <c r="D180" s="1904" t="s">
        <v>1959</v>
      </c>
      <c r="E180" s="1909"/>
      <c r="F180" s="1892" t="s">
        <v>1974</v>
      </c>
      <c r="G180" s="1892" t="s">
        <v>3349</v>
      </c>
      <c r="H180" s="1893" t="s">
        <v>108</v>
      </c>
      <c r="I180" s="1905" t="s">
        <v>2635</v>
      </c>
      <c r="J180" s="1895" t="s">
        <v>9</v>
      </c>
      <c r="K180" s="1895" t="s">
        <v>9</v>
      </c>
      <c r="L180" s="1906">
        <v>43831</v>
      </c>
      <c r="M180" s="1906">
        <v>47848</v>
      </c>
      <c r="N180" s="2085">
        <v>0.06</v>
      </c>
      <c r="O180" s="2085">
        <v>0.06</v>
      </c>
      <c r="P180" s="2085">
        <v>0.08</v>
      </c>
      <c r="Q180" s="2085">
        <v>0.1</v>
      </c>
      <c r="R180" s="2085">
        <v>0.1</v>
      </c>
      <c r="S180" s="2085">
        <v>0.1</v>
      </c>
      <c r="T180" s="2085">
        <v>0.1</v>
      </c>
      <c r="U180" s="2085">
        <v>0.1</v>
      </c>
      <c r="V180" s="2085">
        <v>0.1</v>
      </c>
      <c r="W180" s="2085">
        <v>0.1</v>
      </c>
      <c r="X180" s="2085">
        <v>0.1</v>
      </c>
      <c r="Y180" s="2086">
        <v>1</v>
      </c>
      <c r="Z180" s="1904" t="s">
        <v>3368</v>
      </c>
      <c r="AA180" s="1652">
        <v>0.02</v>
      </c>
      <c r="AB180" s="1902" t="s">
        <v>3369</v>
      </c>
      <c r="AC180" s="1902" t="s">
        <v>3370</v>
      </c>
      <c r="AD180" s="1909" t="s">
        <v>83</v>
      </c>
      <c r="AE180" s="1902" t="s">
        <v>3371</v>
      </c>
      <c r="AF180" s="1902" t="s">
        <v>3372</v>
      </c>
      <c r="AG180" s="1909" t="s">
        <v>2659</v>
      </c>
      <c r="AH180" s="1902" t="s">
        <v>438</v>
      </c>
      <c r="AI180" s="1902">
        <v>11</v>
      </c>
      <c r="AJ180" s="1902">
        <v>20</v>
      </c>
      <c r="AK180" s="1902">
        <v>2019</v>
      </c>
      <c r="AL180" s="1910">
        <v>43831</v>
      </c>
      <c r="AM180" s="1910">
        <v>47848</v>
      </c>
      <c r="AN180" s="1902">
        <v>20</v>
      </c>
      <c r="AO180" s="1902">
        <v>20</v>
      </c>
      <c r="AP180" s="1902">
        <v>20</v>
      </c>
      <c r="AQ180" s="1902">
        <v>20</v>
      </c>
      <c r="AR180" s="1902">
        <v>20</v>
      </c>
      <c r="AS180" s="1902">
        <v>20</v>
      </c>
      <c r="AT180" s="1902">
        <v>20</v>
      </c>
      <c r="AU180" s="1902">
        <v>20</v>
      </c>
      <c r="AV180" s="1902">
        <v>20</v>
      </c>
      <c r="AW180" s="1902">
        <v>20</v>
      </c>
      <c r="AX180" s="1902">
        <v>20</v>
      </c>
      <c r="AY180" s="1902">
        <v>20</v>
      </c>
      <c r="AZ180" s="1912">
        <v>4610831000</v>
      </c>
      <c r="BA180" s="1912">
        <f>+AZ180</f>
        <v>4610831000</v>
      </c>
      <c r="BB180" s="1913" t="s">
        <v>3373</v>
      </c>
      <c r="BC180" s="1903">
        <v>7675</v>
      </c>
      <c r="BD180" s="1912">
        <v>18566709769</v>
      </c>
      <c r="BE180" s="1912">
        <f>+BD180</f>
        <v>18566709769</v>
      </c>
      <c r="BF180" s="1913" t="s">
        <v>3373</v>
      </c>
      <c r="BG180" s="1903">
        <v>7675</v>
      </c>
      <c r="BH180" s="1912">
        <v>18789474952</v>
      </c>
      <c r="BI180" s="1912">
        <f>BH180</f>
        <v>18789474952</v>
      </c>
      <c r="BJ180" s="1913" t="s">
        <v>3373</v>
      </c>
      <c r="BK180" s="1903">
        <v>7675</v>
      </c>
      <c r="BL180" s="1912">
        <v>18555685279</v>
      </c>
      <c r="BM180" s="1912">
        <f>BL180</f>
        <v>18555685279</v>
      </c>
      <c r="BN180" s="1913" t="s">
        <v>3373</v>
      </c>
      <c r="BO180" s="1903">
        <v>7675</v>
      </c>
      <c r="BP180" s="1912">
        <v>19410800000</v>
      </c>
      <c r="BQ180" s="1912">
        <f>BP180</f>
        <v>19410800000</v>
      </c>
      <c r="BR180" s="1913" t="s">
        <v>3373</v>
      </c>
      <c r="BS180" s="1903">
        <v>7675</v>
      </c>
      <c r="BT180" s="1912">
        <f>19410800000*1.03</f>
        <v>19993124000</v>
      </c>
      <c r="BU180" s="1912" t="s">
        <v>8</v>
      </c>
      <c r="BV180" s="1913" t="s">
        <v>3373</v>
      </c>
      <c r="BW180" s="1913" t="s">
        <v>2698</v>
      </c>
      <c r="BX180" s="1912">
        <f>+BT180*1.03</f>
        <v>20592917720</v>
      </c>
      <c r="BY180" s="1912" t="s">
        <v>8</v>
      </c>
      <c r="BZ180" s="1913" t="s">
        <v>3373</v>
      </c>
      <c r="CA180" s="1913" t="s">
        <v>2698</v>
      </c>
      <c r="CB180" s="1912">
        <f>+BX180*1.03</f>
        <v>21210705251.600002</v>
      </c>
      <c r="CC180" s="1912" t="s">
        <v>8</v>
      </c>
      <c r="CD180" s="1913" t="s">
        <v>3373</v>
      </c>
      <c r="CE180" s="1913" t="s">
        <v>2698</v>
      </c>
      <c r="CF180" s="1912">
        <f>+CB180*1.03</f>
        <v>21847026409.148003</v>
      </c>
      <c r="CG180" s="1912" t="s">
        <v>8</v>
      </c>
      <c r="CH180" s="1913" t="s">
        <v>3373</v>
      </c>
      <c r="CI180" s="1913" t="s">
        <v>2698</v>
      </c>
      <c r="CJ180" s="1912">
        <f>+CF180*1.03</f>
        <v>22502437201.422443</v>
      </c>
      <c r="CK180" s="1912" t="s">
        <v>8</v>
      </c>
      <c r="CL180" s="1913" t="s">
        <v>3373</v>
      </c>
      <c r="CM180" s="1913" t="s">
        <v>2698</v>
      </c>
      <c r="CN180" s="1912">
        <f>+CJ180*1.03</f>
        <v>23177510317.465118</v>
      </c>
      <c r="CO180" s="1912" t="s">
        <v>8</v>
      </c>
      <c r="CP180" s="1913" t="s">
        <v>3373</v>
      </c>
      <c r="CQ180" s="1913" t="s">
        <v>2698</v>
      </c>
      <c r="CR180" s="1644">
        <f>CN180+CJ180+CF180+CB180+BX180+BT180+BP180+BL180+BH180+BD180+AZ180</f>
        <v>209257221899.63556</v>
      </c>
      <c r="CS180" s="1902" t="s">
        <v>0</v>
      </c>
      <c r="CT180" s="1902" t="s">
        <v>1</v>
      </c>
      <c r="CU180" s="1902" t="s">
        <v>3374</v>
      </c>
      <c r="CV180" s="1902" t="s">
        <v>439</v>
      </c>
      <c r="CW180" s="1902">
        <v>3169001</v>
      </c>
      <c r="CX180" s="2202" t="s">
        <v>440</v>
      </c>
      <c r="CY180" s="1902"/>
      <c r="CZ180" s="1902"/>
      <c r="DA180" s="1902"/>
      <c r="DB180" s="1909"/>
      <c r="DC180" s="2202"/>
      <c r="DD180" s="1915"/>
    </row>
    <row r="181" spans="1:109" s="1648" customFormat="1" ht="168" customHeight="1">
      <c r="A181" s="1628">
        <v>169</v>
      </c>
      <c r="B181" s="1902" t="s">
        <v>3348</v>
      </c>
      <c r="C181" s="1903"/>
      <c r="D181" s="1904" t="s">
        <v>1959</v>
      </c>
      <c r="E181" s="1909"/>
      <c r="F181" s="1892" t="s">
        <v>1974</v>
      </c>
      <c r="G181" s="1892" t="s">
        <v>3349</v>
      </c>
      <c r="H181" s="1893" t="s">
        <v>108</v>
      </c>
      <c r="I181" s="1905" t="s">
        <v>2635</v>
      </c>
      <c r="J181" s="1895" t="s">
        <v>9</v>
      </c>
      <c r="K181" s="1895" t="s">
        <v>9</v>
      </c>
      <c r="L181" s="1906">
        <v>43831</v>
      </c>
      <c r="M181" s="1906">
        <v>47848</v>
      </c>
      <c r="N181" s="2085">
        <v>0.06</v>
      </c>
      <c r="O181" s="2085">
        <v>0.06</v>
      </c>
      <c r="P181" s="2085">
        <v>0.08</v>
      </c>
      <c r="Q181" s="2085">
        <v>0.1</v>
      </c>
      <c r="R181" s="2085">
        <v>0.1</v>
      </c>
      <c r="S181" s="2085">
        <v>0.1</v>
      </c>
      <c r="T181" s="2085">
        <v>0.1</v>
      </c>
      <c r="U181" s="2085">
        <v>0.1</v>
      </c>
      <c r="V181" s="2085">
        <v>0.1</v>
      </c>
      <c r="W181" s="2085">
        <v>0.1</v>
      </c>
      <c r="X181" s="2085">
        <v>0.1</v>
      </c>
      <c r="Y181" s="2086">
        <v>1</v>
      </c>
      <c r="Z181" s="2203" t="s">
        <v>3375</v>
      </c>
      <c r="AA181" s="2188">
        <v>2.5000000000000001E-3</v>
      </c>
      <c r="AB181" s="1920" t="s">
        <v>2364</v>
      </c>
      <c r="AC181" s="2204" t="s">
        <v>2368</v>
      </c>
      <c r="AD181" s="2139" t="s">
        <v>11</v>
      </c>
      <c r="AE181" s="2204" t="s">
        <v>2078</v>
      </c>
      <c r="AF181" s="2204" t="s">
        <v>80</v>
      </c>
      <c r="AG181" s="2204" t="s">
        <v>2659</v>
      </c>
      <c r="AH181" s="2204" t="s">
        <v>3376</v>
      </c>
      <c r="AI181" s="2205">
        <v>368</v>
      </c>
      <c r="AJ181" s="2139" t="s">
        <v>8</v>
      </c>
      <c r="AK181" s="2139" t="s">
        <v>8</v>
      </c>
      <c r="AL181" s="1929">
        <v>44197</v>
      </c>
      <c r="AM181" s="1929">
        <v>47848</v>
      </c>
      <c r="AN181" s="2139" t="s">
        <v>8</v>
      </c>
      <c r="AO181" s="2143">
        <v>250</v>
      </c>
      <c r="AP181" s="2143">
        <v>250</v>
      </c>
      <c r="AQ181" s="2143">
        <v>250</v>
      </c>
      <c r="AR181" s="2143">
        <v>250</v>
      </c>
      <c r="AS181" s="2143">
        <v>250</v>
      </c>
      <c r="AT181" s="2143">
        <v>250</v>
      </c>
      <c r="AU181" s="2143">
        <v>250</v>
      </c>
      <c r="AV181" s="2143">
        <v>250</v>
      </c>
      <c r="AW181" s="2143">
        <v>250</v>
      </c>
      <c r="AX181" s="2143">
        <v>250</v>
      </c>
      <c r="AY181" s="2143">
        <f>SUM(AO181:AX181)</f>
        <v>2500</v>
      </c>
      <c r="AZ181" s="2139" t="s">
        <v>8</v>
      </c>
      <c r="BA181" s="2139" t="s">
        <v>8</v>
      </c>
      <c r="BB181" s="2139" t="s">
        <v>8</v>
      </c>
      <c r="BC181" s="2139" t="s">
        <v>8</v>
      </c>
      <c r="BD181" s="1923">
        <v>821000000</v>
      </c>
      <c r="BE181" s="1923">
        <v>821000000</v>
      </c>
      <c r="BF181" s="2139" t="s">
        <v>2661</v>
      </c>
      <c r="BG181" s="2205">
        <v>7792</v>
      </c>
      <c r="BH181" s="1923">
        <v>821000000</v>
      </c>
      <c r="BI181" s="1923">
        <v>821000000</v>
      </c>
      <c r="BJ181" s="2139" t="s">
        <v>2661</v>
      </c>
      <c r="BK181" s="2205">
        <v>7792</v>
      </c>
      <c r="BL181" s="1923">
        <v>821000000</v>
      </c>
      <c r="BM181" s="1923">
        <v>821000000</v>
      </c>
      <c r="BN181" s="2139" t="s">
        <v>2661</v>
      </c>
      <c r="BO181" s="2205">
        <v>7792</v>
      </c>
      <c r="BP181" s="1923">
        <v>821000000</v>
      </c>
      <c r="BQ181" s="1923">
        <v>821000000</v>
      </c>
      <c r="BR181" s="2139" t="s">
        <v>2661</v>
      </c>
      <c r="BS181" s="2205">
        <v>7792</v>
      </c>
      <c r="BT181" s="1923">
        <v>821000000</v>
      </c>
      <c r="BU181" s="2139" t="s">
        <v>8</v>
      </c>
      <c r="BV181" s="2139" t="s">
        <v>2661</v>
      </c>
      <c r="BW181" s="2205" t="s">
        <v>8</v>
      </c>
      <c r="BX181" s="1923">
        <v>821000000</v>
      </c>
      <c r="BY181" s="2139" t="s">
        <v>8</v>
      </c>
      <c r="BZ181" s="2139" t="s">
        <v>2661</v>
      </c>
      <c r="CA181" s="2205" t="s">
        <v>8</v>
      </c>
      <c r="CB181" s="1923">
        <v>821000000</v>
      </c>
      <c r="CC181" s="2139" t="s">
        <v>8</v>
      </c>
      <c r="CD181" s="2139" t="s">
        <v>2661</v>
      </c>
      <c r="CE181" s="2205" t="s">
        <v>8</v>
      </c>
      <c r="CF181" s="1923">
        <v>821000000</v>
      </c>
      <c r="CG181" s="2139" t="s">
        <v>8</v>
      </c>
      <c r="CH181" s="2139" t="s">
        <v>2661</v>
      </c>
      <c r="CI181" s="2205" t="s">
        <v>8</v>
      </c>
      <c r="CJ181" s="1923">
        <v>821000000</v>
      </c>
      <c r="CK181" s="2139" t="s">
        <v>8</v>
      </c>
      <c r="CL181" s="2139" t="s">
        <v>2661</v>
      </c>
      <c r="CM181" s="2205" t="s">
        <v>8</v>
      </c>
      <c r="CN181" s="1923">
        <v>821000000</v>
      </c>
      <c r="CO181" s="2139" t="s">
        <v>8</v>
      </c>
      <c r="CP181" s="2139" t="s">
        <v>2661</v>
      </c>
      <c r="CQ181" s="2205" t="s">
        <v>8</v>
      </c>
      <c r="CR181" s="1728">
        <f>SUM(CN181+CJ181+CF181+CB181+BX181+BT181+BP181+BL181+BH181+BD181)</f>
        <v>8210000000</v>
      </c>
      <c r="CS181" s="1902" t="s">
        <v>30</v>
      </c>
      <c r="CT181" s="1902" t="s">
        <v>31</v>
      </c>
      <c r="CU181" s="1927" t="s">
        <v>3377</v>
      </c>
      <c r="CV181" s="1927" t="s">
        <v>2371</v>
      </c>
      <c r="CW181" s="1920" t="s">
        <v>157</v>
      </c>
      <c r="CX181" s="2206" t="s">
        <v>3378</v>
      </c>
      <c r="CY181" s="2205"/>
      <c r="CZ181" s="2207"/>
      <c r="DA181" s="2207"/>
      <c r="DB181" s="2207"/>
      <c r="DC181" s="2207"/>
      <c r="DD181" s="2207"/>
    </row>
    <row r="182" spans="1:109" s="1648" customFormat="1" ht="168" customHeight="1">
      <c r="A182" s="1628">
        <v>170</v>
      </c>
      <c r="B182" s="1902" t="s">
        <v>3348</v>
      </c>
      <c r="C182" s="1903"/>
      <c r="D182" s="1904" t="s">
        <v>1959</v>
      </c>
      <c r="E182" s="1909"/>
      <c r="F182" s="1892" t="s">
        <v>1974</v>
      </c>
      <c r="G182" s="1892" t="s">
        <v>3349</v>
      </c>
      <c r="H182" s="1893" t="s">
        <v>108</v>
      </c>
      <c r="I182" s="1905" t="s">
        <v>2635</v>
      </c>
      <c r="J182" s="1895" t="s">
        <v>9</v>
      </c>
      <c r="K182" s="1895" t="s">
        <v>9</v>
      </c>
      <c r="L182" s="1906">
        <v>43831</v>
      </c>
      <c r="M182" s="1906">
        <v>47848</v>
      </c>
      <c r="N182" s="2085">
        <v>0.06</v>
      </c>
      <c r="O182" s="2085">
        <v>0.06</v>
      </c>
      <c r="P182" s="2085">
        <v>0.08</v>
      </c>
      <c r="Q182" s="2085">
        <v>0.1</v>
      </c>
      <c r="R182" s="2085">
        <v>0.1</v>
      </c>
      <c r="S182" s="2085">
        <v>0.1</v>
      </c>
      <c r="T182" s="2085">
        <v>0.1</v>
      </c>
      <c r="U182" s="2085">
        <v>0.1</v>
      </c>
      <c r="V182" s="2085">
        <v>0.1</v>
      </c>
      <c r="W182" s="2085">
        <v>0.1</v>
      </c>
      <c r="X182" s="2085">
        <v>0.1</v>
      </c>
      <c r="Y182" s="2086">
        <v>1</v>
      </c>
      <c r="Z182" s="1919" t="s">
        <v>3379</v>
      </c>
      <c r="AA182" s="2188">
        <v>2.5000000000000001E-3</v>
      </c>
      <c r="AB182" s="1920" t="s">
        <v>3380</v>
      </c>
      <c r="AC182" s="1920" t="s">
        <v>3381</v>
      </c>
      <c r="AD182" s="1920" t="s">
        <v>83</v>
      </c>
      <c r="AE182" s="2139" t="s">
        <v>26</v>
      </c>
      <c r="AF182" s="2139" t="s">
        <v>82</v>
      </c>
      <c r="AG182" s="1935" t="s">
        <v>2659</v>
      </c>
      <c r="AH182" s="2208" t="s">
        <v>3382</v>
      </c>
      <c r="AI182" s="1935">
        <v>357</v>
      </c>
      <c r="AJ182" s="1935" t="s">
        <v>8</v>
      </c>
      <c r="AK182" s="1935" t="s">
        <v>8</v>
      </c>
      <c r="AL182" s="2209">
        <v>44256</v>
      </c>
      <c r="AM182" s="2142">
        <v>47484</v>
      </c>
      <c r="AN182" s="1935" t="s">
        <v>8</v>
      </c>
      <c r="AO182" s="1935">
        <v>50</v>
      </c>
      <c r="AP182" s="1935">
        <v>50</v>
      </c>
      <c r="AQ182" s="1935">
        <v>50</v>
      </c>
      <c r="AR182" s="1935">
        <v>50</v>
      </c>
      <c r="AS182" s="1935">
        <v>50</v>
      </c>
      <c r="AT182" s="1935">
        <v>50</v>
      </c>
      <c r="AU182" s="1935">
        <v>50</v>
      </c>
      <c r="AV182" s="1935">
        <v>50</v>
      </c>
      <c r="AW182" s="1935">
        <v>50</v>
      </c>
      <c r="AX182" s="1935">
        <v>50</v>
      </c>
      <c r="AY182" s="1935">
        <v>500</v>
      </c>
      <c r="AZ182" s="2139" t="s">
        <v>29</v>
      </c>
      <c r="BA182" s="1923" t="s">
        <v>29</v>
      </c>
      <c r="BB182" s="1923" t="s">
        <v>29</v>
      </c>
      <c r="BC182" s="1923" t="s">
        <v>29</v>
      </c>
      <c r="BD182" s="1923">
        <v>238000000</v>
      </c>
      <c r="BE182" s="1923">
        <v>238000000</v>
      </c>
      <c r="BF182" s="2137" t="s">
        <v>2661</v>
      </c>
      <c r="BG182" s="1921">
        <v>7767</v>
      </c>
      <c r="BH182" s="1923">
        <v>238000000</v>
      </c>
      <c r="BI182" s="1923">
        <v>238000000</v>
      </c>
      <c r="BJ182" s="2137" t="s">
        <v>2661</v>
      </c>
      <c r="BK182" s="1921">
        <v>7767</v>
      </c>
      <c r="BL182" s="1923">
        <v>238000000</v>
      </c>
      <c r="BM182" s="1923">
        <v>238000000</v>
      </c>
      <c r="BN182" s="2137" t="s">
        <v>2661</v>
      </c>
      <c r="BO182" s="1921">
        <v>7767</v>
      </c>
      <c r="BP182" s="1923">
        <v>238000000</v>
      </c>
      <c r="BQ182" s="1923">
        <v>238000000</v>
      </c>
      <c r="BR182" s="2137" t="s">
        <v>2661</v>
      </c>
      <c r="BS182" s="1921">
        <v>7767</v>
      </c>
      <c r="BT182" s="1923">
        <v>238000000</v>
      </c>
      <c r="BU182" s="1923">
        <v>238000000</v>
      </c>
      <c r="BV182" s="2137" t="s">
        <v>2661</v>
      </c>
      <c r="BW182" s="2139" t="s">
        <v>29</v>
      </c>
      <c r="BX182" s="1923">
        <v>238000000</v>
      </c>
      <c r="BY182" s="1923">
        <v>238000000</v>
      </c>
      <c r="BZ182" s="2137" t="s">
        <v>2661</v>
      </c>
      <c r="CA182" s="1935" t="s">
        <v>8</v>
      </c>
      <c r="CB182" s="1923">
        <v>238000000</v>
      </c>
      <c r="CC182" s="1923">
        <v>238000000</v>
      </c>
      <c r="CD182" s="2137" t="s">
        <v>2661</v>
      </c>
      <c r="CE182" s="1710" t="s">
        <v>29</v>
      </c>
      <c r="CF182" s="1935">
        <v>238</v>
      </c>
      <c r="CG182" s="1923">
        <v>238000000</v>
      </c>
      <c r="CH182" s="1923">
        <v>238000000</v>
      </c>
      <c r="CI182" s="1935" t="s">
        <v>8</v>
      </c>
      <c r="CJ182" s="1923">
        <v>238000000</v>
      </c>
      <c r="CK182" s="1923">
        <v>238000000</v>
      </c>
      <c r="CL182" s="2137" t="s">
        <v>2661</v>
      </c>
      <c r="CM182" s="1710" t="s">
        <v>29</v>
      </c>
      <c r="CN182" s="1923">
        <v>238000000</v>
      </c>
      <c r="CO182" s="1923">
        <v>238000000</v>
      </c>
      <c r="CP182" s="2137" t="s">
        <v>2661</v>
      </c>
      <c r="CQ182" s="1935" t="s">
        <v>8</v>
      </c>
      <c r="CR182" s="1728">
        <f>SUM(CN182+CJ182+CF182+CB182+BX182+BT182+BP182+BL182+BH182+BD182)</f>
        <v>2142000238</v>
      </c>
      <c r="CS182" s="1920" t="s">
        <v>30</v>
      </c>
      <c r="CT182" s="1902" t="s">
        <v>31</v>
      </c>
      <c r="CU182" s="1920" t="s">
        <v>3383</v>
      </c>
      <c r="CV182" s="1943" t="s">
        <v>3384</v>
      </c>
      <c r="CW182" s="1935"/>
      <c r="CX182" s="2210" t="s">
        <v>2385</v>
      </c>
      <c r="CY182" s="1935"/>
      <c r="CZ182" s="1935"/>
      <c r="DA182" s="1935"/>
      <c r="DB182" s="1935"/>
      <c r="DC182" s="1935"/>
      <c r="DD182" s="1935"/>
    </row>
    <row r="183" spans="1:109" s="1648" customFormat="1" ht="168" customHeight="1">
      <c r="A183" s="1628">
        <v>171</v>
      </c>
      <c r="B183" s="1902" t="s">
        <v>3348</v>
      </c>
      <c r="C183" s="1903"/>
      <c r="D183" s="1904" t="s">
        <v>1959</v>
      </c>
      <c r="E183" s="1909"/>
      <c r="F183" s="1892" t="s">
        <v>1974</v>
      </c>
      <c r="G183" s="1892" t="s">
        <v>3349</v>
      </c>
      <c r="H183" s="1893" t="s">
        <v>108</v>
      </c>
      <c r="I183" s="1905" t="s">
        <v>2635</v>
      </c>
      <c r="J183" s="1895" t="s">
        <v>9</v>
      </c>
      <c r="K183" s="1895" t="s">
        <v>9</v>
      </c>
      <c r="L183" s="1906">
        <v>43831</v>
      </c>
      <c r="M183" s="1906">
        <v>47848</v>
      </c>
      <c r="N183" s="2085">
        <v>0.06</v>
      </c>
      <c r="O183" s="2085">
        <v>0.06</v>
      </c>
      <c r="P183" s="2085">
        <v>0.08</v>
      </c>
      <c r="Q183" s="2085">
        <v>0.1</v>
      </c>
      <c r="R183" s="2085">
        <v>0.1</v>
      </c>
      <c r="S183" s="2085">
        <v>0.1</v>
      </c>
      <c r="T183" s="2085">
        <v>0.1</v>
      </c>
      <c r="U183" s="2085">
        <v>0.1</v>
      </c>
      <c r="V183" s="2085">
        <v>0.1</v>
      </c>
      <c r="W183" s="2085">
        <v>0.1</v>
      </c>
      <c r="X183" s="2085">
        <v>0.1</v>
      </c>
      <c r="Y183" s="2086">
        <v>1</v>
      </c>
      <c r="Z183" s="2211" t="s">
        <v>3385</v>
      </c>
      <c r="AA183" s="2188">
        <v>5.0000000000000001E-3</v>
      </c>
      <c r="AB183" s="2212" t="s">
        <v>2387</v>
      </c>
      <c r="AC183" s="2213" t="s">
        <v>3386</v>
      </c>
      <c r="AD183" s="1941" t="s">
        <v>2726</v>
      </c>
      <c r="AE183" s="2214" t="s">
        <v>2727</v>
      </c>
      <c r="AF183" s="2214" t="s">
        <v>2728</v>
      </c>
      <c r="AG183" s="1936" t="s">
        <v>3387</v>
      </c>
      <c r="AH183" s="2214" t="s">
        <v>2729</v>
      </c>
      <c r="AI183" s="2215">
        <v>6</v>
      </c>
      <c r="AJ183" s="2200" t="s">
        <v>3388</v>
      </c>
      <c r="AK183" s="1936">
        <v>2019</v>
      </c>
      <c r="AL183" s="2216">
        <v>43983</v>
      </c>
      <c r="AM183" s="2216">
        <v>45443</v>
      </c>
      <c r="AN183" s="2217">
        <v>0.2586</v>
      </c>
      <c r="AO183" s="2218">
        <v>0.25</v>
      </c>
      <c r="AP183" s="2218">
        <v>0.23</v>
      </c>
      <c r="AQ183" s="2218">
        <v>0.2</v>
      </c>
      <c r="AR183" s="2218">
        <v>0.15</v>
      </c>
      <c r="AS183" s="2219" t="s">
        <v>29</v>
      </c>
      <c r="AT183" s="2219" t="s">
        <v>29</v>
      </c>
      <c r="AU183" s="2219" t="s">
        <v>29</v>
      </c>
      <c r="AV183" s="2219" t="s">
        <v>29</v>
      </c>
      <c r="AW183" s="2219" t="s">
        <v>29</v>
      </c>
      <c r="AX183" s="2219" t="s">
        <v>29</v>
      </c>
      <c r="AY183" s="2218">
        <v>0.15</v>
      </c>
      <c r="AZ183" s="2220">
        <v>1231021508.625</v>
      </c>
      <c r="BA183" s="2220">
        <v>1231021508.625</v>
      </c>
      <c r="BB183" s="1710" t="s">
        <v>2731</v>
      </c>
      <c r="BC183" s="1710">
        <v>7596</v>
      </c>
      <c r="BD183" s="2220">
        <v>810731282.125</v>
      </c>
      <c r="BE183" s="2220">
        <v>810731282.125</v>
      </c>
      <c r="BF183" s="1710" t="s">
        <v>2731</v>
      </c>
      <c r="BG183" s="1710">
        <v>7596</v>
      </c>
      <c r="BH183" s="2220">
        <v>455664478.125</v>
      </c>
      <c r="BI183" s="2220">
        <v>455664478.125</v>
      </c>
      <c r="BJ183" s="1710" t="s">
        <v>2731</v>
      </c>
      <c r="BK183" s="1710" t="s">
        <v>3389</v>
      </c>
      <c r="BL183" s="2220">
        <v>508074992.625</v>
      </c>
      <c r="BM183" s="2220">
        <f t="shared" ref="BM183" si="21">1354866647*0.375</f>
        <v>508074992.625</v>
      </c>
      <c r="BN183" s="1710" t="s">
        <v>2731</v>
      </c>
      <c r="BO183" s="1710" t="s">
        <v>3389</v>
      </c>
      <c r="BP183" s="2220">
        <v>600807578.625</v>
      </c>
      <c r="BQ183" s="2220">
        <v>600807578.625</v>
      </c>
      <c r="BR183" s="1710" t="s">
        <v>2731</v>
      </c>
      <c r="BS183" s="1710" t="s">
        <v>3389</v>
      </c>
      <c r="BT183" s="2219" t="s">
        <v>29</v>
      </c>
      <c r="BU183" s="2219" t="s">
        <v>29</v>
      </c>
      <c r="BV183" s="2221" t="s">
        <v>29</v>
      </c>
      <c r="BW183" s="2221" t="s">
        <v>29</v>
      </c>
      <c r="BX183" s="2221" t="s">
        <v>29</v>
      </c>
      <c r="BY183" s="2221" t="s">
        <v>29</v>
      </c>
      <c r="BZ183" s="2221" t="s">
        <v>29</v>
      </c>
      <c r="CA183" s="2221" t="s">
        <v>29</v>
      </c>
      <c r="CB183" s="2221" t="s">
        <v>29</v>
      </c>
      <c r="CC183" s="2221" t="s">
        <v>29</v>
      </c>
      <c r="CD183" s="2221" t="s">
        <v>29</v>
      </c>
      <c r="CE183" s="2221" t="s">
        <v>29</v>
      </c>
      <c r="CF183" s="2221" t="s">
        <v>29</v>
      </c>
      <c r="CG183" s="2221" t="s">
        <v>29</v>
      </c>
      <c r="CH183" s="2221" t="s">
        <v>29</v>
      </c>
      <c r="CI183" s="2221" t="s">
        <v>29</v>
      </c>
      <c r="CJ183" s="2221" t="s">
        <v>29</v>
      </c>
      <c r="CK183" s="2221" t="s">
        <v>29</v>
      </c>
      <c r="CL183" s="2221" t="s">
        <v>29</v>
      </c>
      <c r="CM183" s="2221" t="s">
        <v>29</v>
      </c>
      <c r="CN183" s="2221" t="s">
        <v>29</v>
      </c>
      <c r="CO183" s="2221" t="s">
        <v>29</v>
      </c>
      <c r="CP183" s="2221" t="s">
        <v>29</v>
      </c>
      <c r="CQ183" s="2221" t="s">
        <v>29</v>
      </c>
      <c r="CR183" s="1923">
        <f>AZ183+BD183+BH183+BL183+BP183</f>
        <v>3606299840.125</v>
      </c>
      <c r="CS183" s="2222" t="s">
        <v>2732</v>
      </c>
      <c r="CT183" s="2200" t="s">
        <v>148</v>
      </c>
      <c r="CU183" s="1944" t="s">
        <v>2733</v>
      </c>
      <c r="CV183" s="2200" t="s">
        <v>2734</v>
      </c>
      <c r="CW183" s="2223">
        <v>3649400</v>
      </c>
      <c r="CX183" s="2200" t="s">
        <v>2105</v>
      </c>
      <c r="CY183" s="2223"/>
      <c r="CZ183" s="2223"/>
      <c r="DA183" s="1944"/>
      <c r="DB183" s="1944"/>
      <c r="DC183" s="1944"/>
      <c r="DD183" s="2224"/>
      <c r="DE183" s="2225"/>
    </row>
    <row r="184" spans="1:109" s="2235" customFormat="1" ht="168" customHeight="1">
      <c r="A184" s="1628">
        <v>172</v>
      </c>
      <c r="B184" s="1902" t="s">
        <v>3348</v>
      </c>
      <c r="C184" s="1903"/>
      <c r="D184" s="1904" t="s">
        <v>1959</v>
      </c>
      <c r="E184" s="1909"/>
      <c r="F184" s="1892" t="s">
        <v>1974</v>
      </c>
      <c r="G184" s="1892" t="s">
        <v>3349</v>
      </c>
      <c r="H184" s="1893" t="s">
        <v>108</v>
      </c>
      <c r="I184" s="1905" t="s">
        <v>2635</v>
      </c>
      <c r="J184" s="1895" t="s">
        <v>9</v>
      </c>
      <c r="K184" s="1895" t="s">
        <v>9</v>
      </c>
      <c r="L184" s="1906">
        <v>43831</v>
      </c>
      <c r="M184" s="1906">
        <v>47848</v>
      </c>
      <c r="N184" s="2085">
        <v>0.06</v>
      </c>
      <c r="O184" s="2085">
        <v>0.06</v>
      </c>
      <c r="P184" s="2085">
        <v>0.08</v>
      </c>
      <c r="Q184" s="2085">
        <v>0.1</v>
      </c>
      <c r="R184" s="2085">
        <v>0.1</v>
      </c>
      <c r="S184" s="2085">
        <v>0.1</v>
      </c>
      <c r="T184" s="2085">
        <v>0.1</v>
      </c>
      <c r="U184" s="2085">
        <v>0.1</v>
      </c>
      <c r="V184" s="2085">
        <v>0.1</v>
      </c>
      <c r="W184" s="2085">
        <v>0.1</v>
      </c>
      <c r="X184" s="2085">
        <v>0.1</v>
      </c>
      <c r="Y184" s="2086">
        <v>1</v>
      </c>
      <c r="Z184" s="2226" t="s">
        <v>3390</v>
      </c>
      <c r="AA184" s="2188">
        <v>2.5000000000000001E-3</v>
      </c>
      <c r="AB184" s="2226" t="s">
        <v>3391</v>
      </c>
      <c r="AC184" s="2226" t="s">
        <v>3392</v>
      </c>
      <c r="AD184" s="2226" t="s">
        <v>83</v>
      </c>
      <c r="AE184" s="2226" t="s">
        <v>117</v>
      </c>
      <c r="AF184" s="2226" t="s">
        <v>27</v>
      </c>
      <c r="AG184" s="2226" t="s">
        <v>2635</v>
      </c>
      <c r="AH184" s="2226" t="s">
        <v>3393</v>
      </c>
      <c r="AI184" s="2226">
        <v>34</v>
      </c>
      <c r="AJ184" s="2226">
        <v>3</v>
      </c>
      <c r="AK184" s="2226">
        <v>2019</v>
      </c>
      <c r="AL184" s="2227">
        <v>44927</v>
      </c>
      <c r="AM184" s="2227">
        <v>47118</v>
      </c>
      <c r="AN184" s="2180" t="s">
        <v>29</v>
      </c>
      <c r="AO184" s="2180" t="s">
        <v>29</v>
      </c>
      <c r="AP184" s="2180" t="s">
        <v>29</v>
      </c>
      <c r="AQ184" s="2228">
        <v>1</v>
      </c>
      <c r="AR184" s="2180" t="s">
        <v>29</v>
      </c>
      <c r="AS184" s="2180" t="s">
        <v>29</v>
      </c>
      <c r="AT184" s="2180" t="s">
        <v>29</v>
      </c>
      <c r="AU184" s="2180" t="s">
        <v>29</v>
      </c>
      <c r="AV184" s="2228">
        <v>1</v>
      </c>
      <c r="AW184" s="2180" t="s">
        <v>29</v>
      </c>
      <c r="AX184" s="2180" t="s">
        <v>29</v>
      </c>
      <c r="AY184" s="2229">
        <v>2</v>
      </c>
      <c r="AZ184" s="2180" t="s">
        <v>29</v>
      </c>
      <c r="BA184" s="2180" t="s">
        <v>29</v>
      </c>
      <c r="BB184" s="2180" t="s">
        <v>29</v>
      </c>
      <c r="BC184" s="2180" t="s">
        <v>29</v>
      </c>
      <c r="BD184" s="2180" t="s">
        <v>29</v>
      </c>
      <c r="BE184" s="2180" t="s">
        <v>29</v>
      </c>
      <c r="BF184" s="2180" t="s">
        <v>29</v>
      </c>
      <c r="BG184" s="2180" t="s">
        <v>29</v>
      </c>
      <c r="BH184" s="2180" t="s">
        <v>29</v>
      </c>
      <c r="BI184" s="2180" t="s">
        <v>29</v>
      </c>
      <c r="BJ184" s="2180" t="s">
        <v>29</v>
      </c>
      <c r="BK184" s="2180" t="s">
        <v>29</v>
      </c>
      <c r="BL184" s="2220">
        <v>400000000</v>
      </c>
      <c r="BM184" s="2220">
        <v>400000000</v>
      </c>
      <c r="BN184" s="2230" t="s">
        <v>2661</v>
      </c>
      <c r="BO184" s="2228">
        <v>7623</v>
      </c>
      <c r="BP184" s="2180" t="s">
        <v>29</v>
      </c>
      <c r="BQ184" s="2180" t="s">
        <v>29</v>
      </c>
      <c r="BR184" s="2180" t="s">
        <v>29</v>
      </c>
      <c r="BS184" s="2180" t="s">
        <v>29</v>
      </c>
      <c r="BT184" s="2180" t="s">
        <v>29</v>
      </c>
      <c r="BU184" s="2180" t="s">
        <v>29</v>
      </c>
      <c r="BV184" s="2180" t="s">
        <v>29</v>
      </c>
      <c r="BW184" s="2180" t="s">
        <v>29</v>
      </c>
      <c r="BX184" s="2180" t="s">
        <v>29</v>
      </c>
      <c r="BY184" s="2180" t="s">
        <v>29</v>
      </c>
      <c r="BZ184" s="2180" t="s">
        <v>29</v>
      </c>
      <c r="CA184" s="2180" t="s">
        <v>29</v>
      </c>
      <c r="CB184" s="2180" t="s">
        <v>29</v>
      </c>
      <c r="CC184" s="2180" t="s">
        <v>29</v>
      </c>
      <c r="CD184" s="2180" t="s">
        <v>29</v>
      </c>
      <c r="CE184" s="2180" t="s">
        <v>29</v>
      </c>
      <c r="CF184" s="2220">
        <v>400000000</v>
      </c>
      <c r="CG184" s="2180" t="s">
        <v>29</v>
      </c>
      <c r="CH184" s="2180" t="s">
        <v>2789</v>
      </c>
      <c r="CI184" s="2180" t="s">
        <v>29</v>
      </c>
      <c r="CJ184" s="2180" t="s">
        <v>29</v>
      </c>
      <c r="CK184" s="2180" t="s">
        <v>29</v>
      </c>
      <c r="CL184" s="2180" t="s">
        <v>29</v>
      </c>
      <c r="CM184" s="2180" t="s">
        <v>29</v>
      </c>
      <c r="CN184" s="2180" t="s">
        <v>29</v>
      </c>
      <c r="CO184" s="2180" t="s">
        <v>29</v>
      </c>
      <c r="CP184" s="2180" t="s">
        <v>29</v>
      </c>
      <c r="CQ184" s="2180" t="s">
        <v>29</v>
      </c>
      <c r="CR184" s="1728">
        <f>BL184+CF184</f>
        <v>800000000</v>
      </c>
      <c r="CS184" s="2226" t="s">
        <v>13</v>
      </c>
      <c r="CT184" s="2226" t="s">
        <v>14</v>
      </c>
      <c r="CU184" s="2226" t="s">
        <v>2402</v>
      </c>
      <c r="CV184" s="2226" t="s">
        <v>2401</v>
      </c>
      <c r="CW184" s="2226">
        <v>3358000</v>
      </c>
      <c r="CX184" s="2231" t="s">
        <v>2403</v>
      </c>
      <c r="CY184" s="2232"/>
      <c r="CZ184" s="2138"/>
      <c r="DA184" s="2138"/>
      <c r="DB184" s="2232"/>
      <c r="DC184" s="2233"/>
      <c r="DD184" s="2233"/>
      <c r="DE184" s="2234"/>
    </row>
    <row r="185" spans="1:109" s="2245" customFormat="1" ht="168" customHeight="1">
      <c r="A185" s="1628">
        <v>173</v>
      </c>
      <c r="B185" s="1934" t="s">
        <v>3348</v>
      </c>
      <c r="C185" s="2170"/>
      <c r="D185" s="1919" t="s">
        <v>1959</v>
      </c>
      <c r="E185" s="2236"/>
      <c r="F185" s="2237" t="s">
        <v>1974</v>
      </c>
      <c r="G185" s="1892" t="s">
        <v>3349</v>
      </c>
      <c r="H185" s="1941" t="s">
        <v>108</v>
      </c>
      <c r="I185" s="1936" t="s">
        <v>2635</v>
      </c>
      <c r="J185" s="1927" t="s">
        <v>9</v>
      </c>
      <c r="K185" s="1927" t="s">
        <v>9</v>
      </c>
      <c r="L185" s="1922">
        <v>43831</v>
      </c>
      <c r="M185" s="1922">
        <v>47848</v>
      </c>
      <c r="N185" s="2238">
        <v>0.06</v>
      </c>
      <c r="O185" s="2238">
        <v>0.06</v>
      </c>
      <c r="P185" s="2238">
        <v>0.08</v>
      </c>
      <c r="Q185" s="2238">
        <v>0.1</v>
      </c>
      <c r="R185" s="2238">
        <v>0.1</v>
      </c>
      <c r="S185" s="2238">
        <v>0.1</v>
      </c>
      <c r="T185" s="2238">
        <v>0.1</v>
      </c>
      <c r="U185" s="2238">
        <v>0.1</v>
      </c>
      <c r="V185" s="2238">
        <v>0.1</v>
      </c>
      <c r="W185" s="2238">
        <v>0.1</v>
      </c>
      <c r="X185" s="2238">
        <v>0.1</v>
      </c>
      <c r="Y185" s="2239">
        <v>1</v>
      </c>
      <c r="Z185" s="1919" t="s">
        <v>3394</v>
      </c>
      <c r="AA185" s="2240">
        <v>5.0000000000000001E-3</v>
      </c>
      <c r="AB185" s="1934" t="s">
        <v>2408</v>
      </c>
      <c r="AC185" s="1941" t="s">
        <v>2425</v>
      </c>
      <c r="AD185" s="1941" t="s">
        <v>11</v>
      </c>
      <c r="AE185" s="1934" t="s">
        <v>3395</v>
      </c>
      <c r="AF185" s="1934" t="s">
        <v>3396</v>
      </c>
      <c r="AG185" s="2236" t="s">
        <v>2665</v>
      </c>
      <c r="AH185" s="1934" t="s">
        <v>3397</v>
      </c>
      <c r="AI185" s="1934">
        <v>475</v>
      </c>
      <c r="AJ185" s="1934" t="s">
        <v>8</v>
      </c>
      <c r="AK185" s="1934" t="s">
        <v>8</v>
      </c>
      <c r="AL185" s="2241">
        <v>44197</v>
      </c>
      <c r="AM185" s="2241">
        <v>45657</v>
      </c>
      <c r="AN185" s="2180" t="s">
        <v>29</v>
      </c>
      <c r="AO185" s="2242">
        <v>0.25</v>
      </c>
      <c r="AP185" s="2242">
        <v>0.5</v>
      </c>
      <c r="AQ185" s="2242">
        <v>0.75</v>
      </c>
      <c r="AR185" s="2242">
        <v>1</v>
      </c>
      <c r="AS185" s="2180" t="s">
        <v>29</v>
      </c>
      <c r="AT185" s="2180" t="s">
        <v>29</v>
      </c>
      <c r="AU185" s="2180" t="s">
        <v>29</v>
      </c>
      <c r="AV185" s="2180" t="s">
        <v>29</v>
      </c>
      <c r="AW185" s="2180" t="s">
        <v>29</v>
      </c>
      <c r="AX185" s="2180" t="s">
        <v>29</v>
      </c>
      <c r="AY185" s="2242">
        <v>1</v>
      </c>
      <c r="AZ185" s="2180" t="s">
        <v>29</v>
      </c>
      <c r="BA185" s="2180" t="s">
        <v>29</v>
      </c>
      <c r="BB185" s="2180" t="s">
        <v>29</v>
      </c>
      <c r="BC185" s="2180" t="s">
        <v>29</v>
      </c>
      <c r="BD185" s="1923">
        <v>1000000000</v>
      </c>
      <c r="BE185" s="1923">
        <v>1000000000</v>
      </c>
      <c r="BF185" s="2178" t="s">
        <v>3398</v>
      </c>
      <c r="BG185" s="2170" t="s">
        <v>3399</v>
      </c>
      <c r="BH185" s="1923">
        <v>1000000000</v>
      </c>
      <c r="BI185" s="1923">
        <v>1000000000</v>
      </c>
      <c r="BJ185" s="2178" t="s">
        <v>3398</v>
      </c>
      <c r="BK185" s="2170" t="s">
        <v>3399</v>
      </c>
      <c r="BL185" s="1923">
        <v>1000000000</v>
      </c>
      <c r="BM185" s="1923">
        <v>1000000000</v>
      </c>
      <c r="BN185" s="2178" t="s">
        <v>3398</v>
      </c>
      <c r="BO185" s="2170" t="s">
        <v>3399</v>
      </c>
      <c r="BP185" s="1923">
        <v>1000000000</v>
      </c>
      <c r="BQ185" s="1923">
        <v>1000000000</v>
      </c>
      <c r="BR185" s="2178" t="s">
        <v>3398</v>
      </c>
      <c r="BS185" s="2170" t="s">
        <v>3399</v>
      </c>
      <c r="BT185" s="2180" t="s">
        <v>29</v>
      </c>
      <c r="BU185" s="2180" t="s">
        <v>29</v>
      </c>
      <c r="BV185" s="2180" t="s">
        <v>29</v>
      </c>
      <c r="BW185" s="2180" t="s">
        <v>29</v>
      </c>
      <c r="BX185" s="2180" t="s">
        <v>29</v>
      </c>
      <c r="BY185" s="2180" t="s">
        <v>29</v>
      </c>
      <c r="BZ185" s="2180" t="s">
        <v>29</v>
      </c>
      <c r="CA185" s="2180" t="s">
        <v>29</v>
      </c>
      <c r="CB185" s="2180" t="s">
        <v>29</v>
      </c>
      <c r="CC185" s="2180" t="s">
        <v>29</v>
      </c>
      <c r="CD185" s="2180" t="s">
        <v>29</v>
      </c>
      <c r="CE185" s="2180" t="s">
        <v>29</v>
      </c>
      <c r="CF185" s="2180" t="s">
        <v>29</v>
      </c>
      <c r="CG185" s="2180" t="s">
        <v>29</v>
      </c>
      <c r="CH185" s="2180" t="s">
        <v>29</v>
      </c>
      <c r="CI185" s="2180" t="s">
        <v>29</v>
      </c>
      <c r="CJ185" s="2180" t="s">
        <v>29</v>
      </c>
      <c r="CK185" s="2180" t="s">
        <v>29</v>
      </c>
      <c r="CL185" s="2180" t="s">
        <v>29</v>
      </c>
      <c r="CM185" s="2180" t="s">
        <v>29</v>
      </c>
      <c r="CN185" s="2180" t="s">
        <v>29</v>
      </c>
      <c r="CO185" s="2180" t="s">
        <v>29</v>
      </c>
      <c r="CP185" s="2180" t="s">
        <v>29</v>
      </c>
      <c r="CQ185" s="2180" t="s">
        <v>29</v>
      </c>
      <c r="CR185" s="1728">
        <f>+BP185+BL185+BH185+BD185</f>
        <v>4000000000</v>
      </c>
      <c r="CS185" s="2093" t="s">
        <v>2869</v>
      </c>
      <c r="CT185" s="1934" t="s">
        <v>400</v>
      </c>
      <c r="CU185" s="1934" t="s">
        <v>2421</v>
      </c>
      <c r="CV185" s="1934" t="s">
        <v>2419</v>
      </c>
      <c r="CW185" s="1941" t="s">
        <v>3400</v>
      </c>
      <c r="CX185" s="2243" t="s">
        <v>3401</v>
      </c>
      <c r="CY185" s="1934" t="s">
        <v>0</v>
      </c>
      <c r="CZ185" s="1934" t="s">
        <v>1</v>
      </c>
      <c r="DA185" s="1920" t="s">
        <v>266</v>
      </c>
      <c r="DB185" s="1934" t="s">
        <v>3058</v>
      </c>
      <c r="DC185" s="2236" t="s">
        <v>3402</v>
      </c>
      <c r="DD185" s="2244" t="s">
        <v>2074</v>
      </c>
      <c r="DE185" s="2234"/>
    </row>
    <row r="186" spans="1:109" s="2235" customFormat="1" ht="168" customHeight="1">
      <c r="A186" s="1628">
        <v>174</v>
      </c>
      <c r="B186" s="1902" t="s">
        <v>3348</v>
      </c>
      <c r="C186" s="1903"/>
      <c r="D186" s="1904" t="s">
        <v>1959</v>
      </c>
      <c r="E186" s="1909"/>
      <c r="F186" s="1892" t="s">
        <v>1974</v>
      </c>
      <c r="G186" s="1892" t="s">
        <v>3349</v>
      </c>
      <c r="H186" s="1893" t="s">
        <v>108</v>
      </c>
      <c r="I186" s="1905" t="s">
        <v>2635</v>
      </c>
      <c r="J186" s="1895" t="s">
        <v>9</v>
      </c>
      <c r="K186" s="1895" t="s">
        <v>9</v>
      </c>
      <c r="L186" s="1906">
        <v>43831</v>
      </c>
      <c r="M186" s="1906">
        <v>47848</v>
      </c>
      <c r="N186" s="2085">
        <v>0.06</v>
      </c>
      <c r="O186" s="2085">
        <v>0.06</v>
      </c>
      <c r="P186" s="2085">
        <v>0.08</v>
      </c>
      <c r="Q186" s="2085">
        <v>0.1</v>
      </c>
      <c r="R186" s="2085">
        <v>0.1</v>
      </c>
      <c r="S186" s="2085">
        <v>0.1</v>
      </c>
      <c r="T186" s="2085">
        <v>0.1</v>
      </c>
      <c r="U186" s="2085">
        <v>0.1</v>
      </c>
      <c r="V186" s="2085">
        <v>0.1</v>
      </c>
      <c r="W186" s="2085">
        <v>0.1</v>
      </c>
      <c r="X186" s="2085">
        <v>0.1</v>
      </c>
      <c r="Y186" s="2086">
        <v>1</v>
      </c>
      <c r="Z186" s="1904" t="s">
        <v>3403</v>
      </c>
      <c r="AA186" s="2188">
        <v>5.0000000000000001E-3</v>
      </c>
      <c r="AB186" s="1902" t="s">
        <v>3404</v>
      </c>
      <c r="AC186" s="1941" t="s">
        <v>2430</v>
      </c>
      <c r="AD186" s="1941" t="s">
        <v>11</v>
      </c>
      <c r="AE186" s="1902" t="s">
        <v>3395</v>
      </c>
      <c r="AF186" s="1902" t="s">
        <v>3396</v>
      </c>
      <c r="AG186" s="1909" t="s">
        <v>2639</v>
      </c>
      <c r="AH186" s="1902" t="s">
        <v>37</v>
      </c>
      <c r="AI186" s="1902" t="s">
        <v>37</v>
      </c>
      <c r="AJ186" s="1902" t="s">
        <v>8</v>
      </c>
      <c r="AK186" s="1902" t="s">
        <v>8</v>
      </c>
      <c r="AL186" s="1910">
        <v>44348</v>
      </c>
      <c r="AM186" s="1910">
        <v>45291</v>
      </c>
      <c r="AN186" s="2180" t="s">
        <v>29</v>
      </c>
      <c r="AO186" s="2032">
        <v>0.2</v>
      </c>
      <c r="AP186" s="2032">
        <v>0.6</v>
      </c>
      <c r="AQ186" s="2032">
        <v>1</v>
      </c>
      <c r="AR186" s="2180" t="s">
        <v>29</v>
      </c>
      <c r="AS186" s="2180" t="s">
        <v>29</v>
      </c>
      <c r="AT186" s="2180" t="s">
        <v>29</v>
      </c>
      <c r="AU186" s="2180" t="s">
        <v>29</v>
      </c>
      <c r="AV186" s="2180" t="s">
        <v>29</v>
      </c>
      <c r="AW186" s="2180" t="s">
        <v>29</v>
      </c>
      <c r="AX186" s="2180" t="s">
        <v>29</v>
      </c>
      <c r="AY186" s="2032">
        <v>1</v>
      </c>
      <c r="AZ186" s="2180" t="s">
        <v>29</v>
      </c>
      <c r="BA186" s="2180" t="s">
        <v>29</v>
      </c>
      <c r="BB186" s="2180" t="s">
        <v>29</v>
      </c>
      <c r="BC186" s="2180" t="s">
        <v>29</v>
      </c>
      <c r="BD186" s="1912">
        <v>20000000</v>
      </c>
      <c r="BE186" s="1912">
        <v>20000000</v>
      </c>
      <c r="BF186" s="1913" t="s">
        <v>3398</v>
      </c>
      <c r="BG186" s="1903" t="s">
        <v>3399</v>
      </c>
      <c r="BH186" s="1912">
        <v>20000000</v>
      </c>
      <c r="BI186" s="1912">
        <v>20000000</v>
      </c>
      <c r="BJ186" s="1913" t="s">
        <v>3398</v>
      </c>
      <c r="BK186" s="1903" t="s">
        <v>3399</v>
      </c>
      <c r="BL186" s="1912">
        <v>20000000</v>
      </c>
      <c r="BM186" s="1912">
        <v>20000000</v>
      </c>
      <c r="BN186" s="1913" t="s">
        <v>3398</v>
      </c>
      <c r="BO186" s="1903" t="s">
        <v>3399</v>
      </c>
      <c r="BP186" s="2180" t="s">
        <v>29</v>
      </c>
      <c r="BQ186" s="2180" t="s">
        <v>29</v>
      </c>
      <c r="BR186" s="2180" t="s">
        <v>29</v>
      </c>
      <c r="BS186" s="2180" t="s">
        <v>29</v>
      </c>
      <c r="BT186" s="2180" t="s">
        <v>29</v>
      </c>
      <c r="BU186" s="2180" t="s">
        <v>29</v>
      </c>
      <c r="BV186" s="2180" t="s">
        <v>29</v>
      </c>
      <c r="BW186" s="2180" t="s">
        <v>29</v>
      </c>
      <c r="BX186" s="2180" t="s">
        <v>29</v>
      </c>
      <c r="BY186" s="2180" t="s">
        <v>29</v>
      </c>
      <c r="BZ186" s="2180" t="s">
        <v>29</v>
      </c>
      <c r="CA186" s="2180" t="s">
        <v>29</v>
      </c>
      <c r="CB186" s="2180" t="s">
        <v>29</v>
      </c>
      <c r="CC186" s="2180" t="s">
        <v>29</v>
      </c>
      <c r="CD186" s="2180" t="s">
        <v>29</v>
      </c>
      <c r="CE186" s="2180" t="s">
        <v>29</v>
      </c>
      <c r="CF186" s="2180" t="s">
        <v>29</v>
      </c>
      <c r="CG186" s="2180" t="s">
        <v>29</v>
      </c>
      <c r="CH186" s="2180" t="s">
        <v>29</v>
      </c>
      <c r="CI186" s="2180" t="s">
        <v>29</v>
      </c>
      <c r="CJ186" s="2180" t="s">
        <v>29</v>
      </c>
      <c r="CK186" s="2180" t="s">
        <v>29</v>
      </c>
      <c r="CL186" s="2180" t="s">
        <v>29</v>
      </c>
      <c r="CM186" s="2180" t="s">
        <v>29</v>
      </c>
      <c r="CN186" s="2180" t="s">
        <v>29</v>
      </c>
      <c r="CO186" s="2180" t="s">
        <v>29</v>
      </c>
      <c r="CP186" s="2180" t="s">
        <v>29</v>
      </c>
      <c r="CQ186" s="2180" t="s">
        <v>29</v>
      </c>
      <c r="CR186" s="1728">
        <v>60000000</v>
      </c>
      <c r="CS186" s="2093" t="s">
        <v>2869</v>
      </c>
      <c r="CT186" s="1902" t="s">
        <v>400</v>
      </c>
      <c r="CU186" s="1902" t="s">
        <v>2421</v>
      </c>
      <c r="CV186" s="1902" t="s">
        <v>2419</v>
      </c>
      <c r="CW186" s="1941" t="s">
        <v>3400</v>
      </c>
      <c r="CX186" s="2243" t="s">
        <v>3401</v>
      </c>
      <c r="CY186" s="1902" t="s">
        <v>0</v>
      </c>
      <c r="CZ186" s="1902" t="s">
        <v>2779</v>
      </c>
      <c r="DA186" s="2035" t="s">
        <v>266</v>
      </c>
      <c r="DB186" s="1902" t="s">
        <v>3058</v>
      </c>
      <c r="DC186" s="1909" t="s">
        <v>3402</v>
      </c>
      <c r="DD186" s="2030" t="s">
        <v>2074</v>
      </c>
      <c r="DE186" s="2234"/>
    </row>
    <row r="187" spans="1:109" s="2235" customFormat="1" ht="168" customHeight="1">
      <c r="A187" s="1628">
        <v>175</v>
      </c>
      <c r="B187" s="1902" t="s">
        <v>3348</v>
      </c>
      <c r="C187" s="1903"/>
      <c r="D187" s="1904" t="s">
        <v>1959</v>
      </c>
      <c r="E187" s="1909"/>
      <c r="F187" s="1892" t="s">
        <v>1974</v>
      </c>
      <c r="G187" s="1892" t="s">
        <v>3349</v>
      </c>
      <c r="H187" s="1893" t="s">
        <v>108</v>
      </c>
      <c r="I187" s="1905" t="s">
        <v>2635</v>
      </c>
      <c r="J187" s="1895" t="s">
        <v>9</v>
      </c>
      <c r="K187" s="1895" t="s">
        <v>9</v>
      </c>
      <c r="L187" s="1906">
        <v>43831</v>
      </c>
      <c r="M187" s="1906">
        <v>47848</v>
      </c>
      <c r="N187" s="2085">
        <v>0.06</v>
      </c>
      <c r="O187" s="2085">
        <v>0.06</v>
      </c>
      <c r="P187" s="2085">
        <v>0.08</v>
      </c>
      <c r="Q187" s="2085">
        <v>0.1</v>
      </c>
      <c r="R187" s="2085">
        <v>0.1</v>
      </c>
      <c r="S187" s="2085">
        <v>0.1</v>
      </c>
      <c r="T187" s="2085">
        <v>0.1</v>
      </c>
      <c r="U187" s="2085">
        <v>0.1</v>
      </c>
      <c r="V187" s="2085">
        <v>0.1</v>
      </c>
      <c r="W187" s="2085">
        <v>0.1</v>
      </c>
      <c r="X187" s="2085">
        <v>0.1</v>
      </c>
      <c r="Y187" s="2086">
        <v>1</v>
      </c>
      <c r="Z187" s="1919" t="s">
        <v>3405</v>
      </c>
      <c r="AA187" s="2188">
        <v>2.5000000000000001E-3</v>
      </c>
      <c r="AB187" s="1920" t="s">
        <v>2433</v>
      </c>
      <c r="AC187" s="1920" t="s">
        <v>2438</v>
      </c>
      <c r="AD187" s="1920" t="s">
        <v>83</v>
      </c>
      <c r="AE187" s="1920" t="s">
        <v>117</v>
      </c>
      <c r="AF187" s="1920" t="s">
        <v>2644</v>
      </c>
      <c r="AG187" s="1920" t="s">
        <v>2635</v>
      </c>
      <c r="AH187" s="1920" t="s">
        <v>3406</v>
      </c>
      <c r="AI187" s="1920">
        <v>56</v>
      </c>
      <c r="AJ187" s="1920" t="s">
        <v>9</v>
      </c>
      <c r="AK187" s="1920" t="s">
        <v>9</v>
      </c>
      <c r="AL187" s="1922">
        <v>44197</v>
      </c>
      <c r="AM187" s="1922">
        <v>47847</v>
      </c>
      <c r="AN187" s="1920">
        <v>0</v>
      </c>
      <c r="AO187" s="1920">
        <v>1</v>
      </c>
      <c r="AP187" s="1920">
        <v>1</v>
      </c>
      <c r="AQ187" s="1920">
        <v>1</v>
      </c>
      <c r="AR187" s="1920">
        <v>1</v>
      </c>
      <c r="AS187" s="1920">
        <v>1</v>
      </c>
      <c r="AT187" s="1920">
        <v>1</v>
      </c>
      <c r="AU187" s="1920">
        <v>1</v>
      </c>
      <c r="AV187" s="1920">
        <v>1</v>
      </c>
      <c r="AW187" s="1920">
        <v>1</v>
      </c>
      <c r="AX187" s="1920">
        <v>1</v>
      </c>
      <c r="AY187" s="1921">
        <v>10</v>
      </c>
      <c r="AZ187" s="2180" t="s">
        <v>29</v>
      </c>
      <c r="BA187" s="2180" t="s">
        <v>29</v>
      </c>
      <c r="BB187" s="2180" t="s">
        <v>29</v>
      </c>
      <c r="BC187" s="2180" t="s">
        <v>29</v>
      </c>
      <c r="BD187" s="1923">
        <v>8959866.6666666698</v>
      </c>
      <c r="BE187" s="1923">
        <v>8959866.6666666698</v>
      </c>
      <c r="BF187" s="2137" t="s">
        <v>2721</v>
      </c>
      <c r="BG187" s="1920">
        <v>7744</v>
      </c>
      <c r="BH187" s="1923">
        <v>9228662.6666666698</v>
      </c>
      <c r="BI187" s="1923">
        <v>9228662.6666666698</v>
      </c>
      <c r="BJ187" s="2137" t="s">
        <v>2661</v>
      </c>
      <c r="BK187" s="1920">
        <v>7744</v>
      </c>
      <c r="BL187" s="1923">
        <v>9505522.5466666706</v>
      </c>
      <c r="BM187" s="1923">
        <v>9505522.5466666706</v>
      </c>
      <c r="BN187" s="2137" t="s">
        <v>2789</v>
      </c>
      <c r="BO187" s="1920">
        <v>7744</v>
      </c>
      <c r="BP187" s="1923">
        <v>9790688.2230666708</v>
      </c>
      <c r="BQ187" s="1923">
        <v>9790688.2230666708</v>
      </c>
      <c r="BR187" s="2137" t="s">
        <v>2789</v>
      </c>
      <c r="BS187" s="1920">
        <v>7744</v>
      </c>
      <c r="BT187" s="1923">
        <v>10084408.869758671</v>
      </c>
      <c r="BU187" s="1923">
        <v>10084408.869758671</v>
      </c>
      <c r="BV187" s="2137" t="s">
        <v>9</v>
      </c>
      <c r="BW187" s="2137" t="s">
        <v>9</v>
      </c>
      <c r="BX187" s="1923">
        <v>10386941.135851432</v>
      </c>
      <c r="BY187" s="1923">
        <v>10386941.135851432</v>
      </c>
      <c r="BZ187" s="2137" t="s">
        <v>9</v>
      </c>
      <c r="CA187" s="2137" t="s">
        <v>9</v>
      </c>
      <c r="CB187" s="1923">
        <v>10698549.369926974</v>
      </c>
      <c r="CC187" s="1923">
        <v>10698549.369926974</v>
      </c>
      <c r="CD187" s="2137" t="s">
        <v>9</v>
      </c>
      <c r="CE187" s="2137" t="s">
        <v>9</v>
      </c>
      <c r="CF187" s="1923">
        <v>11019505.851024784</v>
      </c>
      <c r="CG187" s="1923">
        <v>11019505.851024784</v>
      </c>
      <c r="CH187" s="2137" t="s">
        <v>9</v>
      </c>
      <c r="CI187" s="2137" t="s">
        <v>9</v>
      </c>
      <c r="CJ187" s="1923">
        <v>11350091.026555527</v>
      </c>
      <c r="CK187" s="1923">
        <v>11350091.026555527</v>
      </c>
      <c r="CL187" s="2137" t="s">
        <v>9</v>
      </c>
      <c r="CM187" s="2137" t="s">
        <v>9</v>
      </c>
      <c r="CN187" s="1923">
        <v>11690593.757352192</v>
      </c>
      <c r="CO187" s="1923">
        <v>11690593.757352192</v>
      </c>
      <c r="CP187" s="2137" t="s">
        <v>9</v>
      </c>
      <c r="CQ187" s="2137" t="s">
        <v>9</v>
      </c>
      <c r="CR187" s="1728">
        <f>BD187+BH187+BL187+BP187+BT187+BX187+CB187+CF187+CJ187+CN187</f>
        <v>102714830.11353627</v>
      </c>
      <c r="CS187" s="1920" t="s">
        <v>3407</v>
      </c>
      <c r="CT187" s="1920" t="s">
        <v>3408</v>
      </c>
      <c r="CU187" s="1920" t="s">
        <v>2911</v>
      </c>
      <c r="CV187" s="1920" t="s">
        <v>3409</v>
      </c>
      <c r="CW187" s="1920">
        <v>3279797</v>
      </c>
      <c r="CX187" s="2246" t="s">
        <v>3410</v>
      </c>
      <c r="CY187" s="2247"/>
      <c r="CZ187" s="2247"/>
      <c r="DA187" s="2248"/>
      <c r="DB187" s="2248"/>
      <c r="DC187" s="2248"/>
      <c r="DD187" s="2248"/>
      <c r="DE187" s="2234"/>
    </row>
    <row r="188" spans="1:109" s="2235" customFormat="1" ht="168" customHeight="1">
      <c r="A188" s="1628">
        <v>176</v>
      </c>
      <c r="B188" s="1902" t="s">
        <v>3348</v>
      </c>
      <c r="C188" s="1903"/>
      <c r="D188" s="1904" t="s">
        <v>1959</v>
      </c>
      <c r="E188" s="1909"/>
      <c r="F188" s="1892" t="s">
        <v>1974</v>
      </c>
      <c r="G188" s="1892" t="s">
        <v>3349</v>
      </c>
      <c r="H188" s="1893" t="s">
        <v>108</v>
      </c>
      <c r="I188" s="1905" t="s">
        <v>2635</v>
      </c>
      <c r="J188" s="1895" t="s">
        <v>9</v>
      </c>
      <c r="K188" s="1895" t="s">
        <v>9</v>
      </c>
      <c r="L188" s="1906">
        <v>43831</v>
      </c>
      <c r="M188" s="1906">
        <v>47848</v>
      </c>
      <c r="N188" s="2085">
        <v>0.06</v>
      </c>
      <c r="O188" s="2085">
        <v>0.06</v>
      </c>
      <c r="P188" s="2085">
        <v>0.08</v>
      </c>
      <c r="Q188" s="2085">
        <v>0.1</v>
      </c>
      <c r="R188" s="2085">
        <v>0.1</v>
      </c>
      <c r="S188" s="2085">
        <v>0.1</v>
      </c>
      <c r="T188" s="2085">
        <v>0.1</v>
      </c>
      <c r="U188" s="2085">
        <v>0.1</v>
      </c>
      <c r="V188" s="2085">
        <v>0.1</v>
      </c>
      <c r="W188" s="2085">
        <v>0.1</v>
      </c>
      <c r="X188" s="2085">
        <v>0.1</v>
      </c>
      <c r="Y188" s="2086">
        <v>1</v>
      </c>
      <c r="Z188" s="2211" t="s">
        <v>3411</v>
      </c>
      <c r="AA188" s="2188">
        <v>5.0000000000000001E-3</v>
      </c>
      <c r="AB188" s="2237" t="s">
        <v>3412</v>
      </c>
      <c r="AC188" s="2093" t="s">
        <v>3413</v>
      </c>
      <c r="AD188" s="2249" t="s">
        <v>11</v>
      </c>
      <c r="AE188" s="2250" t="s">
        <v>3414</v>
      </c>
      <c r="AF188" s="2093" t="s">
        <v>3415</v>
      </c>
      <c r="AG188" s="2093" t="s">
        <v>2659</v>
      </c>
      <c r="AH188" s="1927" t="s">
        <v>3416</v>
      </c>
      <c r="AI188" s="2250">
        <v>60</v>
      </c>
      <c r="AJ188" s="1927" t="s">
        <v>3417</v>
      </c>
      <c r="AK188" s="1927" t="s">
        <v>3417</v>
      </c>
      <c r="AL188" s="1929">
        <v>43831</v>
      </c>
      <c r="AM188" s="1929">
        <v>47634</v>
      </c>
      <c r="AN188" s="2251">
        <v>0.8</v>
      </c>
      <c r="AO188" s="2251">
        <v>0.8</v>
      </c>
      <c r="AP188" s="2251">
        <v>0.8</v>
      </c>
      <c r="AQ188" s="2251">
        <v>0.8</v>
      </c>
      <c r="AR188" s="2251">
        <v>0.8</v>
      </c>
      <c r="AS188" s="2251">
        <v>0.8</v>
      </c>
      <c r="AT188" s="2251">
        <v>0.8</v>
      </c>
      <c r="AU188" s="2251">
        <v>0.8</v>
      </c>
      <c r="AV188" s="2251">
        <v>0.8</v>
      </c>
      <c r="AW188" s="2251">
        <v>0.8</v>
      </c>
      <c r="AX188" s="2251">
        <v>0.8</v>
      </c>
      <c r="AY188" s="2251">
        <v>0.8</v>
      </c>
      <c r="AZ188" s="1923">
        <v>134323200</v>
      </c>
      <c r="BA188" s="1923">
        <v>134323200</v>
      </c>
      <c r="BB188" s="2093" t="s">
        <v>3418</v>
      </c>
      <c r="BC188" s="2250">
        <v>7770</v>
      </c>
      <c r="BD188" s="1923">
        <v>139427481.59999999</v>
      </c>
      <c r="BE188" s="1923">
        <v>139427481.59999999</v>
      </c>
      <c r="BF188" s="2137" t="s">
        <v>2721</v>
      </c>
      <c r="BG188" s="2093">
        <v>7770</v>
      </c>
      <c r="BH188" s="1923">
        <f>+BI188</f>
        <v>144725725.90079999</v>
      </c>
      <c r="BI188" s="1923">
        <v>144725725.90079999</v>
      </c>
      <c r="BJ188" s="2137" t="s">
        <v>2661</v>
      </c>
      <c r="BK188" s="2093">
        <v>7770</v>
      </c>
      <c r="BL188" s="1923">
        <v>150225303.48503038</v>
      </c>
      <c r="BM188" s="1923">
        <v>150225303.48503038</v>
      </c>
      <c r="BN188" s="2093" t="s">
        <v>3418</v>
      </c>
      <c r="BO188" s="2250">
        <v>7770</v>
      </c>
      <c r="BP188" s="1923">
        <v>155933865.01746154</v>
      </c>
      <c r="BQ188" s="1923">
        <v>155933865.01746154</v>
      </c>
      <c r="BR188" s="2093" t="s">
        <v>3418</v>
      </c>
      <c r="BS188" s="2093">
        <v>7770</v>
      </c>
      <c r="BT188" s="1923">
        <v>161859352</v>
      </c>
      <c r="BU188" s="1923">
        <v>161859352</v>
      </c>
      <c r="BV188" s="2093" t="s">
        <v>3418</v>
      </c>
      <c r="BW188" s="2093" t="s">
        <v>9</v>
      </c>
      <c r="BX188" s="1923">
        <v>168010007</v>
      </c>
      <c r="BY188" s="1923">
        <v>168010007</v>
      </c>
      <c r="BZ188" s="2093" t="s">
        <v>3418</v>
      </c>
      <c r="CA188" s="2093" t="s">
        <v>9</v>
      </c>
      <c r="CB188" s="1923">
        <v>174394387</v>
      </c>
      <c r="CC188" s="1923">
        <v>174394387</v>
      </c>
      <c r="CD188" s="2093" t="s">
        <v>3418</v>
      </c>
      <c r="CE188" s="2093" t="s">
        <v>9</v>
      </c>
      <c r="CF188" s="1923">
        <v>181021374</v>
      </c>
      <c r="CG188" s="1923">
        <v>181021374</v>
      </c>
      <c r="CH188" s="2093" t="s">
        <v>3418</v>
      </c>
      <c r="CI188" s="2093" t="s">
        <v>9</v>
      </c>
      <c r="CJ188" s="1923">
        <v>187900186</v>
      </c>
      <c r="CK188" s="1923">
        <v>187900186</v>
      </c>
      <c r="CL188" s="1927" t="s">
        <v>3418</v>
      </c>
      <c r="CM188" s="1927" t="s">
        <v>9</v>
      </c>
      <c r="CN188" s="1923">
        <v>195040393</v>
      </c>
      <c r="CO188" s="1923">
        <v>195040393</v>
      </c>
      <c r="CP188" s="2093" t="s">
        <v>3418</v>
      </c>
      <c r="CQ188" s="2093" t="s">
        <v>9</v>
      </c>
      <c r="CR188" s="1728">
        <f>BD188+BH188+BL188+BP188+BT188+BX188+CB188+CF188+CJ188+CN188+AZ188</f>
        <v>1792861275.0032921</v>
      </c>
      <c r="CS188" s="1920" t="s">
        <v>3407</v>
      </c>
      <c r="CT188" s="1920" t="s">
        <v>3408</v>
      </c>
      <c r="CU188" s="2093" t="s">
        <v>3419</v>
      </c>
      <c r="CV188" s="2093" t="s">
        <v>3420</v>
      </c>
      <c r="CW188" s="2093" t="s">
        <v>3421</v>
      </c>
      <c r="CX188" s="2252" t="s">
        <v>3422</v>
      </c>
      <c r="CY188" s="2253"/>
      <c r="CZ188" s="2253"/>
      <c r="DA188" s="2254"/>
      <c r="DB188" s="2254"/>
      <c r="DC188" s="2254"/>
      <c r="DD188" s="2254"/>
      <c r="DE188" s="2234"/>
    </row>
    <row r="189" spans="1:109" s="2235" customFormat="1" ht="168" customHeight="1">
      <c r="A189" s="1628">
        <v>177</v>
      </c>
      <c r="B189" s="1902" t="s">
        <v>3348</v>
      </c>
      <c r="C189" s="1903"/>
      <c r="D189" s="1904" t="s">
        <v>1959</v>
      </c>
      <c r="E189" s="1909"/>
      <c r="F189" s="1892" t="s">
        <v>1974</v>
      </c>
      <c r="G189" s="1892" t="s">
        <v>3349</v>
      </c>
      <c r="H189" s="1893" t="s">
        <v>108</v>
      </c>
      <c r="I189" s="1905" t="s">
        <v>2635</v>
      </c>
      <c r="J189" s="1895" t="s">
        <v>9</v>
      </c>
      <c r="K189" s="1895" t="s">
        <v>9</v>
      </c>
      <c r="L189" s="1906">
        <v>43831</v>
      </c>
      <c r="M189" s="1906">
        <v>47848</v>
      </c>
      <c r="N189" s="2085">
        <v>0.06</v>
      </c>
      <c r="O189" s="2085">
        <v>0.06</v>
      </c>
      <c r="P189" s="2085">
        <v>0.08</v>
      </c>
      <c r="Q189" s="2085">
        <v>0.1</v>
      </c>
      <c r="R189" s="2085">
        <v>0.1</v>
      </c>
      <c r="S189" s="2085">
        <v>0.1</v>
      </c>
      <c r="T189" s="2085">
        <v>0.1</v>
      </c>
      <c r="U189" s="2085">
        <v>0.1</v>
      </c>
      <c r="V189" s="2085">
        <v>0.1</v>
      </c>
      <c r="W189" s="2085">
        <v>0.1</v>
      </c>
      <c r="X189" s="2085">
        <v>0.1</v>
      </c>
      <c r="Y189" s="2086">
        <v>1</v>
      </c>
      <c r="Z189" s="1926" t="s">
        <v>3423</v>
      </c>
      <c r="AA189" s="2188">
        <v>5.0000000000000001E-3</v>
      </c>
      <c r="AB189" s="2093" t="s">
        <v>3424</v>
      </c>
      <c r="AC189" s="2093" t="s">
        <v>3425</v>
      </c>
      <c r="AD189" s="2093" t="s">
        <v>83</v>
      </c>
      <c r="AE189" s="2093"/>
      <c r="AF189" s="2093" t="s">
        <v>3426</v>
      </c>
      <c r="AG189" s="2093" t="s">
        <v>2639</v>
      </c>
      <c r="AH189" s="2093" t="s">
        <v>3427</v>
      </c>
      <c r="AI189" s="1920" t="s">
        <v>9</v>
      </c>
      <c r="AJ189" s="1920" t="s">
        <v>9</v>
      </c>
      <c r="AK189" s="1920" t="s">
        <v>9</v>
      </c>
      <c r="AL189" s="2255">
        <v>44013</v>
      </c>
      <c r="AM189" s="2255">
        <v>45473</v>
      </c>
      <c r="AN189" s="2032">
        <v>0.2</v>
      </c>
      <c r="AO189" s="2032">
        <v>0.4</v>
      </c>
      <c r="AP189" s="2032">
        <v>0.6</v>
      </c>
      <c r="AQ189" s="2032">
        <v>0.8</v>
      </c>
      <c r="AR189" s="2032">
        <v>1</v>
      </c>
      <c r="AS189" s="2180" t="s">
        <v>29</v>
      </c>
      <c r="AT189" s="2180" t="s">
        <v>29</v>
      </c>
      <c r="AU189" s="2180" t="s">
        <v>29</v>
      </c>
      <c r="AV189" s="2180" t="s">
        <v>29</v>
      </c>
      <c r="AW189" s="2180" t="s">
        <v>29</v>
      </c>
      <c r="AX189" s="2180" t="s">
        <v>29</v>
      </c>
      <c r="AY189" s="2242">
        <v>1</v>
      </c>
      <c r="AZ189" s="1923">
        <v>376332000</v>
      </c>
      <c r="BA189" s="1923">
        <v>376332000</v>
      </c>
      <c r="BB189" s="1934" t="s">
        <v>2661</v>
      </c>
      <c r="BC189" s="1934">
        <v>7739</v>
      </c>
      <c r="BD189" s="1923">
        <v>1000000000</v>
      </c>
      <c r="BE189" s="1923">
        <v>1000000000</v>
      </c>
      <c r="BF189" s="1934" t="s">
        <v>2661</v>
      </c>
      <c r="BG189" s="1934">
        <v>7739</v>
      </c>
      <c r="BH189" s="1923">
        <v>1000000000</v>
      </c>
      <c r="BI189" s="1923">
        <v>1000000000</v>
      </c>
      <c r="BJ189" s="1934" t="s">
        <v>2661</v>
      </c>
      <c r="BK189" s="1934">
        <v>7739</v>
      </c>
      <c r="BL189" s="1923">
        <v>999686000</v>
      </c>
      <c r="BM189" s="1923">
        <v>999686000</v>
      </c>
      <c r="BN189" s="1934" t="s">
        <v>2661</v>
      </c>
      <c r="BO189" s="1934">
        <v>7739</v>
      </c>
      <c r="BP189" s="1923">
        <v>600000000</v>
      </c>
      <c r="BQ189" s="1923">
        <v>600000000</v>
      </c>
      <c r="BR189" s="1934" t="s">
        <v>2661</v>
      </c>
      <c r="BS189" s="1934">
        <v>7739</v>
      </c>
      <c r="BT189" s="2180" t="s">
        <v>29</v>
      </c>
      <c r="BU189" s="2180" t="s">
        <v>29</v>
      </c>
      <c r="BV189" s="2180" t="s">
        <v>29</v>
      </c>
      <c r="BW189" s="2180" t="s">
        <v>29</v>
      </c>
      <c r="BX189" s="2180" t="s">
        <v>29</v>
      </c>
      <c r="BY189" s="2180" t="s">
        <v>29</v>
      </c>
      <c r="BZ189" s="2180" t="s">
        <v>29</v>
      </c>
      <c r="CA189" s="2180" t="s">
        <v>29</v>
      </c>
      <c r="CB189" s="2180" t="s">
        <v>29</v>
      </c>
      <c r="CC189" s="2180" t="s">
        <v>29</v>
      </c>
      <c r="CD189" s="2180" t="s">
        <v>29</v>
      </c>
      <c r="CE189" s="2180" t="s">
        <v>29</v>
      </c>
      <c r="CF189" s="2180" t="s">
        <v>29</v>
      </c>
      <c r="CG189" s="2180" t="s">
        <v>29</v>
      </c>
      <c r="CH189" s="2180" t="s">
        <v>29</v>
      </c>
      <c r="CI189" s="2180" t="s">
        <v>29</v>
      </c>
      <c r="CJ189" s="2180" t="s">
        <v>29</v>
      </c>
      <c r="CK189" s="2180" t="s">
        <v>29</v>
      </c>
      <c r="CL189" s="2180" t="s">
        <v>29</v>
      </c>
      <c r="CM189" s="2180" t="s">
        <v>29</v>
      </c>
      <c r="CN189" s="2180" t="s">
        <v>29</v>
      </c>
      <c r="CO189" s="2180" t="s">
        <v>29</v>
      </c>
      <c r="CP189" s="2180" t="s">
        <v>29</v>
      </c>
      <c r="CQ189" s="2180" t="s">
        <v>29</v>
      </c>
      <c r="CR189" s="1728">
        <f>SUM(AZ189+BD189+BH189+BL189+BP189)</f>
        <v>3976018000</v>
      </c>
      <c r="CS189" s="1902" t="s">
        <v>2778</v>
      </c>
      <c r="CT189" s="1902" t="s">
        <v>1</v>
      </c>
      <c r="CU189" s="1902" t="s">
        <v>3428</v>
      </c>
      <c r="CV189" s="1902" t="s">
        <v>2453</v>
      </c>
      <c r="CW189" s="1902"/>
      <c r="CX189" s="1902" t="s">
        <v>2450</v>
      </c>
      <c r="CY189" s="1902"/>
      <c r="CZ189" s="2253"/>
      <c r="DA189" s="2254"/>
      <c r="DB189" s="2254"/>
      <c r="DC189" s="2254"/>
      <c r="DD189" s="2254"/>
      <c r="DE189" s="2234"/>
    </row>
    <row r="190" spans="1:109" s="2245" customFormat="1" ht="168" customHeight="1">
      <c r="A190" s="1628">
        <v>178</v>
      </c>
      <c r="B190" s="1934" t="s">
        <v>3348</v>
      </c>
      <c r="C190" s="2170"/>
      <c r="D190" s="1919" t="s">
        <v>1959</v>
      </c>
      <c r="E190" s="2236"/>
      <c r="F190" s="2237" t="s">
        <v>1974</v>
      </c>
      <c r="G190" s="1892" t="s">
        <v>3349</v>
      </c>
      <c r="H190" s="1941" t="s">
        <v>108</v>
      </c>
      <c r="I190" s="1936" t="s">
        <v>2635</v>
      </c>
      <c r="J190" s="1927" t="s">
        <v>9</v>
      </c>
      <c r="K190" s="1927" t="s">
        <v>9</v>
      </c>
      <c r="L190" s="1922">
        <v>43831</v>
      </c>
      <c r="M190" s="1922">
        <v>47848</v>
      </c>
      <c r="N190" s="2238">
        <v>0.06</v>
      </c>
      <c r="O190" s="2238">
        <v>0.06</v>
      </c>
      <c r="P190" s="2238">
        <v>0.08</v>
      </c>
      <c r="Q190" s="2238">
        <v>0.1</v>
      </c>
      <c r="R190" s="2238">
        <v>0.1</v>
      </c>
      <c r="S190" s="2238">
        <v>0.1</v>
      </c>
      <c r="T190" s="2238">
        <v>0.1</v>
      </c>
      <c r="U190" s="2238">
        <v>0.1</v>
      </c>
      <c r="V190" s="2238">
        <v>0.1</v>
      </c>
      <c r="W190" s="2238">
        <v>0.1</v>
      </c>
      <c r="X190" s="2238">
        <v>0.1</v>
      </c>
      <c r="Y190" s="2239">
        <v>1</v>
      </c>
      <c r="Z190" s="1919" t="s">
        <v>3429</v>
      </c>
      <c r="AA190" s="2240">
        <v>2.5000000000000001E-3</v>
      </c>
      <c r="AB190" s="1934" t="s">
        <v>2463</v>
      </c>
      <c r="AC190" s="1934" t="s">
        <v>2467</v>
      </c>
      <c r="AD190" s="2093" t="s">
        <v>83</v>
      </c>
      <c r="AE190" s="2093"/>
      <c r="AF190" s="2093" t="s">
        <v>3430</v>
      </c>
      <c r="AG190" s="2093" t="s">
        <v>2639</v>
      </c>
      <c r="AH190" s="2093" t="s">
        <v>3431</v>
      </c>
      <c r="AI190" s="1920" t="s">
        <v>9</v>
      </c>
      <c r="AJ190" s="1920" t="s">
        <v>9</v>
      </c>
      <c r="AK190" s="1920" t="s">
        <v>9</v>
      </c>
      <c r="AL190" s="2255">
        <v>44378</v>
      </c>
      <c r="AM190" s="2255">
        <v>45473</v>
      </c>
      <c r="AN190" s="2180" t="s">
        <v>29</v>
      </c>
      <c r="AO190" s="2256">
        <v>4000000</v>
      </c>
      <c r="AP190" s="2256">
        <v>5000000</v>
      </c>
      <c r="AQ190" s="2256">
        <v>5000000</v>
      </c>
      <c r="AR190" s="2256">
        <v>1000000</v>
      </c>
      <c r="AS190" s="2219" t="s">
        <v>29</v>
      </c>
      <c r="AT190" s="2219" t="s">
        <v>29</v>
      </c>
      <c r="AU190" s="2219" t="s">
        <v>29</v>
      </c>
      <c r="AV190" s="2219" t="s">
        <v>29</v>
      </c>
      <c r="AW190" s="2219" t="s">
        <v>29</v>
      </c>
      <c r="AX190" s="2219" t="s">
        <v>29</v>
      </c>
      <c r="AY190" s="2256">
        <v>15000000</v>
      </c>
      <c r="AZ190" s="2219" t="s">
        <v>29</v>
      </c>
      <c r="BA190" s="2219" t="s">
        <v>29</v>
      </c>
      <c r="BB190" s="1934" t="s">
        <v>2661</v>
      </c>
      <c r="BC190" s="1934">
        <v>7739</v>
      </c>
      <c r="BD190" s="1923">
        <v>1600000000</v>
      </c>
      <c r="BE190" s="1923">
        <v>1600000000</v>
      </c>
      <c r="BF190" s="1934" t="s">
        <v>2661</v>
      </c>
      <c r="BG190" s="1934">
        <v>7739</v>
      </c>
      <c r="BH190" s="1923">
        <v>2500000000</v>
      </c>
      <c r="BI190" s="1923">
        <v>2500000000</v>
      </c>
      <c r="BJ190" s="1934" t="s">
        <v>2661</v>
      </c>
      <c r="BK190" s="1934">
        <v>7739</v>
      </c>
      <c r="BL190" s="1923">
        <v>2500000000</v>
      </c>
      <c r="BM190" s="1923">
        <v>2500000000</v>
      </c>
      <c r="BN190" s="1934" t="s">
        <v>2661</v>
      </c>
      <c r="BO190" s="1934">
        <v>7739</v>
      </c>
      <c r="BP190" s="1923">
        <v>53800000</v>
      </c>
      <c r="BQ190" s="1923">
        <v>53800000</v>
      </c>
      <c r="BR190" s="1934" t="s">
        <v>2661</v>
      </c>
      <c r="BS190" s="1934">
        <v>7739</v>
      </c>
      <c r="BT190" s="2180" t="s">
        <v>29</v>
      </c>
      <c r="BU190" s="2180" t="s">
        <v>29</v>
      </c>
      <c r="BV190" s="2180" t="s">
        <v>29</v>
      </c>
      <c r="BW190" s="2180" t="s">
        <v>29</v>
      </c>
      <c r="BX190" s="2180" t="s">
        <v>29</v>
      </c>
      <c r="BY190" s="2180" t="s">
        <v>29</v>
      </c>
      <c r="BZ190" s="2180" t="s">
        <v>29</v>
      </c>
      <c r="CA190" s="2180" t="s">
        <v>29</v>
      </c>
      <c r="CB190" s="2180" t="s">
        <v>29</v>
      </c>
      <c r="CC190" s="2180" t="s">
        <v>29</v>
      </c>
      <c r="CD190" s="2180" t="s">
        <v>29</v>
      </c>
      <c r="CE190" s="2180" t="s">
        <v>29</v>
      </c>
      <c r="CF190" s="2180" t="s">
        <v>29</v>
      </c>
      <c r="CG190" s="2180" t="s">
        <v>29</v>
      </c>
      <c r="CH190" s="2180" t="s">
        <v>29</v>
      </c>
      <c r="CI190" s="2180" t="s">
        <v>29</v>
      </c>
      <c r="CJ190" s="2180" t="s">
        <v>29</v>
      </c>
      <c r="CK190" s="2180" t="s">
        <v>29</v>
      </c>
      <c r="CL190" s="2180" t="s">
        <v>29</v>
      </c>
      <c r="CM190" s="2180" t="s">
        <v>29</v>
      </c>
      <c r="CN190" s="2180" t="s">
        <v>29</v>
      </c>
      <c r="CO190" s="2180" t="s">
        <v>29</v>
      </c>
      <c r="CP190" s="2180" t="s">
        <v>29</v>
      </c>
      <c r="CQ190" s="2180" t="s">
        <v>29</v>
      </c>
      <c r="CR190" s="1728">
        <f>SUM(BD190+BH190+BL190+BP190)</f>
        <v>6653800000</v>
      </c>
      <c r="CS190" s="1934" t="s">
        <v>2778</v>
      </c>
      <c r="CT190" s="1934" t="s">
        <v>1</v>
      </c>
      <c r="CU190" s="1934" t="s">
        <v>3428</v>
      </c>
      <c r="CV190" s="1934" t="s">
        <v>3432</v>
      </c>
      <c r="CW190" s="1934"/>
      <c r="CX190" s="1934" t="s">
        <v>2450</v>
      </c>
      <c r="CY190" s="1934"/>
      <c r="CZ190" s="2253"/>
      <c r="DA190" s="2254"/>
      <c r="DB190" s="2254"/>
      <c r="DC190" s="2254"/>
      <c r="DD190" s="2254"/>
      <c r="DE190" s="2234"/>
    </row>
    <row r="191" spans="1:109" s="2259" customFormat="1" ht="168" customHeight="1">
      <c r="A191" s="1628">
        <v>179</v>
      </c>
      <c r="B191" s="1934" t="s">
        <v>3348</v>
      </c>
      <c r="C191" s="2170"/>
      <c r="D191" s="1919" t="s">
        <v>1959</v>
      </c>
      <c r="E191" s="2236"/>
      <c r="F191" s="2237" t="s">
        <v>1974</v>
      </c>
      <c r="G191" s="1892" t="s">
        <v>3349</v>
      </c>
      <c r="H191" s="1941" t="s">
        <v>108</v>
      </c>
      <c r="I191" s="1936" t="s">
        <v>2635</v>
      </c>
      <c r="J191" s="1927" t="s">
        <v>9</v>
      </c>
      <c r="K191" s="1927" t="s">
        <v>9</v>
      </c>
      <c r="L191" s="1922">
        <v>43831</v>
      </c>
      <c r="M191" s="1922">
        <v>47848</v>
      </c>
      <c r="N191" s="2238">
        <v>0.06</v>
      </c>
      <c r="O191" s="2238">
        <v>0.06</v>
      </c>
      <c r="P191" s="2238">
        <v>0.08</v>
      </c>
      <c r="Q191" s="2238">
        <v>0.1</v>
      </c>
      <c r="R191" s="2238">
        <v>0.1</v>
      </c>
      <c r="S191" s="2238">
        <v>0.1</v>
      </c>
      <c r="T191" s="2238">
        <v>0.1</v>
      </c>
      <c r="U191" s="2238">
        <v>0.1</v>
      </c>
      <c r="V191" s="2238">
        <v>0.1</v>
      </c>
      <c r="W191" s="2238">
        <v>0.1</v>
      </c>
      <c r="X191" s="2238">
        <v>0.1</v>
      </c>
      <c r="Y191" s="2239">
        <v>1</v>
      </c>
      <c r="Z191" s="2093" t="s">
        <v>3433</v>
      </c>
      <c r="AA191" s="2257">
        <v>5.0000000000000001E-3</v>
      </c>
      <c r="AB191" s="2093" t="s">
        <v>2470</v>
      </c>
      <c r="AC191" s="2250" t="s">
        <v>3434</v>
      </c>
      <c r="AD191" s="2093" t="s">
        <v>83</v>
      </c>
      <c r="AE191" s="2093" t="s">
        <v>68</v>
      </c>
      <c r="AF191" s="2093" t="s">
        <v>3430</v>
      </c>
      <c r="AG191" s="2093" t="s">
        <v>2665</v>
      </c>
      <c r="AH191" s="2093" t="s">
        <v>3097</v>
      </c>
      <c r="AI191" s="2093">
        <v>10</v>
      </c>
      <c r="AJ191" s="1927" t="s">
        <v>8</v>
      </c>
      <c r="AK191" s="2258">
        <v>44013</v>
      </c>
      <c r="AL191" s="2255">
        <v>44197</v>
      </c>
      <c r="AM191" s="2255">
        <v>45627</v>
      </c>
      <c r="AN191" s="2051">
        <v>0.1</v>
      </c>
      <c r="AO191" s="2051">
        <v>0.3</v>
      </c>
      <c r="AP191" s="2051">
        <v>0.6</v>
      </c>
      <c r="AQ191" s="2051">
        <v>0.9</v>
      </c>
      <c r="AR191" s="2051">
        <v>1</v>
      </c>
      <c r="AS191" s="2219" t="s">
        <v>29</v>
      </c>
      <c r="AT191" s="2219" t="s">
        <v>29</v>
      </c>
      <c r="AU191" s="2219" t="s">
        <v>29</v>
      </c>
      <c r="AV191" s="2219" t="s">
        <v>29</v>
      </c>
      <c r="AW191" s="2219" t="s">
        <v>29</v>
      </c>
      <c r="AX191" s="2219" t="s">
        <v>29</v>
      </c>
      <c r="AY191" s="2051">
        <v>1</v>
      </c>
      <c r="AZ191" s="1923">
        <v>332315404</v>
      </c>
      <c r="BA191" s="1923">
        <v>332315404</v>
      </c>
      <c r="BB191" s="1930" t="s">
        <v>3098</v>
      </c>
      <c r="BC191" s="2093">
        <v>7671</v>
      </c>
      <c r="BD191" s="1923">
        <v>681260000</v>
      </c>
      <c r="BE191" s="1923">
        <v>681260000</v>
      </c>
      <c r="BF191" s="1930" t="s">
        <v>3098</v>
      </c>
      <c r="BG191" s="2093">
        <v>7671</v>
      </c>
      <c r="BH191" s="1923">
        <v>692537250</v>
      </c>
      <c r="BI191" s="1923">
        <v>692537250</v>
      </c>
      <c r="BJ191" s="2093" t="s">
        <v>3098</v>
      </c>
      <c r="BK191" s="2093">
        <v>7671</v>
      </c>
      <c r="BL191" s="1923">
        <v>511875250</v>
      </c>
      <c r="BM191" s="1923">
        <v>511875250</v>
      </c>
      <c r="BN191" s="2093" t="s">
        <v>3098</v>
      </c>
      <c r="BO191" s="2093">
        <v>7671</v>
      </c>
      <c r="BP191" s="1923">
        <v>402205814</v>
      </c>
      <c r="BQ191" s="1923">
        <v>402205814</v>
      </c>
      <c r="BR191" s="1930" t="s">
        <v>3098</v>
      </c>
      <c r="BS191" s="2093">
        <v>7671</v>
      </c>
      <c r="BT191" s="2180" t="s">
        <v>29</v>
      </c>
      <c r="BU191" s="2180" t="s">
        <v>29</v>
      </c>
      <c r="BV191" s="2180" t="s">
        <v>29</v>
      </c>
      <c r="BW191" s="2180" t="s">
        <v>29</v>
      </c>
      <c r="BX191" s="2180" t="s">
        <v>29</v>
      </c>
      <c r="BY191" s="2180" t="s">
        <v>29</v>
      </c>
      <c r="BZ191" s="2180" t="s">
        <v>29</v>
      </c>
      <c r="CA191" s="2180" t="s">
        <v>29</v>
      </c>
      <c r="CB191" s="2180" t="s">
        <v>29</v>
      </c>
      <c r="CC191" s="2180" t="s">
        <v>29</v>
      </c>
      <c r="CD191" s="2180" t="s">
        <v>29</v>
      </c>
      <c r="CE191" s="2180" t="s">
        <v>29</v>
      </c>
      <c r="CF191" s="2180" t="s">
        <v>29</v>
      </c>
      <c r="CG191" s="2180" t="s">
        <v>29</v>
      </c>
      <c r="CH191" s="2180" t="s">
        <v>29</v>
      </c>
      <c r="CI191" s="2180" t="s">
        <v>29</v>
      </c>
      <c r="CJ191" s="2180" t="s">
        <v>29</v>
      </c>
      <c r="CK191" s="2180" t="s">
        <v>29</v>
      </c>
      <c r="CL191" s="2180" t="s">
        <v>29</v>
      </c>
      <c r="CM191" s="2180" t="s">
        <v>29</v>
      </c>
      <c r="CN191" s="2180" t="s">
        <v>29</v>
      </c>
      <c r="CO191" s="2180" t="s">
        <v>29</v>
      </c>
      <c r="CP191" s="2180" t="s">
        <v>29</v>
      </c>
      <c r="CQ191" s="2180" t="s">
        <v>29</v>
      </c>
      <c r="CR191" s="1728">
        <f>SUM(AZ191+BD191+BH191+BL191+BP191)</f>
        <v>2620193718</v>
      </c>
      <c r="CS191" s="2093" t="s">
        <v>2778</v>
      </c>
      <c r="CT191" s="2093" t="s">
        <v>1</v>
      </c>
      <c r="CU191" s="1710"/>
      <c r="CV191" s="1710"/>
      <c r="CW191" s="1710"/>
      <c r="CX191" s="1710"/>
      <c r="CY191" s="1710"/>
      <c r="CZ191" s="2253"/>
      <c r="DA191" s="2254"/>
      <c r="DB191" s="2254"/>
      <c r="DC191" s="2254"/>
      <c r="DD191" s="2254"/>
      <c r="DE191" s="2234"/>
    </row>
    <row r="192" spans="1:109" s="1648" customFormat="1" ht="207.75" customHeight="1">
      <c r="A192" s="1628">
        <v>180</v>
      </c>
      <c r="B192" s="1902" t="s">
        <v>3435</v>
      </c>
      <c r="C192" s="2053">
        <v>0.13</v>
      </c>
      <c r="D192" s="1904" t="s">
        <v>441</v>
      </c>
      <c r="E192" s="2053">
        <v>0.13</v>
      </c>
      <c r="F192" s="1902" t="s">
        <v>442</v>
      </c>
      <c r="G192" s="1666" t="s">
        <v>3436</v>
      </c>
      <c r="H192" s="1892" t="s">
        <v>108</v>
      </c>
      <c r="I192" s="1894" t="s">
        <v>2741</v>
      </c>
      <c r="J192" s="1895" t="s">
        <v>9</v>
      </c>
      <c r="K192" s="1895" t="s">
        <v>9</v>
      </c>
      <c r="L192" s="1906">
        <v>43831</v>
      </c>
      <c r="M192" s="1906">
        <v>47848</v>
      </c>
      <c r="N192" s="2085">
        <v>0.09</v>
      </c>
      <c r="O192" s="2085">
        <v>0.09</v>
      </c>
      <c r="P192" s="2085">
        <v>0.09</v>
      </c>
      <c r="Q192" s="2085">
        <v>0.09</v>
      </c>
      <c r="R192" s="2085">
        <v>0.09</v>
      </c>
      <c r="S192" s="2085">
        <v>0.09</v>
      </c>
      <c r="T192" s="2085">
        <v>0.09</v>
      </c>
      <c r="U192" s="2085">
        <v>0.09</v>
      </c>
      <c r="V192" s="2085">
        <v>0.09</v>
      </c>
      <c r="W192" s="2085">
        <v>0.09</v>
      </c>
      <c r="X192" s="2085">
        <v>9.9999999999999978E-2</v>
      </c>
      <c r="Y192" s="2086">
        <v>1</v>
      </c>
      <c r="Z192" s="1651" t="s">
        <v>3437</v>
      </c>
      <c r="AA192" s="2188">
        <v>5.0000000000000001E-3</v>
      </c>
      <c r="AB192" s="1666" t="s">
        <v>1126</v>
      </c>
      <c r="AC192" s="1666" t="s">
        <v>1888</v>
      </c>
      <c r="AD192" s="1666" t="s">
        <v>11</v>
      </c>
      <c r="AE192" s="1667" t="s">
        <v>3438</v>
      </c>
      <c r="AF192" s="1666" t="s">
        <v>3439</v>
      </c>
      <c r="AG192" s="1640" t="s">
        <v>2659</v>
      </c>
      <c r="AH192" s="1640" t="s">
        <v>37</v>
      </c>
      <c r="AI192" s="1640" t="s">
        <v>37</v>
      </c>
      <c r="AJ192" s="1666" t="s">
        <v>8</v>
      </c>
      <c r="AK192" s="1661" t="s">
        <v>8</v>
      </c>
      <c r="AL192" s="1662">
        <v>43840</v>
      </c>
      <c r="AM192" s="1662">
        <v>45296</v>
      </c>
      <c r="AN192" s="1668">
        <v>1</v>
      </c>
      <c r="AO192" s="1668">
        <v>1</v>
      </c>
      <c r="AP192" s="1668">
        <v>1</v>
      </c>
      <c r="AQ192" s="1668">
        <v>1</v>
      </c>
      <c r="AR192" s="1668">
        <v>1</v>
      </c>
      <c r="AS192" s="2260" t="s">
        <v>29</v>
      </c>
      <c r="AT192" s="2260" t="s">
        <v>29</v>
      </c>
      <c r="AU192" s="2260" t="s">
        <v>29</v>
      </c>
      <c r="AV192" s="2260" t="s">
        <v>29</v>
      </c>
      <c r="AW192" s="2260" t="s">
        <v>29</v>
      </c>
      <c r="AX192" s="2260" t="s">
        <v>29</v>
      </c>
      <c r="AY192" s="1668">
        <v>1</v>
      </c>
      <c r="AZ192" s="1744">
        <v>500000</v>
      </c>
      <c r="BA192" s="1744">
        <v>500000</v>
      </c>
      <c r="BB192" s="1640" t="s">
        <v>2661</v>
      </c>
      <c r="BC192" s="1640" t="s">
        <v>3440</v>
      </c>
      <c r="BD192" s="1744">
        <v>500000</v>
      </c>
      <c r="BE192" s="1744">
        <v>500000</v>
      </c>
      <c r="BF192" s="1640" t="s">
        <v>2661</v>
      </c>
      <c r="BG192" s="1640" t="s">
        <v>3440</v>
      </c>
      <c r="BH192" s="1744">
        <v>500000</v>
      </c>
      <c r="BI192" s="1744">
        <v>500000</v>
      </c>
      <c r="BJ192" s="1640" t="s">
        <v>2661</v>
      </c>
      <c r="BK192" s="1640" t="s">
        <v>3440</v>
      </c>
      <c r="BL192" s="1744">
        <v>500000</v>
      </c>
      <c r="BM192" s="1744">
        <v>500000</v>
      </c>
      <c r="BN192" s="1640" t="s">
        <v>2661</v>
      </c>
      <c r="BO192" s="1640" t="s">
        <v>3440</v>
      </c>
      <c r="BP192" s="1744">
        <v>500000</v>
      </c>
      <c r="BQ192" s="1744">
        <v>500000</v>
      </c>
      <c r="BR192" s="1640" t="s">
        <v>2661</v>
      </c>
      <c r="BS192" s="1640" t="s">
        <v>3440</v>
      </c>
      <c r="BT192" s="1744" t="s">
        <v>8</v>
      </c>
      <c r="BU192" s="1744" t="s">
        <v>8</v>
      </c>
      <c r="BV192" s="2261" t="s">
        <v>8</v>
      </c>
      <c r="BW192" s="2261" t="s">
        <v>8</v>
      </c>
      <c r="BX192" s="1744" t="s">
        <v>8</v>
      </c>
      <c r="BY192" s="1744" t="s">
        <v>8</v>
      </c>
      <c r="BZ192" s="2261" t="s">
        <v>8</v>
      </c>
      <c r="CA192" s="2261" t="s">
        <v>8</v>
      </c>
      <c r="CB192" s="1744" t="s">
        <v>8</v>
      </c>
      <c r="CC192" s="1744" t="s">
        <v>8</v>
      </c>
      <c r="CD192" s="2261" t="s">
        <v>8</v>
      </c>
      <c r="CE192" s="2261" t="s">
        <v>8</v>
      </c>
      <c r="CF192" s="1744" t="s">
        <v>8</v>
      </c>
      <c r="CG192" s="1744" t="s">
        <v>8</v>
      </c>
      <c r="CH192" s="2261" t="s">
        <v>8</v>
      </c>
      <c r="CI192" s="2261" t="s">
        <v>8</v>
      </c>
      <c r="CJ192" s="1744" t="s">
        <v>8</v>
      </c>
      <c r="CK192" s="1744" t="s">
        <v>8</v>
      </c>
      <c r="CL192" s="2261" t="s">
        <v>8</v>
      </c>
      <c r="CM192" s="2261" t="s">
        <v>8</v>
      </c>
      <c r="CN192" s="1744" t="s">
        <v>8</v>
      </c>
      <c r="CO192" s="1744" t="s">
        <v>8</v>
      </c>
      <c r="CP192" s="2261" t="s">
        <v>8</v>
      </c>
      <c r="CQ192" s="2261" t="s">
        <v>8</v>
      </c>
      <c r="CR192" s="1745">
        <f>+BP192+BL192+BH192+BD192+AZ192</f>
        <v>2500000</v>
      </c>
      <c r="CS192" s="1666" t="s">
        <v>38</v>
      </c>
      <c r="CT192" s="1666" t="s">
        <v>39</v>
      </c>
      <c r="CU192" s="2023" t="s">
        <v>3441</v>
      </c>
      <c r="CV192" s="1666" t="s">
        <v>3442</v>
      </c>
      <c r="CW192" s="1653" t="s">
        <v>3443</v>
      </c>
      <c r="CX192" s="2262" t="s">
        <v>443</v>
      </c>
      <c r="CY192" s="1653" t="s">
        <v>0</v>
      </c>
      <c r="CZ192" s="1650" t="s">
        <v>24</v>
      </c>
      <c r="DA192" s="1650"/>
      <c r="DB192" s="1650"/>
      <c r="DC192" s="1650"/>
      <c r="DD192" s="1650"/>
    </row>
    <row r="193" spans="1:109" s="1648" customFormat="1" ht="194.25" customHeight="1">
      <c r="A193" s="1628">
        <v>181</v>
      </c>
      <c r="B193" s="1902" t="s">
        <v>3435</v>
      </c>
      <c r="C193" s="2263"/>
      <c r="D193" s="1904" t="s">
        <v>441</v>
      </c>
      <c r="E193" s="2264"/>
      <c r="F193" s="1902" t="s">
        <v>442</v>
      </c>
      <c r="G193" s="1666" t="s">
        <v>3436</v>
      </c>
      <c r="H193" s="1892" t="s">
        <v>108</v>
      </c>
      <c r="I193" s="1894" t="s">
        <v>2741</v>
      </c>
      <c r="J193" s="1895" t="s">
        <v>9</v>
      </c>
      <c r="K193" s="1895" t="s">
        <v>9</v>
      </c>
      <c r="L193" s="1906">
        <v>43831</v>
      </c>
      <c r="M193" s="1906">
        <v>47848</v>
      </c>
      <c r="N193" s="2085">
        <v>0.09</v>
      </c>
      <c r="O193" s="2085">
        <v>0.09</v>
      </c>
      <c r="P193" s="2085">
        <v>0.09</v>
      </c>
      <c r="Q193" s="2085">
        <v>0.09</v>
      </c>
      <c r="R193" s="2085">
        <v>0.09</v>
      </c>
      <c r="S193" s="2085">
        <v>0.09</v>
      </c>
      <c r="T193" s="2085">
        <v>0.09</v>
      </c>
      <c r="U193" s="2085">
        <v>0.09</v>
      </c>
      <c r="V193" s="2085">
        <v>0.09</v>
      </c>
      <c r="W193" s="2085">
        <v>0.09</v>
      </c>
      <c r="X193" s="2085">
        <v>9.9999999999999978E-2</v>
      </c>
      <c r="Y193" s="2086">
        <v>1</v>
      </c>
      <c r="Z193" s="1651" t="s">
        <v>3444</v>
      </c>
      <c r="AA193" s="1652">
        <v>5.0000000000000001E-3</v>
      </c>
      <c r="AB193" s="1666" t="s">
        <v>3445</v>
      </c>
      <c r="AC193" s="1666" t="s">
        <v>444</v>
      </c>
      <c r="AD193" s="1666" t="s">
        <v>11</v>
      </c>
      <c r="AE193" s="1667" t="s">
        <v>3438</v>
      </c>
      <c r="AF193" s="1666" t="s">
        <v>445</v>
      </c>
      <c r="AG193" s="1640" t="s">
        <v>2639</v>
      </c>
      <c r="AH193" s="2035" t="s">
        <v>3446</v>
      </c>
      <c r="AI193" s="1640">
        <v>53</v>
      </c>
      <c r="AJ193" s="1666" t="s">
        <v>8</v>
      </c>
      <c r="AK193" s="2035" t="s">
        <v>8</v>
      </c>
      <c r="AL193" s="1662">
        <v>44013</v>
      </c>
      <c r="AM193" s="1662">
        <v>45657</v>
      </c>
      <c r="AN193" s="1668">
        <v>0.3</v>
      </c>
      <c r="AO193" s="1668">
        <v>0.7</v>
      </c>
      <c r="AP193" s="1668">
        <v>0.8</v>
      </c>
      <c r="AQ193" s="1668">
        <v>0.9</v>
      </c>
      <c r="AR193" s="1668">
        <v>1</v>
      </c>
      <c r="AS193" s="2260" t="s">
        <v>29</v>
      </c>
      <c r="AT193" s="2260" t="s">
        <v>29</v>
      </c>
      <c r="AU193" s="2260" t="s">
        <v>29</v>
      </c>
      <c r="AV193" s="2260" t="s">
        <v>29</v>
      </c>
      <c r="AW193" s="2260" t="s">
        <v>29</v>
      </c>
      <c r="AX193" s="2260" t="s">
        <v>29</v>
      </c>
      <c r="AY193" s="1668">
        <v>1</v>
      </c>
      <c r="AZ193" s="1912">
        <v>54000000</v>
      </c>
      <c r="BA193" s="1912">
        <v>54000000</v>
      </c>
      <c r="BB193" s="2024" t="s">
        <v>2661</v>
      </c>
      <c r="BC193" s="1666">
        <v>7718</v>
      </c>
      <c r="BD193" s="1912">
        <v>1913400000</v>
      </c>
      <c r="BE193" s="1912">
        <v>1913400000</v>
      </c>
      <c r="BF193" s="1781" t="s">
        <v>2661</v>
      </c>
      <c r="BG193" s="1640">
        <v>7718</v>
      </c>
      <c r="BH193" s="1912">
        <v>119070000</v>
      </c>
      <c r="BI193" s="1912">
        <v>119070000</v>
      </c>
      <c r="BJ193" s="1640" t="s">
        <v>2661</v>
      </c>
      <c r="BK193" s="1640">
        <v>7718</v>
      </c>
      <c r="BL193" s="1912">
        <v>125023000</v>
      </c>
      <c r="BM193" s="1912">
        <v>125023000</v>
      </c>
      <c r="BN193" s="1640" t="s">
        <v>2661</v>
      </c>
      <c r="BO193" s="1640">
        <v>7718</v>
      </c>
      <c r="BP193" s="1912">
        <v>53520000</v>
      </c>
      <c r="BQ193" s="1912">
        <v>53520000</v>
      </c>
      <c r="BR193" s="1640" t="s">
        <v>2661</v>
      </c>
      <c r="BS193" s="1640">
        <v>7718</v>
      </c>
      <c r="BT193" s="1912" t="s">
        <v>29</v>
      </c>
      <c r="BU193" s="1912" t="s">
        <v>8</v>
      </c>
      <c r="BV193" s="1640" t="s">
        <v>8</v>
      </c>
      <c r="BW193" s="1640" t="s">
        <v>8</v>
      </c>
      <c r="BX193" s="1912" t="s">
        <v>8</v>
      </c>
      <c r="BY193" s="1912" t="s">
        <v>8</v>
      </c>
      <c r="BZ193" s="1640" t="s">
        <v>8</v>
      </c>
      <c r="CA193" s="1640" t="s">
        <v>8</v>
      </c>
      <c r="CB193" s="1912" t="s">
        <v>8</v>
      </c>
      <c r="CC193" s="1912" t="s">
        <v>8</v>
      </c>
      <c r="CD193" s="1640" t="s">
        <v>8</v>
      </c>
      <c r="CE193" s="1640" t="s">
        <v>8</v>
      </c>
      <c r="CF193" s="1912" t="s">
        <v>8</v>
      </c>
      <c r="CG193" s="1912" t="s">
        <v>8</v>
      </c>
      <c r="CH193" s="1640" t="s">
        <v>8</v>
      </c>
      <c r="CI193" s="1640" t="s">
        <v>8</v>
      </c>
      <c r="CJ193" s="1912" t="s">
        <v>8</v>
      </c>
      <c r="CK193" s="1912" t="s">
        <v>8</v>
      </c>
      <c r="CL193" s="1640" t="s">
        <v>8</v>
      </c>
      <c r="CM193" s="1640" t="s">
        <v>8</v>
      </c>
      <c r="CN193" s="1912" t="s">
        <v>8</v>
      </c>
      <c r="CO193" s="1912" t="s">
        <v>8</v>
      </c>
      <c r="CP193" s="1640" t="s">
        <v>9</v>
      </c>
      <c r="CQ193" s="1640" t="s">
        <v>9</v>
      </c>
      <c r="CR193" s="1644">
        <f>SUM(AZ193+BD193+BH193+BL193+BP193)</f>
        <v>2265013000</v>
      </c>
      <c r="CS193" s="1885" t="s">
        <v>0</v>
      </c>
      <c r="CT193" s="1885" t="s">
        <v>1</v>
      </c>
      <c r="CU193" s="1895" t="s">
        <v>266</v>
      </c>
      <c r="CV193" s="1885" t="s">
        <v>3058</v>
      </c>
      <c r="CW193" s="2026" t="s">
        <v>3402</v>
      </c>
      <c r="CX193" s="2265" t="s">
        <v>2074</v>
      </c>
      <c r="CY193" s="2026" t="s">
        <v>38</v>
      </c>
      <c r="CZ193" s="1902" t="s">
        <v>3408</v>
      </c>
      <c r="DA193" s="2035" t="s">
        <v>3441</v>
      </c>
      <c r="DB193" s="1909"/>
      <c r="DC193" s="1909"/>
      <c r="DD193" s="1909"/>
    </row>
    <row r="194" spans="1:109" ht="186" customHeight="1">
      <c r="A194" s="1628">
        <v>182</v>
      </c>
      <c r="B194" s="1902" t="s">
        <v>3435</v>
      </c>
      <c r="C194" s="2263"/>
      <c r="D194" s="1904" t="s">
        <v>441</v>
      </c>
      <c r="E194" s="2264"/>
      <c r="F194" s="1902" t="s">
        <v>442</v>
      </c>
      <c r="G194" s="1666" t="s">
        <v>3436</v>
      </c>
      <c r="H194" s="1892" t="s">
        <v>108</v>
      </c>
      <c r="I194" s="1894" t="s">
        <v>2741</v>
      </c>
      <c r="J194" s="1895" t="s">
        <v>9</v>
      </c>
      <c r="K194" s="1895" t="s">
        <v>9</v>
      </c>
      <c r="L194" s="1906">
        <v>43831</v>
      </c>
      <c r="M194" s="1906">
        <v>47848</v>
      </c>
      <c r="N194" s="2085">
        <v>0.09</v>
      </c>
      <c r="O194" s="2085">
        <v>0.09</v>
      </c>
      <c r="P194" s="2085">
        <v>0.09</v>
      </c>
      <c r="Q194" s="2085">
        <v>0.09</v>
      </c>
      <c r="R194" s="2085">
        <v>0.09</v>
      </c>
      <c r="S194" s="2085">
        <v>0.09</v>
      </c>
      <c r="T194" s="2085">
        <v>0.09</v>
      </c>
      <c r="U194" s="2085">
        <v>0.09</v>
      </c>
      <c r="V194" s="2085">
        <v>0.09</v>
      </c>
      <c r="W194" s="2085">
        <v>0.09</v>
      </c>
      <c r="X194" s="2085">
        <v>9.9999999999999978E-2</v>
      </c>
      <c r="Y194" s="2086">
        <v>1</v>
      </c>
      <c r="Z194" s="1651" t="s">
        <v>3447</v>
      </c>
      <c r="AA194" s="1652">
        <v>5.0000000000000001E-3</v>
      </c>
      <c r="AB194" s="1640" t="s">
        <v>446</v>
      </c>
      <c r="AC194" s="1666" t="s">
        <v>447</v>
      </c>
      <c r="AD194" s="1666" t="s">
        <v>11</v>
      </c>
      <c r="AE194" s="1667" t="s">
        <v>3438</v>
      </c>
      <c r="AF194" s="1666" t="s">
        <v>445</v>
      </c>
      <c r="AG194" s="1640" t="s">
        <v>2659</v>
      </c>
      <c r="AH194" s="2035" t="s">
        <v>3446</v>
      </c>
      <c r="AI194" s="1640">
        <v>53</v>
      </c>
      <c r="AJ194" s="1666" t="s">
        <v>9</v>
      </c>
      <c r="AK194" s="2035" t="s">
        <v>9</v>
      </c>
      <c r="AL194" s="1662">
        <v>44013</v>
      </c>
      <c r="AM194" s="1662">
        <v>47848</v>
      </c>
      <c r="AN194" s="1668">
        <v>1</v>
      </c>
      <c r="AO194" s="1668">
        <v>1</v>
      </c>
      <c r="AP194" s="1668">
        <v>1</v>
      </c>
      <c r="AQ194" s="1668">
        <v>1</v>
      </c>
      <c r="AR194" s="1668">
        <v>1</v>
      </c>
      <c r="AS194" s="2260">
        <v>1</v>
      </c>
      <c r="AT194" s="2260">
        <v>1</v>
      </c>
      <c r="AU194" s="2260">
        <v>1</v>
      </c>
      <c r="AV194" s="2260">
        <v>1</v>
      </c>
      <c r="AW194" s="2260">
        <v>1</v>
      </c>
      <c r="AX194" s="2260">
        <v>1</v>
      </c>
      <c r="AY194" s="1668">
        <v>1</v>
      </c>
      <c r="AZ194" s="1912">
        <v>60000000</v>
      </c>
      <c r="BA194" s="1912">
        <v>60000000</v>
      </c>
      <c r="BB194" s="2024" t="s">
        <v>2661</v>
      </c>
      <c r="BC194" s="1666">
        <v>7718</v>
      </c>
      <c r="BD194" s="1912">
        <v>239000000</v>
      </c>
      <c r="BE194" s="1912">
        <v>239000000</v>
      </c>
      <c r="BF194" s="1781" t="s">
        <v>2661</v>
      </c>
      <c r="BG194" s="1640">
        <v>7718</v>
      </c>
      <c r="BH194" s="1912">
        <v>250140000</v>
      </c>
      <c r="BI194" s="1912">
        <v>250140000</v>
      </c>
      <c r="BJ194" s="1640" t="s">
        <v>2661</v>
      </c>
      <c r="BK194" s="1640">
        <v>7718</v>
      </c>
      <c r="BL194" s="1912">
        <v>262047000</v>
      </c>
      <c r="BM194" s="1912">
        <v>262047000</v>
      </c>
      <c r="BN194" s="1640" t="s">
        <v>2661</v>
      </c>
      <c r="BO194" s="1640">
        <v>7718</v>
      </c>
      <c r="BP194" s="1912">
        <f>270000000</f>
        <v>270000000</v>
      </c>
      <c r="BQ194" s="1912">
        <f>270000000</f>
        <v>270000000</v>
      </c>
      <c r="BR194" s="1781" t="s">
        <v>2661</v>
      </c>
      <c r="BS194" s="1640">
        <v>7718</v>
      </c>
      <c r="BT194" s="1912">
        <f>BP194+(BP194*0.03)</f>
        <v>278100000</v>
      </c>
      <c r="BU194" s="1640" t="s">
        <v>9</v>
      </c>
      <c r="BV194" s="1640" t="s">
        <v>9</v>
      </c>
      <c r="BW194" s="1640" t="s">
        <v>9</v>
      </c>
      <c r="BX194" s="1912">
        <f>BT194+(BT194*0.03)</f>
        <v>286443000</v>
      </c>
      <c r="BY194" s="1640" t="s">
        <v>9</v>
      </c>
      <c r="BZ194" s="1640" t="s">
        <v>9</v>
      </c>
      <c r="CA194" s="1640" t="s">
        <v>9</v>
      </c>
      <c r="CB194" s="1912">
        <f t="shared" ref="CB194:CB199" si="22">BX194+(BX194*0.03)</f>
        <v>295036290</v>
      </c>
      <c r="CC194" s="1640" t="s">
        <v>9</v>
      </c>
      <c r="CD194" s="1640" t="s">
        <v>9</v>
      </c>
      <c r="CE194" s="1640" t="s">
        <v>9</v>
      </c>
      <c r="CF194" s="1912">
        <f t="shared" ref="CF194:CF199" si="23">CB194+(CB194*0.03)</f>
        <v>303887378.69999999</v>
      </c>
      <c r="CG194" s="1640" t="s">
        <v>9</v>
      </c>
      <c r="CH194" s="1640" t="s">
        <v>9</v>
      </c>
      <c r="CI194" s="1640" t="s">
        <v>9</v>
      </c>
      <c r="CJ194" s="1912">
        <f t="shared" ref="CJ194:CJ199" si="24">CF194+(CF194*0.03)</f>
        <v>313004000.06099999</v>
      </c>
      <c r="CK194" s="1640" t="s">
        <v>9</v>
      </c>
      <c r="CL194" s="1640" t="s">
        <v>9</v>
      </c>
      <c r="CM194" s="1640" t="s">
        <v>9</v>
      </c>
      <c r="CN194" s="1912">
        <f t="shared" ref="CN194:CN199" si="25">CJ194+(CJ194*0.03)</f>
        <v>322394120.06282997</v>
      </c>
      <c r="CO194" s="1640" t="s">
        <v>9</v>
      </c>
      <c r="CP194" s="1640" t="s">
        <v>9</v>
      </c>
      <c r="CQ194" s="1640" t="s">
        <v>9</v>
      </c>
      <c r="CR194" s="1644">
        <f>SUM(AZ194+BD194+BH194+BL194+BP194+BT194+BX194+CB194+CF194+CJ194+CN194)</f>
        <v>2880051788.8238297</v>
      </c>
      <c r="CS194" s="1885" t="s">
        <v>0</v>
      </c>
      <c r="CT194" s="1885" t="s">
        <v>1</v>
      </c>
      <c r="CU194" s="1895" t="s">
        <v>266</v>
      </c>
      <c r="CV194" s="1885" t="s">
        <v>3058</v>
      </c>
      <c r="CW194" s="2026" t="s">
        <v>3402</v>
      </c>
      <c r="CX194" s="2265" t="s">
        <v>2074</v>
      </c>
      <c r="CY194" s="1885" t="s">
        <v>3448</v>
      </c>
      <c r="CZ194" s="1902" t="s">
        <v>3449</v>
      </c>
      <c r="DA194" s="1909"/>
      <c r="DB194" s="1909"/>
      <c r="DC194" s="1909"/>
      <c r="DD194" s="1909"/>
    </row>
    <row r="195" spans="1:109" ht="251.25" customHeight="1">
      <c r="A195" s="1628">
        <v>183</v>
      </c>
      <c r="B195" s="1902" t="s">
        <v>3435</v>
      </c>
      <c r="C195" s="2263"/>
      <c r="D195" s="1904" t="s">
        <v>441</v>
      </c>
      <c r="E195" s="2264"/>
      <c r="F195" s="1902" t="s">
        <v>442</v>
      </c>
      <c r="G195" s="1666" t="s">
        <v>3436</v>
      </c>
      <c r="H195" s="1892" t="s">
        <v>108</v>
      </c>
      <c r="I195" s="1894" t="s">
        <v>2741</v>
      </c>
      <c r="J195" s="1895" t="s">
        <v>9</v>
      </c>
      <c r="K195" s="1895" t="s">
        <v>9</v>
      </c>
      <c r="L195" s="1906">
        <v>43831</v>
      </c>
      <c r="M195" s="1906">
        <v>47848</v>
      </c>
      <c r="N195" s="2085">
        <v>0.09</v>
      </c>
      <c r="O195" s="2085">
        <v>0.09</v>
      </c>
      <c r="P195" s="2085">
        <v>0.09</v>
      </c>
      <c r="Q195" s="2085">
        <v>0.09</v>
      </c>
      <c r="R195" s="2085">
        <v>0.09</v>
      </c>
      <c r="S195" s="2085">
        <v>0.09</v>
      </c>
      <c r="T195" s="2085">
        <v>0.09</v>
      </c>
      <c r="U195" s="2085">
        <v>0.09</v>
      </c>
      <c r="V195" s="2085">
        <v>0.09</v>
      </c>
      <c r="W195" s="2085">
        <v>0.09</v>
      </c>
      <c r="X195" s="2085">
        <v>9.9999999999999978E-2</v>
      </c>
      <c r="Y195" s="2086">
        <v>1</v>
      </c>
      <c r="Z195" s="1651" t="s">
        <v>3450</v>
      </c>
      <c r="AA195" s="1652">
        <v>0.02</v>
      </c>
      <c r="AB195" s="1640" t="s">
        <v>448</v>
      </c>
      <c r="AC195" s="1640" t="s">
        <v>1890</v>
      </c>
      <c r="AD195" s="1666" t="s">
        <v>11</v>
      </c>
      <c r="AE195" s="1667" t="s">
        <v>3438</v>
      </c>
      <c r="AF195" s="1666" t="s">
        <v>445</v>
      </c>
      <c r="AG195" s="1640" t="s">
        <v>2639</v>
      </c>
      <c r="AH195" s="2035" t="s">
        <v>3406</v>
      </c>
      <c r="AI195" s="1640">
        <v>56</v>
      </c>
      <c r="AJ195" s="2035" t="s">
        <v>8</v>
      </c>
      <c r="AK195" s="2035" t="s">
        <v>8</v>
      </c>
      <c r="AL195" s="1662">
        <v>44197</v>
      </c>
      <c r="AM195" s="1662">
        <v>47848</v>
      </c>
      <c r="AN195" s="1668" t="s">
        <v>29</v>
      </c>
      <c r="AO195" s="1668">
        <v>0.25</v>
      </c>
      <c r="AP195" s="1668">
        <v>0.35</v>
      </c>
      <c r="AQ195" s="1668">
        <v>0.45</v>
      </c>
      <c r="AR195" s="1668">
        <v>0.55000000000000004</v>
      </c>
      <c r="AS195" s="2260">
        <v>0.65</v>
      </c>
      <c r="AT195" s="2260">
        <v>0.75</v>
      </c>
      <c r="AU195" s="2260">
        <v>0.85</v>
      </c>
      <c r="AV195" s="2260">
        <v>0.95</v>
      </c>
      <c r="AW195" s="2260">
        <v>1</v>
      </c>
      <c r="AX195" s="2260">
        <v>1</v>
      </c>
      <c r="AY195" s="1668">
        <v>1</v>
      </c>
      <c r="AZ195" s="1912">
        <f>[6]Hoja1!$P$5</f>
        <v>1477380015.7694767</v>
      </c>
      <c r="BA195" s="1912">
        <f>[6]Hoja1!$P$5</f>
        <v>1477380015.7694767</v>
      </c>
      <c r="BB195" s="2266" t="s">
        <v>3451</v>
      </c>
      <c r="BC195" s="2266" t="s">
        <v>3452</v>
      </c>
      <c r="BD195" s="1912">
        <f>(1141274500+[6]Hoja1!$T$5)</f>
        <v>2654185029.3343506</v>
      </c>
      <c r="BE195" s="1912">
        <f>(1141274500+[6]Hoja1!$T$5)</f>
        <v>2654185029.3343506</v>
      </c>
      <c r="BF195" s="1781" t="s">
        <v>2661</v>
      </c>
      <c r="BG195" s="1640" t="s">
        <v>3453</v>
      </c>
      <c r="BH195" s="1912">
        <f>(1102524500+[6]Hoja1!$X$5)</f>
        <v>2660822345.2143812</v>
      </c>
      <c r="BI195" s="1912">
        <f>(1102524500+[6]Hoja1!$X$5)</f>
        <v>2660822345.2143812</v>
      </c>
      <c r="BJ195" s="1640" t="s">
        <v>2661</v>
      </c>
      <c r="BK195" s="1640" t="s">
        <v>3453</v>
      </c>
      <c r="BL195" s="1912">
        <f>(1152136500+[6]Hoja1!$AB$5)</f>
        <v>2757183280.5708127</v>
      </c>
      <c r="BM195" s="1912">
        <f>(1152136500+[6]Hoja1!$AB$5)</f>
        <v>2757183280.5708127</v>
      </c>
      <c r="BN195" s="1640" t="s">
        <v>2661</v>
      </c>
      <c r="BO195" s="1640" t="s">
        <v>3453</v>
      </c>
      <c r="BP195" s="1912">
        <f>(1187000000+[6]Hoja1!$AF$5)</f>
        <v>2840198183.987937</v>
      </c>
      <c r="BQ195" s="1912">
        <f>(1187000000+[6]Hoja1!$AF$5)</f>
        <v>2840198183.987937</v>
      </c>
      <c r="BR195" s="1781" t="s">
        <v>2661</v>
      </c>
      <c r="BS195" s="1640" t="s">
        <v>3453</v>
      </c>
      <c r="BT195" s="1912">
        <f>(1222610000+[6]Hoja1!$AJ$5)</f>
        <v>2925404129.507575</v>
      </c>
      <c r="BU195" s="1640" t="s">
        <v>9</v>
      </c>
      <c r="BV195" s="2266" t="s">
        <v>37</v>
      </c>
      <c r="BW195" s="2266" t="s">
        <v>37</v>
      </c>
      <c r="BX195" s="1912">
        <f>(1259288300+[6]Hoja1!$AN$5)</f>
        <v>3013166253.3928022</v>
      </c>
      <c r="BY195" s="1640" t="s">
        <v>9</v>
      </c>
      <c r="BZ195" s="1640" t="s">
        <v>9</v>
      </c>
      <c r="CA195" s="1640" t="s">
        <v>9</v>
      </c>
      <c r="CB195" s="1912">
        <f>(1297066949+[6]Hoja1!$AR$5)</f>
        <v>3103561240.994586</v>
      </c>
      <c r="CC195" s="1640" t="s">
        <v>9</v>
      </c>
      <c r="CD195" s="1640" t="s">
        <v>9</v>
      </c>
      <c r="CE195" s="1640" t="s">
        <v>9</v>
      </c>
      <c r="CF195" s="1912">
        <f>(1335978957+[6]Hoja1!$AV$5)</f>
        <v>3196668077.7544236</v>
      </c>
      <c r="CG195" s="1640" t="s">
        <v>9</v>
      </c>
      <c r="CH195" s="1640" t="s">
        <v>9</v>
      </c>
      <c r="CI195" s="1640" t="s">
        <v>9</v>
      </c>
      <c r="CJ195" s="1912">
        <f>1376058325+[6]Hoja1!$AZ$5</f>
        <v>3292568119.3770566</v>
      </c>
      <c r="CK195" s="1640" t="s">
        <v>9</v>
      </c>
      <c r="CL195" s="1640" t="s">
        <v>9</v>
      </c>
      <c r="CM195" s="1640" t="s">
        <v>9</v>
      </c>
      <c r="CN195" s="1912">
        <f>1417340074+[6]Hoja1!$BD$5</f>
        <v>3391345162.2083683</v>
      </c>
      <c r="CO195" s="1640" t="s">
        <v>9</v>
      </c>
      <c r="CP195" s="1640" t="s">
        <v>9</v>
      </c>
      <c r="CQ195" s="1640" t="s">
        <v>9</v>
      </c>
      <c r="CR195" s="1644">
        <f>SUM(BD195+BH195+BL195+BP195+BT195+BX195+CB195+CF195+CJ195+CN195)</f>
        <v>29835101822.3423</v>
      </c>
      <c r="CS195" s="1885" t="s">
        <v>0</v>
      </c>
      <c r="CT195" s="1885" t="s">
        <v>1</v>
      </c>
      <c r="CU195" s="1895" t="s">
        <v>266</v>
      </c>
      <c r="CV195" s="1885" t="s">
        <v>3058</v>
      </c>
      <c r="CW195" s="2026" t="s">
        <v>3402</v>
      </c>
      <c r="CX195" s="2265" t="s">
        <v>2074</v>
      </c>
      <c r="CY195" s="1885" t="s">
        <v>3448</v>
      </c>
      <c r="CZ195" s="1902" t="s">
        <v>3449</v>
      </c>
      <c r="DA195" s="1909"/>
      <c r="DB195" s="1909"/>
      <c r="DC195" s="1909"/>
      <c r="DD195" s="1909"/>
      <c r="DE195" s="2267"/>
    </row>
    <row r="196" spans="1:109" ht="409.5">
      <c r="A196" s="1628">
        <v>184</v>
      </c>
      <c r="B196" s="1902" t="s">
        <v>3435</v>
      </c>
      <c r="C196" s="2263"/>
      <c r="D196" s="1904" t="s">
        <v>441</v>
      </c>
      <c r="E196" s="2264"/>
      <c r="F196" s="1902" t="s">
        <v>442</v>
      </c>
      <c r="G196" s="1666" t="s">
        <v>3436</v>
      </c>
      <c r="H196" s="1892" t="s">
        <v>108</v>
      </c>
      <c r="I196" s="1894" t="s">
        <v>2741</v>
      </c>
      <c r="J196" s="1895" t="s">
        <v>9</v>
      </c>
      <c r="K196" s="1895" t="s">
        <v>9</v>
      </c>
      <c r="L196" s="1906">
        <v>43831</v>
      </c>
      <c r="M196" s="1906">
        <v>47848</v>
      </c>
      <c r="N196" s="2085">
        <v>0.09</v>
      </c>
      <c r="O196" s="2085">
        <v>0.09</v>
      </c>
      <c r="P196" s="2085">
        <v>0.09</v>
      </c>
      <c r="Q196" s="2085">
        <v>0.09</v>
      </c>
      <c r="R196" s="2085">
        <v>0.09</v>
      </c>
      <c r="S196" s="2085">
        <v>0.09</v>
      </c>
      <c r="T196" s="2085">
        <v>0.09</v>
      </c>
      <c r="U196" s="2085">
        <v>0.09</v>
      </c>
      <c r="V196" s="2085">
        <v>0.09</v>
      </c>
      <c r="W196" s="2085">
        <v>0.09</v>
      </c>
      <c r="X196" s="2085">
        <v>9.9999999999999978E-2</v>
      </c>
      <c r="Y196" s="2086">
        <v>1</v>
      </c>
      <c r="Z196" s="1651" t="s">
        <v>3454</v>
      </c>
      <c r="AA196" s="1652">
        <v>0.01</v>
      </c>
      <c r="AB196" s="1640" t="s">
        <v>3455</v>
      </c>
      <c r="AC196" s="1640" t="s">
        <v>1891</v>
      </c>
      <c r="AD196" s="1666" t="s">
        <v>11</v>
      </c>
      <c r="AE196" s="1667" t="s">
        <v>3438</v>
      </c>
      <c r="AF196" s="1666" t="s">
        <v>445</v>
      </c>
      <c r="AG196" s="1640" t="s">
        <v>2665</v>
      </c>
      <c r="AH196" s="2035" t="s">
        <v>3406</v>
      </c>
      <c r="AI196" s="1640">
        <v>56</v>
      </c>
      <c r="AJ196" s="2035" t="s">
        <v>8</v>
      </c>
      <c r="AK196" s="2035" t="s">
        <v>8</v>
      </c>
      <c r="AL196" s="1662">
        <v>44197</v>
      </c>
      <c r="AM196" s="1662">
        <v>47848</v>
      </c>
      <c r="AN196" s="1668" t="s">
        <v>29</v>
      </c>
      <c r="AO196" s="1668">
        <v>0.25</v>
      </c>
      <c r="AP196" s="1668">
        <v>0.35</v>
      </c>
      <c r="AQ196" s="1668">
        <v>0.45</v>
      </c>
      <c r="AR196" s="1668">
        <v>0.55000000000000004</v>
      </c>
      <c r="AS196" s="2260">
        <v>0.65</v>
      </c>
      <c r="AT196" s="2260">
        <v>0.75</v>
      </c>
      <c r="AU196" s="2260">
        <v>0.85</v>
      </c>
      <c r="AV196" s="2260">
        <v>0.95</v>
      </c>
      <c r="AW196" s="2260">
        <v>1</v>
      </c>
      <c r="AX196" s="2260">
        <v>1</v>
      </c>
      <c r="AY196" s="1668">
        <v>1</v>
      </c>
      <c r="AZ196" s="1912" t="s">
        <v>29</v>
      </c>
      <c r="BA196" s="1912" t="s">
        <v>29</v>
      </c>
      <c r="BB196" s="2024" t="s">
        <v>2661</v>
      </c>
      <c r="BC196" s="1666">
        <v>7718</v>
      </c>
      <c r="BD196" s="1912">
        <v>4138400000</v>
      </c>
      <c r="BE196" s="1912">
        <v>4138400000</v>
      </c>
      <c r="BF196" s="1781" t="s">
        <v>2661</v>
      </c>
      <c r="BG196" s="1640">
        <v>7718</v>
      </c>
      <c r="BH196" s="1912">
        <v>4344000000</v>
      </c>
      <c r="BI196" s="1912">
        <v>4344000000</v>
      </c>
      <c r="BJ196" s="1640" t="s">
        <v>2661</v>
      </c>
      <c r="BK196" s="1640">
        <v>7718</v>
      </c>
      <c r="BL196" s="1912">
        <v>4558896000</v>
      </c>
      <c r="BM196" s="1912">
        <v>4558896000</v>
      </c>
      <c r="BN196" s="1640" t="s">
        <v>2661</v>
      </c>
      <c r="BO196" s="1640">
        <v>7718</v>
      </c>
      <c r="BP196" s="1912">
        <v>4578975000</v>
      </c>
      <c r="BQ196" s="1912">
        <v>4578975000</v>
      </c>
      <c r="BR196" s="1781" t="s">
        <v>2661</v>
      </c>
      <c r="BS196" s="1640">
        <v>7718</v>
      </c>
      <c r="BT196" s="1912">
        <f>BP196+(BP196*0.03)</f>
        <v>4716344250</v>
      </c>
      <c r="BU196" s="1640" t="s">
        <v>9</v>
      </c>
      <c r="BV196" s="1640" t="s">
        <v>9</v>
      </c>
      <c r="BW196" s="1640" t="s">
        <v>9</v>
      </c>
      <c r="BX196" s="1912">
        <f>BT196+(BT196*0.03)</f>
        <v>4857834577.5</v>
      </c>
      <c r="BY196" s="1640" t="s">
        <v>9</v>
      </c>
      <c r="BZ196" s="1640" t="s">
        <v>9</v>
      </c>
      <c r="CA196" s="1640" t="s">
        <v>9</v>
      </c>
      <c r="CB196" s="1912">
        <f t="shared" si="22"/>
        <v>5003569614.8249998</v>
      </c>
      <c r="CC196" s="1640" t="s">
        <v>9</v>
      </c>
      <c r="CD196" s="1640" t="s">
        <v>9</v>
      </c>
      <c r="CE196" s="1640" t="s">
        <v>9</v>
      </c>
      <c r="CF196" s="1912">
        <f t="shared" si="23"/>
        <v>5153676703.2697496</v>
      </c>
      <c r="CG196" s="1640" t="s">
        <v>9</v>
      </c>
      <c r="CH196" s="1640" t="s">
        <v>9</v>
      </c>
      <c r="CI196" s="1640" t="s">
        <v>9</v>
      </c>
      <c r="CJ196" s="1912">
        <f t="shared" si="24"/>
        <v>5308287004.3678417</v>
      </c>
      <c r="CK196" s="1640" t="s">
        <v>9</v>
      </c>
      <c r="CL196" s="1640" t="s">
        <v>9</v>
      </c>
      <c r="CM196" s="1640" t="s">
        <v>9</v>
      </c>
      <c r="CN196" s="1912">
        <f t="shared" si="25"/>
        <v>5467535614.4988766</v>
      </c>
      <c r="CO196" s="1640" t="s">
        <v>9</v>
      </c>
      <c r="CP196" s="1640" t="s">
        <v>9</v>
      </c>
      <c r="CQ196" s="1640" t="s">
        <v>9</v>
      </c>
      <c r="CR196" s="1644">
        <f>SUM(BD196+BH196+BL196+BP196+BT196+BX196+CB196+CF196+CJ196+CN196)</f>
        <v>48127518764.461472</v>
      </c>
      <c r="CS196" s="1885" t="s">
        <v>0</v>
      </c>
      <c r="CT196" s="1885" t="s">
        <v>1</v>
      </c>
      <c r="CU196" s="1895" t="s">
        <v>266</v>
      </c>
      <c r="CV196" s="1885" t="s">
        <v>3058</v>
      </c>
      <c r="CW196" s="2026" t="s">
        <v>3402</v>
      </c>
      <c r="CX196" s="2265" t="s">
        <v>2074</v>
      </c>
      <c r="CY196" s="1885" t="s">
        <v>3448</v>
      </c>
      <c r="CZ196" s="1902" t="s">
        <v>3449</v>
      </c>
      <c r="DA196" s="1909"/>
      <c r="DB196" s="1909"/>
      <c r="DC196" s="1909"/>
      <c r="DD196" s="1909"/>
      <c r="DE196" s="2267"/>
    </row>
    <row r="197" spans="1:109" ht="409.5">
      <c r="A197" s="1628">
        <v>185</v>
      </c>
      <c r="B197" s="1902" t="s">
        <v>3435</v>
      </c>
      <c r="C197" s="2263"/>
      <c r="D197" s="1904" t="s">
        <v>441</v>
      </c>
      <c r="E197" s="2264"/>
      <c r="F197" s="1902" t="s">
        <v>442</v>
      </c>
      <c r="G197" s="1666" t="s">
        <v>3436</v>
      </c>
      <c r="H197" s="1892" t="s">
        <v>108</v>
      </c>
      <c r="I197" s="1894" t="s">
        <v>2741</v>
      </c>
      <c r="J197" s="1895" t="s">
        <v>9</v>
      </c>
      <c r="K197" s="1895" t="s">
        <v>9</v>
      </c>
      <c r="L197" s="1906">
        <v>43831</v>
      </c>
      <c r="M197" s="1906">
        <v>47848</v>
      </c>
      <c r="N197" s="2085">
        <v>0.09</v>
      </c>
      <c r="O197" s="2085">
        <v>0.09</v>
      </c>
      <c r="P197" s="2085">
        <v>0.09</v>
      </c>
      <c r="Q197" s="2085">
        <v>0.09</v>
      </c>
      <c r="R197" s="2085">
        <v>0.09</v>
      </c>
      <c r="S197" s="2085">
        <v>0.09</v>
      </c>
      <c r="T197" s="2085">
        <v>0.09</v>
      </c>
      <c r="U197" s="2085">
        <v>0.09</v>
      </c>
      <c r="V197" s="2085">
        <v>0.09</v>
      </c>
      <c r="W197" s="2085">
        <v>0.09</v>
      </c>
      <c r="X197" s="2085">
        <v>9.9999999999999978E-2</v>
      </c>
      <c r="Y197" s="2086">
        <v>1</v>
      </c>
      <c r="Z197" s="1651" t="s">
        <v>3456</v>
      </c>
      <c r="AA197" s="1652">
        <v>0.01</v>
      </c>
      <c r="AB197" s="1640" t="s">
        <v>450</v>
      </c>
      <c r="AC197" s="1640" t="s">
        <v>1892</v>
      </c>
      <c r="AD197" s="1666" t="s">
        <v>11</v>
      </c>
      <c r="AE197" s="1667" t="s">
        <v>3438</v>
      </c>
      <c r="AF197" s="1666" t="s">
        <v>3457</v>
      </c>
      <c r="AG197" s="1640" t="s">
        <v>2639</v>
      </c>
      <c r="AH197" s="2035" t="s">
        <v>3458</v>
      </c>
      <c r="AI197" s="1640">
        <v>56</v>
      </c>
      <c r="AJ197" s="2035" t="s">
        <v>8</v>
      </c>
      <c r="AK197" s="2035" t="s">
        <v>8</v>
      </c>
      <c r="AL197" s="1662">
        <v>44013</v>
      </c>
      <c r="AM197" s="1662">
        <v>47848</v>
      </c>
      <c r="AN197" s="1668">
        <v>0.04</v>
      </c>
      <c r="AO197" s="1668">
        <v>0.28000000000000003</v>
      </c>
      <c r="AP197" s="1668">
        <v>0.35</v>
      </c>
      <c r="AQ197" s="1668">
        <v>0.45</v>
      </c>
      <c r="AR197" s="1668">
        <v>0.55000000000000004</v>
      </c>
      <c r="AS197" s="2260">
        <v>0.65</v>
      </c>
      <c r="AT197" s="2260">
        <v>0.75</v>
      </c>
      <c r="AU197" s="2260">
        <v>0.85</v>
      </c>
      <c r="AV197" s="2260">
        <v>0.95</v>
      </c>
      <c r="AW197" s="2260">
        <v>1</v>
      </c>
      <c r="AX197" s="2260">
        <v>1</v>
      </c>
      <c r="AY197" s="1668">
        <v>1</v>
      </c>
      <c r="AZ197" s="1912">
        <f>30000000+'[7]recibido SDMujer'!$Q$7</f>
        <v>66778500</v>
      </c>
      <c r="BA197" s="1912">
        <f>30000000+'[7]recibido SDMujer'!$Q$7</f>
        <v>66778500</v>
      </c>
      <c r="BB197" s="2024" t="s">
        <v>2661</v>
      </c>
      <c r="BC197" s="1666" t="s">
        <v>3459</v>
      </c>
      <c r="BD197" s="1912">
        <f>1137426000+'[7]recibido SDMujer'!$U$7</f>
        <v>1295826000</v>
      </c>
      <c r="BE197" s="1912">
        <f>1137426000+'[7]recibido SDMujer'!$U$7</f>
        <v>1295826000</v>
      </c>
      <c r="BF197" s="1781" t="s">
        <v>2661</v>
      </c>
      <c r="BG197" s="1666" t="s">
        <v>3459</v>
      </c>
      <c r="BH197" s="1912">
        <f>956800000+'[7]recibido SDMujer'!$Y$7</f>
        <v>1119952000</v>
      </c>
      <c r="BI197" s="1912">
        <f>956800000+'[7]recibido SDMujer'!$Y$7</f>
        <v>1119952000</v>
      </c>
      <c r="BJ197" s="1640" t="s">
        <v>2661</v>
      </c>
      <c r="BK197" s="1666" t="s">
        <v>3459</v>
      </c>
      <c r="BL197" s="1912">
        <f>1005465000+'[7]recibido SDMujer'!$AC$7</f>
        <v>1173511560</v>
      </c>
      <c r="BM197" s="1912">
        <f>1005465000+'[7]recibido SDMujer'!$AC$7</f>
        <v>1173511560</v>
      </c>
      <c r="BN197" s="1640" t="s">
        <v>2661</v>
      </c>
      <c r="BO197" s="1666" t="s">
        <v>3459</v>
      </c>
      <c r="BP197" s="1912">
        <f>1054308000+'[7]recibido SDMujer'!$AG$7</f>
        <v>1227395956.8</v>
      </c>
      <c r="BQ197" s="1912">
        <f>1054308000+'[7]recibido SDMujer'!$AG$7</f>
        <v>1227395956.8</v>
      </c>
      <c r="BR197" s="1781" t="s">
        <v>2661</v>
      </c>
      <c r="BS197" s="1666" t="s">
        <v>3459</v>
      </c>
      <c r="BT197" s="1912">
        <f>1264000000+'[7]recibido SDMujer'!$AK$7</f>
        <v>1442280595.5039999</v>
      </c>
      <c r="BU197" s="1640" t="s">
        <v>9</v>
      </c>
      <c r="BV197" s="1640" t="s">
        <v>9</v>
      </c>
      <c r="BW197" s="1640" t="s">
        <v>9</v>
      </c>
      <c r="BX197" s="1912">
        <f>1301920000+'[7]recibido SDMujer'!$AO$7</f>
        <v>1485549013.3691201</v>
      </c>
      <c r="BY197" s="1640" t="s">
        <v>9</v>
      </c>
      <c r="BZ197" s="1640" t="s">
        <v>9</v>
      </c>
      <c r="CA197" s="1640" t="s">
        <v>9</v>
      </c>
      <c r="CB197" s="1912">
        <f>1340977600+'[7]recibido SDMujer'!$AS$7</f>
        <v>1530115483.7701936</v>
      </c>
      <c r="CC197" s="1640" t="s">
        <v>9</v>
      </c>
      <c r="CD197" s="1640" t="s">
        <v>9</v>
      </c>
      <c r="CE197" s="1640" t="s">
        <v>9</v>
      </c>
      <c r="CF197" s="1912">
        <f>1381206928+'[7]recibido SDMujer'!$AW$7</f>
        <v>1576018948.2832994</v>
      </c>
      <c r="CG197" s="1640" t="s">
        <v>9</v>
      </c>
      <c r="CH197" s="1640" t="s">
        <v>9</v>
      </c>
      <c r="CI197" s="1640" t="s">
        <v>9</v>
      </c>
      <c r="CJ197" s="1912">
        <f>1422643135+'[7]recibido SDMujer'!$BA$7</f>
        <v>1623299515.8917985</v>
      </c>
      <c r="CK197" s="1640" t="s">
        <v>9</v>
      </c>
      <c r="CL197" s="1640" t="s">
        <v>9</v>
      </c>
      <c r="CM197" s="1640" t="s">
        <v>9</v>
      </c>
      <c r="CN197" s="1912">
        <f>1465322429+'[7]recibido SDMujer'!$BE$7</f>
        <v>1671998501.3185525</v>
      </c>
      <c r="CO197" s="1640" t="s">
        <v>9</v>
      </c>
      <c r="CP197" s="1640" t="s">
        <v>9</v>
      </c>
      <c r="CQ197" s="1640" t="s">
        <v>9</v>
      </c>
      <c r="CR197" s="1644">
        <f>SUM(AZ197+BD197+BH197+BL197+BP197+BT197+BX197+CB197+CF197+CJ197+CN197)</f>
        <v>14212726074.936962</v>
      </c>
      <c r="CS197" s="1885" t="s">
        <v>0</v>
      </c>
      <c r="CT197" s="1885" t="s">
        <v>1</v>
      </c>
      <c r="CU197" s="1895" t="s">
        <v>266</v>
      </c>
      <c r="CV197" s="1885" t="s">
        <v>3058</v>
      </c>
      <c r="CW197" s="2026" t="s">
        <v>3402</v>
      </c>
      <c r="CX197" s="2265" t="s">
        <v>2074</v>
      </c>
      <c r="CY197" s="1885" t="s">
        <v>3448</v>
      </c>
      <c r="CZ197" s="1902" t="s">
        <v>3449</v>
      </c>
      <c r="DA197" s="1909"/>
      <c r="DB197" s="1909"/>
      <c r="DC197" s="1909"/>
      <c r="DD197" s="1909"/>
      <c r="DE197" s="2267"/>
    </row>
    <row r="198" spans="1:109" ht="331.5">
      <c r="A198" s="1628">
        <v>186</v>
      </c>
      <c r="B198" s="1902" t="s">
        <v>3435</v>
      </c>
      <c r="C198" s="2263"/>
      <c r="D198" s="1904" t="s">
        <v>441</v>
      </c>
      <c r="E198" s="2264"/>
      <c r="F198" s="1902" t="s">
        <v>442</v>
      </c>
      <c r="G198" s="1666" t="s">
        <v>3436</v>
      </c>
      <c r="H198" s="1892" t="s">
        <v>108</v>
      </c>
      <c r="I198" s="1894" t="s">
        <v>2741</v>
      </c>
      <c r="J198" s="1895" t="s">
        <v>9</v>
      </c>
      <c r="K198" s="1895" t="s">
        <v>9</v>
      </c>
      <c r="L198" s="1906">
        <v>43831</v>
      </c>
      <c r="M198" s="1906">
        <v>47848</v>
      </c>
      <c r="N198" s="2085">
        <v>0.09</v>
      </c>
      <c r="O198" s="2085">
        <v>0.09</v>
      </c>
      <c r="P198" s="2085">
        <v>0.09</v>
      </c>
      <c r="Q198" s="2085">
        <v>0.09</v>
      </c>
      <c r="R198" s="2085">
        <v>0.09</v>
      </c>
      <c r="S198" s="2085">
        <v>0.09</v>
      </c>
      <c r="T198" s="2085">
        <v>0.09</v>
      </c>
      <c r="U198" s="2085">
        <v>0.09</v>
      </c>
      <c r="V198" s="2085">
        <v>0.09</v>
      </c>
      <c r="W198" s="2085">
        <v>0.09</v>
      </c>
      <c r="X198" s="2085">
        <v>9.9999999999999978E-2</v>
      </c>
      <c r="Y198" s="2086">
        <v>1</v>
      </c>
      <c r="Z198" s="1651" t="s">
        <v>3460</v>
      </c>
      <c r="AA198" s="1652">
        <v>5.0000000000000001E-3</v>
      </c>
      <c r="AB198" s="1640" t="s">
        <v>3461</v>
      </c>
      <c r="AC198" s="1640" t="s">
        <v>451</v>
      </c>
      <c r="AD198" s="1666" t="s">
        <v>11</v>
      </c>
      <c r="AE198" s="1667" t="s">
        <v>3438</v>
      </c>
      <c r="AF198" s="1640" t="s">
        <v>452</v>
      </c>
      <c r="AG198" s="1640" t="s">
        <v>2665</v>
      </c>
      <c r="AH198" s="2035" t="s">
        <v>3462</v>
      </c>
      <c r="AI198" s="1640">
        <v>52</v>
      </c>
      <c r="AJ198" s="2035" t="s">
        <v>8</v>
      </c>
      <c r="AK198" s="2035" t="s">
        <v>8</v>
      </c>
      <c r="AL198" s="1662">
        <v>43831</v>
      </c>
      <c r="AM198" s="1662">
        <v>45657</v>
      </c>
      <c r="AN198" s="1668">
        <v>0.3</v>
      </c>
      <c r="AO198" s="1668">
        <v>0.7</v>
      </c>
      <c r="AP198" s="1668">
        <v>0.8</v>
      </c>
      <c r="AQ198" s="1668">
        <v>0.9</v>
      </c>
      <c r="AR198" s="1668">
        <v>1</v>
      </c>
      <c r="AS198" s="2260" t="s">
        <v>8</v>
      </c>
      <c r="AT198" s="2260" t="s">
        <v>8</v>
      </c>
      <c r="AU198" s="2260" t="s">
        <v>8</v>
      </c>
      <c r="AV198" s="2260" t="s">
        <v>8</v>
      </c>
      <c r="AW198" s="2260" t="s">
        <v>8</v>
      </c>
      <c r="AX198" s="2260" t="s">
        <v>8</v>
      </c>
      <c r="AY198" s="1668">
        <v>1</v>
      </c>
      <c r="AZ198" s="1912">
        <v>23000000</v>
      </c>
      <c r="BA198" s="1912">
        <v>23000000</v>
      </c>
      <c r="BB198" s="2024" t="s">
        <v>2661</v>
      </c>
      <c r="BC198" s="1666">
        <v>7718</v>
      </c>
      <c r="BD198" s="1912">
        <v>111844000</v>
      </c>
      <c r="BE198" s="1912">
        <v>111844000</v>
      </c>
      <c r="BF198" s="1781" t="s">
        <v>2661</v>
      </c>
      <c r="BG198" s="1640">
        <v>7718</v>
      </c>
      <c r="BH198" s="1912">
        <v>117098000</v>
      </c>
      <c r="BI198" s="1912">
        <v>117098000</v>
      </c>
      <c r="BJ198" s="1640" t="s">
        <v>2661</v>
      </c>
      <c r="BK198" s="1640">
        <v>7718</v>
      </c>
      <c r="BL198" s="1912">
        <v>122615000</v>
      </c>
      <c r="BM198" s="1912">
        <v>122615000</v>
      </c>
      <c r="BN198" s="1640" t="s">
        <v>2661</v>
      </c>
      <c r="BO198" s="1640">
        <v>7718</v>
      </c>
      <c r="BP198" s="1912">
        <v>79800000</v>
      </c>
      <c r="BQ198" s="1912">
        <v>79800000</v>
      </c>
      <c r="BR198" s="1781" t="s">
        <v>2661</v>
      </c>
      <c r="BS198" s="1640">
        <v>7718</v>
      </c>
      <c r="BT198" s="1912" t="s">
        <v>29</v>
      </c>
      <c r="BU198" s="1912" t="s">
        <v>8</v>
      </c>
      <c r="BV198" s="1640" t="s">
        <v>8</v>
      </c>
      <c r="BW198" s="1640" t="s">
        <v>8</v>
      </c>
      <c r="BX198" s="1912" t="s">
        <v>29</v>
      </c>
      <c r="BY198" s="1912" t="s">
        <v>8</v>
      </c>
      <c r="BZ198" s="1640" t="s">
        <v>8</v>
      </c>
      <c r="CA198" s="1640" t="s">
        <v>8</v>
      </c>
      <c r="CB198" s="1912" t="s">
        <v>29</v>
      </c>
      <c r="CC198" s="1912" t="s">
        <v>8</v>
      </c>
      <c r="CD198" s="1640" t="s">
        <v>8</v>
      </c>
      <c r="CE198" s="1640" t="s">
        <v>8</v>
      </c>
      <c r="CF198" s="1912" t="s">
        <v>29</v>
      </c>
      <c r="CG198" s="1912" t="s">
        <v>8</v>
      </c>
      <c r="CH198" s="1640" t="s">
        <v>8</v>
      </c>
      <c r="CI198" s="1640" t="s">
        <v>8</v>
      </c>
      <c r="CJ198" s="1912" t="s">
        <v>29</v>
      </c>
      <c r="CK198" s="1912" t="s">
        <v>8</v>
      </c>
      <c r="CL198" s="1640" t="s">
        <v>8</v>
      </c>
      <c r="CM198" s="1640" t="s">
        <v>8</v>
      </c>
      <c r="CN198" s="1912" t="s">
        <v>29</v>
      </c>
      <c r="CO198" s="1912" t="s">
        <v>8</v>
      </c>
      <c r="CP198" s="1640" t="s">
        <v>8</v>
      </c>
      <c r="CQ198" s="1640" t="s">
        <v>8</v>
      </c>
      <c r="CR198" s="1644">
        <f>SUM(AZ198+BD198+BH198+BL198+BP198)</f>
        <v>454357000</v>
      </c>
      <c r="CS198" s="1885" t="s">
        <v>0</v>
      </c>
      <c r="CT198" s="1885" t="s">
        <v>1</v>
      </c>
      <c r="CU198" s="1895" t="s">
        <v>266</v>
      </c>
      <c r="CV198" s="1885" t="s">
        <v>3058</v>
      </c>
      <c r="CW198" s="2026" t="s">
        <v>3402</v>
      </c>
      <c r="CX198" s="2265" t="s">
        <v>2074</v>
      </c>
      <c r="CY198" s="1885" t="s">
        <v>3463</v>
      </c>
      <c r="CZ198" s="1902" t="s">
        <v>3464</v>
      </c>
      <c r="DA198" s="1909"/>
      <c r="DB198" s="1909"/>
      <c r="DC198" s="1909"/>
      <c r="DD198" s="1909"/>
      <c r="DE198" s="2267"/>
    </row>
    <row r="199" spans="1:109" ht="409.5">
      <c r="A199" s="1628">
        <v>187</v>
      </c>
      <c r="B199" s="1902" t="s">
        <v>3435</v>
      </c>
      <c r="C199" s="2263"/>
      <c r="D199" s="1904" t="s">
        <v>441</v>
      </c>
      <c r="E199" s="2264"/>
      <c r="F199" s="1902" t="s">
        <v>442</v>
      </c>
      <c r="G199" s="1666" t="s">
        <v>3436</v>
      </c>
      <c r="H199" s="1892" t="s">
        <v>108</v>
      </c>
      <c r="I199" s="1894" t="s">
        <v>2741</v>
      </c>
      <c r="J199" s="1895" t="s">
        <v>9</v>
      </c>
      <c r="K199" s="1895" t="s">
        <v>9</v>
      </c>
      <c r="L199" s="1906">
        <v>43831</v>
      </c>
      <c r="M199" s="1906">
        <v>47848</v>
      </c>
      <c r="N199" s="2085">
        <v>0.09</v>
      </c>
      <c r="O199" s="2085">
        <v>0.09</v>
      </c>
      <c r="P199" s="2085">
        <v>0.09</v>
      </c>
      <c r="Q199" s="2085">
        <v>0.09</v>
      </c>
      <c r="R199" s="2085">
        <v>0.09</v>
      </c>
      <c r="S199" s="2085">
        <v>0.09</v>
      </c>
      <c r="T199" s="2085">
        <v>0.09</v>
      </c>
      <c r="U199" s="2085">
        <v>0.09</v>
      </c>
      <c r="V199" s="2085">
        <v>0.09</v>
      </c>
      <c r="W199" s="2085">
        <v>0.09</v>
      </c>
      <c r="X199" s="2085">
        <v>9.9999999999999978E-2</v>
      </c>
      <c r="Y199" s="2086">
        <v>1</v>
      </c>
      <c r="Z199" s="1651" t="s">
        <v>3465</v>
      </c>
      <c r="AA199" s="1652">
        <v>1.4999999999999999E-2</v>
      </c>
      <c r="AB199" s="1640" t="s">
        <v>3466</v>
      </c>
      <c r="AC199" s="1640" t="s">
        <v>1893</v>
      </c>
      <c r="AD199" s="1666" t="s">
        <v>11</v>
      </c>
      <c r="AE199" s="1667" t="s">
        <v>3438</v>
      </c>
      <c r="AF199" s="1640" t="s">
        <v>3426</v>
      </c>
      <c r="AG199" s="1640" t="s">
        <v>2639</v>
      </c>
      <c r="AH199" s="2035" t="s">
        <v>3462</v>
      </c>
      <c r="AI199" s="1640">
        <v>52</v>
      </c>
      <c r="AJ199" s="2035" t="s">
        <v>8</v>
      </c>
      <c r="AK199" s="2035" t="s">
        <v>8</v>
      </c>
      <c r="AL199" s="1662">
        <v>44013</v>
      </c>
      <c r="AM199" s="1662">
        <v>47848</v>
      </c>
      <c r="AN199" s="1668">
        <v>0.2</v>
      </c>
      <c r="AO199" s="1668">
        <v>0.3</v>
      </c>
      <c r="AP199" s="1668">
        <v>0.4</v>
      </c>
      <c r="AQ199" s="1668">
        <v>0.5</v>
      </c>
      <c r="AR199" s="1668">
        <v>0.6</v>
      </c>
      <c r="AS199" s="2260">
        <v>0.7</v>
      </c>
      <c r="AT199" s="2260">
        <v>0.8</v>
      </c>
      <c r="AU199" s="2260">
        <v>0.9</v>
      </c>
      <c r="AV199" s="2260">
        <v>1</v>
      </c>
      <c r="AW199" s="2260">
        <v>1</v>
      </c>
      <c r="AX199" s="2260">
        <v>1</v>
      </c>
      <c r="AY199" s="1668">
        <v>1</v>
      </c>
      <c r="AZ199" s="1912">
        <v>6000000</v>
      </c>
      <c r="BA199" s="1912">
        <v>6000000</v>
      </c>
      <c r="BB199" s="2024" t="s">
        <v>2661</v>
      </c>
      <c r="BC199" s="1666">
        <v>7718</v>
      </c>
      <c r="BD199" s="1912">
        <v>2345523000</v>
      </c>
      <c r="BE199" s="1912">
        <v>2345523000</v>
      </c>
      <c r="BF199" s="1781" t="s">
        <v>2661</v>
      </c>
      <c r="BG199" s="1640">
        <v>7718</v>
      </c>
      <c r="BH199" s="1912">
        <v>2361015000</v>
      </c>
      <c r="BI199" s="1912">
        <v>2361015000</v>
      </c>
      <c r="BJ199" s="1640" t="s">
        <v>2661</v>
      </c>
      <c r="BK199" s="1640">
        <v>7718</v>
      </c>
      <c r="BL199" s="1912">
        <v>1620503500</v>
      </c>
      <c r="BM199" s="1912">
        <v>1620503500</v>
      </c>
      <c r="BN199" s="1640" t="s">
        <v>2661</v>
      </c>
      <c r="BO199" s="1640">
        <v>7718</v>
      </c>
      <c r="BP199" s="1912">
        <v>1346000000</v>
      </c>
      <c r="BQ199" s="1912">
        <v>1346000000</v>
      </c>
      <c r="BR199" s="1781" t="s">
        <v>2661</v>
      </c>
      <c r="BS199" s="1640">
        <v>7718</v>
      </c>
      <c r="BT199" s="1912">
        <f>BP199+(BP199*0.03)</f>
        <v>1386380000</v>
      </c>
      <c r="BU199" s="1640" t="s">
        <v>9</v>
      </c>
      <c r="BV199" s="1640" t="s">
        <v>9</v>
      </c>
      <c r="BW199" s="1640" t="s">
        <v>9</v>
      </c>
      <c r="BX199" s="1912">
        <f>BT199+(BT199*0.03)</f>
        <v>1427971400</v>
      </c>
      <c r="BY199" s="1640" t="s">
        <v>9</v>
      </c>
      <c r="BZ199" s="1640" t="s">
        <v>9</v>
      </c>
      <c r="CA199" s="1640" t="s">
        <v>9</v>
      </c>
      <c r="CB199" s="1912">
        <f t="shared" si="22"/>
        <v>1470810542</v>
      </c>
      <c r="CC199" s="1640" t="s">
        <v>9</v>
      </c>
      <c r="CD199" s="1640" t="s">
        <v>9</v>
      </c>
      <c r="CE199" s="1640" t="s">
        <v>9</v>
      </c>
      <c r="CF199" s="1912">
        <f t="shared" si="23"/>
        <v>1514934858.26</v>
      </c>
      <c r="CG199" s="1640" t="s">
        <v>9</v>
      </c>
      <c r="CH199" s="1640" t="s">
        <v>9</v>
      </c>
      <c r="CI199" s="1640" t="s">
        <v>9</v>
      </c>
      <c r="CJ199" s="1912">
        <f t="shared" si="24"/>
        <v>1560382904.0078001</v>
      </c>
      <c r="CK199" s="1640" t="s">
        <v>9</v>
      </c>
      <c r="CL199" s="1640" t="s">
        <v>9</v>
      </c>
      <c r="CM199" s="1640" t="s">
        <v>9</v>
      </c>
      <c r="CN199" s="1912">
        <f t="shared" si="25"/>
        <v>1607194391.1280341</v>
      </c>
      <c r="CO199" s="1640" t="s">
        <v>9</v>
      </c>
      <c r="CP199" s="1640" t="s">
        <v>9</v>
      </c>
      <c r="CQ199" s="1640" t="s">
        <v>9</v>
      </c>
      <c r="CR199" s="1644">
        <f>SUM(AZ199+BD199+BH199+BL199+BP199+BT199+BX199+CB199+CF199+CJ199+CN199)</f>
        <v>16646715595.395834</v>
      </c>
      <c r="CS199" s="1885" t="s">
        <v>0</v>
      </c>
      <c r="CT199" s="1885" t="s">
        <v>1</v>
      </c>
      <c r="CU199" s="1895" t="s">
        <v>266</v>
      </c>
      <c r="CV199" s="1885" t="s">
        <v>3058</v>
      </c>
      <c r="CW199" s="2026" t="s">
        <v>3402</v>
      </c>
      <c r="CX199" s="2265" t="s">
        <v>2074</v>
      </c>
      <c r="CY199" s="1885" t="s">
        <v>3448</v>
      </c>
      <c r="CZ199" s="1902" t="s">
        <v>3449</v>
      </c>
      <c r="DA199" s="1909"/>
      <c r="DB199" s="1909"/>
      <c r="DC199" s="1909"/>
      <c r="DD199" s="1909"/>
      <c r="DE199" s="2267"/>
    </row>
    <row r="200" spans="1:109" s="2275" customFormat="1" ht="340.5" customHeight="1">
      <c r="A200" s="1628">
        <v>188</v>
      </c>
      <c r="B200" s="1934" t="s">
        <v>3435</v>
      </c>
      <c r="C200" s="2268"/>
      <c r="D200" s="1919" t="s">
        <v>441</v>
      </c>
      <c r="E200" s="2269"/>
      <c r="F200" s="1934" t="s">
        <v>442</v>
      </c>
      <c r="G200" s="1666" t="s">
        <v>3436</v>
      </c>
      <c r="H200" s="2237" t="s">
        <v>108</v>
      </c>
      <c r="I200" s="2270" t="s">
        <v>2741</v>
      </c>
      <c r="J200" s="1927" t="s">
        <v>9</v>
      </c>
      <c r="K200" s="1927" t="s">
        <v>9</v>
      </c>
      <c r="L200" s="1922">
        <v>43831</v>
      </c>
      <c r="M200" s="1922">
        <v>47848</v>
      </c>
      <c r="N200" s="2238">
        <v>0.09</v>
      </c>
      <c r="O200" s="2238">
        <v>0.09</v>
      </c>
      <c r="P200" s="2238">
        <v>0.09</v>
      </c>
      <c r="Q200" s="2238">
        <v>0.09</v>
      </c>
      <c r="R200" s="2238">
        <v>0.09</v>
      </c>
      <c r="S200" s="2238">
        <v>0.09</v>
      </c>
      <c r="T200" s="2238">
        <v>0.09</v>
      </c>
      <c r="U200" s="2238">
        <v>0.09</v>
      </c>
      <c r="V200" s="2238">
        <v>0.09</v>
      </c>
      <c r="W200" s="2238">
        <v>0.09</v>
      </c>
      <c r="X200" s="2238">
        <v>9.9999999999999978E-2</v>
      </c>
      <c r="Y200" s="2239">
        <v>1</v>
      </c>
      <c r="Z200" s="1940" t="s">
        <v>3467</v>
      </c>
      <c r="AA200" s="1945">
        <v>0.01</v>
      </c>
      <c r="AB200" s="2212" t="s">
        <v>3468</v>
      </c>
      <c r="AC200" s="2212" t="s">
        <v>3469</v>
      </c>
      <c r="AD200" s="2214" t="s">
        <v>3470</v>
      </c>
      <c r="AE200" s="2214" t="s">
        <v>2482</v>
      </c>
      <c r="AF200" s="2214" t="s">
        <v>3471</v>
      </c>
      <c r="AG200" s="2212" t="s">
        <v>2635</v>
      </c>
      <c r="AH200" s="2214" t="s">
        <v>3472</v>
      </c>
      <c r="AI200" s="2200">
        <v>413</v>
      </c>
      <c r="AJ200" s="1920" t="s">
        <v>9</v>
      </c>
      <c r="AK200" s="1920" t="s">
        <v>9</v>
      </c>
      <c r="AL200" s="1662">
        <v>44197</v>
      </c>
      <c r="AM200" s="1662">
        <v>47848</v>
      </c>
      <c r="AN200" s="1943" t="s">
        <v>8</v>
      </c>
      <c r="AO200" s="2271">
        <v>0.1</v>
      </c>
      <c r="AP200" s="2271">
        <v>0.1</v>
      </c>
      <c r="AQ200" s="2271">
        <v>0.1</v>
      </c>
      <c r="AR200" s="2271">
        <v>0.1</v>
      </c>
      <c r="AS200" s="2271">
        <v>0.1</v>
      </c>
      <c r="AT200" s="2271">
        <v>0.1</v>
      </c>
      <c r="AU200" s="2271">
        <v>0.1</v>
      </c>
      <c r="AV200" s="2271">
        <v>0.1</v>
      </c>
      <c r="AW200" s="2271">
        <v>0.1</v>
      </c>
      <c r="AX200" s="2271">
        <v>0.1</v>
      </c>
      <c r="AY200" s="2271">
        <v>1</v>
      </c>
      <c r="AZ200" s="2272" t="s">
        <v>8</v>
      </c>
      <c r="BA200" s="2272" t="s">
        <v>8</v>
      </c>
      <c r="BB200" s="2272" t="s">
        <v>8</v>
      </c>
      <c r="BC200" s="2272" t="s">
        <v>8</v>
      </c>
      <c r="BD200" s="1923">
        <v>721987600</v>
      </c>
      <c r="BE200" s="1923">
        <v>721987600</v>
      </c>
      <c r="BF200" s="2214" t="s">
        <v>3473</v>
      </c>
      <c r="BG200" s="2200">
        <v>7595</v>
      </c>
      <c r="BH200" s="1923">
        <f>(721987600*0.03)+BD200</f>
        <v>743647228</v>
      </c>
      <c r="BI200" s="1923">
        <f>(721987600*0.03)+BE200</f>
        <v>743647228</v>
      </c>
      <c r="BJ200" s="2214" t="s">
        <v>3473</v>
      </c>
      <c r="BK200" s="2200">
        <v>7595</v>
      </c>
      <c r="BL200" s="1923">
        <f>((BH200*0.03)+BH200)</f>
        <v>765956644.84000003</v>
      </c>
      <c r="BM200" s="1923">
        <f>((BI200*0.03)+BI200)</f>
        <v>765956644.84000003</v>
      </c>
      <c r="BN200" s="2214" t="s">
        <v>3473</v>
      </c>
      <c r="BO200" s="2200">
        <v>7595</v>
      </c>
      <c r="BP200" s="1923">
        <v>788935344</v>
      </c>
      <c r="BQ200" s="1923">
        <v>788935344</v>
      </c>
      <c r="BR200" s="2214" t="s">
        <v>3473</v>
      </c>
      <c r="BS200" s="2200">
        <v>7595</v>
      </c>
      <c r="BT200" s="1923">
        <f>((BP200*0.03)+BP200)</f>
        <v>812603404.32000005</v>
      </c>
      <c r="BU200" s="1923">
        <f>((BQ200*0.03)+BQ200)</f>
        <v>812603404.32000005</v>
      </c>
      <c r="BV200" s="2214" t="s">
        <v>3473</v>
      </c>
      <c r="BW200" s="2214" t="s">
        <v>8</v>
      </c>
      <c r="BX200" s="1923">
        <v>836981506</v>
      </c>
      <c r="BY200" s="1923">
        <v>836981506</v>
      </c>
      <c r="BZ200" s="2214" t="s">
        <v>3473</v>
      </c>
      <c r="CA200" s="2214" t="s">
        <v>8</v>
      </c>
      <c r="CB200" s="1923">
        <v>862090951</v>
      </c>
      <c r="CC200" s="1923">
        <v>862090951</v>
      </c>
      <c r="CD200" s="2214" t="s">
        <v>3473</v>
      </c>
      <c r="CE200" s="2214" t="s">
        <v>8</v>
      </c>
      <c r="CF200" s="1923">
        <v>887953679</v>
      </c>
      <c r="CG200" s="1923">
        <v>887953679</v>
      </c>
      <c r="CH200" s="2214" t="s">
        <v>3473</v>
      </c>
      <c r="CI200" s="2214" t="s">
        <v>8</v>
      </c>
      <c r="CJ200" s="1923">
        <v>914592289</v>
      </c>
      <c r="CK200" s="1923">
        <v>914592289</v>
      </c>
      <c r="CL200" s="2214" t="s">
        <v>3473</v>
      </c>
      <c r="CM200" s="2214" t="s">
        <v>8</v>
      </c>
      <c r="CN200" s="1923">
        <v>942030057</v>
      </c>
      <c r="CO200" s="1923">
        <v>942030057</v>
      </c>
      <c r="CP200" s="2214" t="s">
        <v>3473</v>
      </c>
      <c r="CQ200" s="2214" t="s">
        <v>8</v>
      </c>
      <c r="CR200" s="1644">
        <f>CN200+CJ200+CF200+CB200+BX200+BT200+BP200+BL200+BH200+BD200</f>
        <v>8276778703.1599998</v>
      </c>
      <c r="CS200" s="2110" t="s">
        <v>2732</v>
      </c>
      <c r="CT200" s="2200" t="s">
        <v>148</v>
      </c>
      <c r="CU200" s="2214" t="s">
        <v>1636</v>
      </c>
      <c r="CV200" s="2214" t="s">
        <v>2115</v>
      </c>
      <c r="CW200" s="2214">
        <v>3107688787</v>
      </c>
      <c r="CX200" s="2273" t="s">
        <v>2117</v>
      </c>
      <c r="CY200" s="2214" t="s">
        <v>1304</v>
      </c>
      <c r="CZ200" s="2214" t="s">
        <v>1996</v>
      </c>
      <c r="DA200" s="2214" t="s">
        <v>3474</v>
      </c>
      <c r="DB200" s="2214">
        <v>3057040371</v>
      </c>
      <c r="DC200" s="2214">
        <v>3057040371</v>
      </c>
      <c r="DD200" s="2274" t="s">
        <v>66</v>
      </c>
    </row>
    <row r="201" spans="1:109" ht="245.25" customHeight="1">
      <c r="A201" s="1628">
        <v>189</v>
      </c>
      <c r="B201" s="1902" t="s">
        <v>3435</v>
      </c>
      <c r="C201" s="2263"/>
      <c r="D201" s="1904" t="s">
        <v>441</v>
      </c>
      <c r="E201" s="2264"/>
      <c r="F201" s="1902" t="s">
        <v>442</v>
      </c>
      <c r="G201" s="1666" t="s">
        <v>3436</v>
      </c>
      <c r="H201" s="1892" t="s">
        <v>108</v>
      </c>
      <c r="I201" s="1894" t="s">
        <v>2741</v>
      </c>
      <c r="J201" s="1895" t="s">
        <v>9</v>
      </c>
      <c r="K201" s="1895" t="s">
        <v>9</v>
      </c>
      <c r="L201" s="1906">
        <v>43831</v>
      </c>
      <c r="M201" s="1906">
        <v>47848</v>
      </c>
      <c r="N201" s="2085">
        <v>0.09</v>
      </c>
      <c r="O201" s="2085">
        <v>0.09</v>
      </c>
      <c r="P201" s="2085">
        <v>0.09</v>
      </c>
      <c r="Q201" s="2085">
        <v>0.09</v>
      </c>
      <c r="R201" s="2085">
        <v>0.09</v>
      </c>
      <c r="S201" s="2085">
        <v>0.09</v>
      </c>
      <c r="T201" s="2085">
        <v>0.09</v>
      </c>
      <c r="U201" s="2085">
        <v>0.09</v>
      </c>
      <c r="V201" s="2085">
        <v>0.09</v>
      </c>
      <c r="W201" s="2085">
        <v>0.09</v>
      </c>
      <c r="X201" s="2085">
        <v>9.9999999999999978E-2</v>
      </c>
      <c r="Y201" s="2086">
        <v>1</v>
      </c>
      <c r="Z201" s="1940" t="s">
        <v>3475</v>
      </c>
      <c r="AA201" s="2188">
        <v>5.0000000000000001E-3</v>
      </c>
      <c r="AB201" s="2276" t="s">
        <v>3476</v>
      </c>
      <c r="AC201" s="2276" t="s">
        <v>3477</v>
      </c>
      <c r="AD201" s="2214" t="s">
        <v>3470</v>
      </c>
      <c r="AE201" s="2214" t="s">
        <v>2482</v>
      </c>
      <c r="AF201" s="2214" t="s">
        <v>3471</v>
      </c>
      <c r="AG201" s="2214" t="s">
        <v>2635</v>
      </c>
      <c r="AH201" s="2214" t="s">
        <v>3472</v>
      </c>
      <c r="AI201" s="2200">
        <v>413</v>
      </c>
      <c r="AJ201" s="1920" t="s">
        <v>9</v>
      </c>
      <c r="AK201" s="1920" t="s">
        <v>9</v>
      </c>
      <c r="AL201" s="1662">
        <v>44197</v>
      </c>
      <c r="AM201" s="1662">
        <v>47848</v>
      </c>
      <c r="AN201" s="2214" t="s">
        <v>8</v>
      </c>
      <c r="AO201" s="2277">
        <v>0.1</v>
      </c>
      <c r="AP201" s="2277">
        <v>0.1</v>
      </c>
      <c r="AQ201" s="2277">
        <v>0.1</v>
      </c>
      <c r="AR201" s="2277">
        <v>0.1</v>
      </c>
      <c r="AS201" s="2277">
        <v>0.1</v>
      </c>
      <c r="AT201" s="2277">
        <v>0.1</v>
      </c>
      <c r="AU201" s="2277">
        <v>0.1</v>
      </c>
      <c r="AV201" s="2277">
        <v>0.1</v>
      </c>
      <c r="AW201" s="2277">
        <v>0.1</v>
      </c>
      <c r="AX201" s="2277">
        <v>0.1</v>
      </c>
      <c r="AY201" s="2277">
        <v>1</v>
      </c>
      <c r="AZ201" s="2214" t="s">
        <v>8</v>
      </c>
      <c r="BA201" s="2214" t="s">
        <v>8</v>
      </c>
      <c r="BB201" s="2214" t="s">
        <v>8</v>
      </c>
      <c r="BC201" s="2214" t="s">
        <v>8</v>
      </c>
      <c r="BD201" s="1923">
        <v>721987600</v>
      </c>
      <c r="BE201" s="1923">
        <v>721987600</v>
      </c>
      <c r="BF201" s="2214" t="s">
        <v>3473</v>
      </c>
      <c r="BG201" s="2200">
        <v>7595</v>
      </c>
      <c r="BH201" s="1923">
        <f>(721987600*0.03)+BD201</f>
        <v>743647228</v>
      </c>
      <c r="BI201" s="1923">
        <f>(721987600*0.03)+BE201</f>
        <v>743647228</v>
      </c>
      <c r="BJ201" s="2214" t="s">
        <v>3473</v>
      </c>
      <c r="BK201" s="2200">
        <v>7595</v>
      </c>
      <c r="BL201" s="1923">
        <f>((BH201*0.03)+BH201)</f>
        <v>765956644.84000003</v>
      </c>
      <c r="BM201" s="1923">
        <f>((BI201*0.03)+BI201)</f>
        <v>765956644.84000003</v>
      </c>
      <c r="BN201" s="2214" t="s">
        <v>3473</v>
      </c>
      <c r="BO201" s="2200">
        <v>7595</v>
      </c>
      <c r="BP201" s="1923">
        <v>788935344</v>
      </c>
      <c r="BQ201" s="1923">
        <v>788935344</v>
      </c>
      <c r="BR201" s="2214" t="s">
        <v>3473</v>
      </c>
      <c r="BS201" s="2200">
        <v>7595</v>
      </c>
      <c r="BT201" s="1923">
        <v>812603404</v>
      </c>
      <c r="BU201" s="1923">
        <v>812603404</v>
      </c>
      <c r="BV201" s="2214" t="s">
        <v>3473</v>
      </c>
      <c r="BW201" s="2214" t="s">
        <v>8</v>
      </c>
      <c r="BX201" s="1923">
        <v>836981506</v>
      </c>
      <c r="BY201" s="1923">
        <v>836981506</v>
      </c>
      <c r="BZ201" s="2214" t="s">
        <v>3473</v>
      </c>
      <c r="CA201" s="2214" t="s">
        <v>8</v>
      </c>
      <c r="CB201" s="1923">
        <v>862090951</v>
      </c>
      <c r="CC201" s="1923">
        <v>862090951</v>
      </c>
      <c r="CD201" s="2214" t="s">
        <v>3473</v>
      </c>
      <c r="CE201" s="2214" t="s">
        <v>8</v>
      </c>
      <c r="CF201" s="1923">
        <v>887953679</v>
      </c>
      <c r="CG201" s="1923">
        <v>887953679</v>
      </c>
      <c r="CH201" s="2214" t="s">
        <v>3473</v>
      </c>
      <c r="CI201" s="2214" t="s">
        <v>8</v>
      </c>
      <c r="CJ201" s="1923">
        <v>914592289</v>
      </c>
      <c r="CK201" s="1923">
        <v>914592289</v>
      </c>
      <c r="CL201" s="2214" t="s">
        <v>3473</v>
      </c>
      <c r="CM201" s="2214" t="s">
        <v>8</v>
      </c>
      <c r="CN201" s="1923">
        <v>942030057</v>
      </c>
      <c r="CO201" s="1923">
        <v>942030057</v>
      </c>
      <c r="CP201" s="2214" t="s">
        <v>3473</v>
      </c>
      <c r="CQ201" s="2214" t="s">
        <v>8</v>
      </c>
      <c r="CR201" s="1728">
        <f>CN201+CJ201+CF201+CB201+BX201+BT201+BP201+BL201+BH201+BD201</f>
        <v>8276778702.8400002</v>
      </c>
      <c r="CS201" s="2110" t="s">
        <v>2732</v>
      </c>
      <c r="CT201" s="2200" t="s">
        <v>148</v>
      </c>
      <c r="CU201" s="2214" t="s">
        <v>1636</v>
      </c>
      <c r="CV201" s="2214" t="s">
        <v>2115</v>
      </c>
      <c r="CW201" s="2214">
        <v>3107688787</v>
      </c>
      <c r="CX201" s="2273" t="s">
        <v>2117</v>
      </c>
      <c r="CY201" s="2214" t="s">
        <v>1304</v>
      </c>
      <c r="CZ201" s="2214" t="s">
        <v>1996</v>
      </c>
      <c r="DA201" s="2214" t="s">
        <v>3474</v>
      </c>
      <c r="DB201" s="2214">
        <v>3057040371</v>
      </c>
      <c r="DC201" s="2214">
        <v>3057040371</v>
      </c>
      <c r="DD201" s="2274" t="s">
        <v>66</v>
      </c>
    </row>
    <row r="202" spans="1:109" ht="293.25">
      <c r="A202" s="1628">
        <v>190</v>
      </c>
      <c r="B202" s="1902" t="s">
        <v>3435</v>
      </c>
      <c r="C202" s="2263"/>
      <c r="D202" s="1904" t="s">
        <v>441</v>
      </c>
      <c r="E202" s="2264"/>
      <c r="F202" s="1902" t="s">
        <v>442</v>
      </c>
      <c r="G202" s="1666" t="s">
        <v>3436</v>
      </c>
      <c r="H202" s="1892" t="s">
        <v>108</v>
      </c>
      <c r="I202" s="1894" t="s">
        <v>2741</v>
      </c>
      <c r="J202" s="1895" t="s">
        <v>9</v>
      </c>
      <c r="K202" s="1895" t="s">
        <v>9</v>
      </c>
      <c r="L202" s="1906">
        <v>43831</v>
      </c>
      <c r="M202" s="1906">
        <v>47848</v>
      </c>
      <c r="N202" s="2085">
        <v>0.09</v>
      </c>
      <c r="O202" s="2085">
        <v>0.09</v>
      </c>
      <c r="P202" s="2085">
        <v>0.09</v>
      </c>
      <c r="Q202" s="2085">
        <v>0.09</v>
      </c>
      <c r="R202" s="2085">
        <v>0.09</v>
      </c>
      <c r="S202" s="2085">
        <v>0.09</v>
      </c>
      <c r="T202" s="2085">
        <v>0.09</v>
      </c>
      <c r="U202" s="2085">
        <v>0.09</v>
      </c>
      <c r="V202" s="2085">
        <v>0.09</v>
      </c>
      <c r="W202" s="2085">
        <v>0.09</v>
      </c>
      <c r="X202" s="2085">
        <v>9.9999999999999978E-2</v>
      </c>
      <c r="Y202" s="2086">
        <v>1</v>
      </c>
      <c r="Z202" s="1919" t="s">
        <v>3478</v>
      </c>
      <c r="AA202" s="2188">
        <v>5.0000000000000001E-3</v>
      </c>
      <c r="AB202" s="2278" t="s">
        <v>3479</v>
      </c>
      <c r="AC202" s="2278" t="s">
        <v>3480</v>
      </c>
      <c r="AD202" s="2110" t="s">
        <v>2317</v>
      </c>
      <c r="AE202" s="2110" t="s">
        <v>3481</v>
      </c>
      <c r="AF202" s="1927" t="s">
        <v>3482</v>
      </c>
      <c r="AG202" s="1920" t="s">
        <v>2993</v>
      </c>
      <c r="AH202" s="2278" t="s">
        <v>3483</v>
      </c>
      <c r="AI202" s="1920">
        <v>173</v>
      </c>
      <c r="AJ202" s="1920" t="s">
        <v>9</v>
      </c>
      <c r="AK202" s="1920" t="s">
        <v>9</v>
      </c>
      <c r="AL202" s="2279">
        <v>44197</v>
      </c>
      <c r="AM202" s="2279">
        <v>47848</v>
      </c>
      <c r="AN202" s="2280" t="s">
        <v>8</v>
      </c>
      <c r="AO202" s="2280">
        <v>1</v>
      </c>
      <c r="AP202" s="2280">
        <v>1</v>
      </c>
      <c r="AQ202" s="2280">
        <v>1</v>
      </c>
      <c r="AR202" s="2280">
        <v>1</v>
      </c>
      <c r="AS202" s="2280">
        <v>1</v>
      </c>
      <c r="AT202" s="2280">
        <v>1</v>
      </c>
      <c r="AU202" s="2280">
        <v>1</v>
      </c>
      <c r="AV202" s="2280">
        <v>1</v>
      </c>
      <c r="AW202" s="2280">
        <v>1</v>
      </c>
      <c r="AX202" s="2280">
        <v>1</v>
      </c>
      <c r="AY202" s="2281">
        <v>10</v>
      </c>
      <c r="AZ202" s="2280" t="s">
        <v>8</v>
      </c>
      <c r="BA202" s="2280" t="s">
        <v>8</v>
      </c>
      <c r="BB202" s="2280" t="s">
        <v>8</v>
      </c>
      <c r="BC202" s="2280" t="s">
        <v>8</v>
      </c>
      <c r="BD202" s="1923">
        <v>20000000</v>
      </c>
      <c r="BE202" s="1923">
        <v>20000000</v>
      </c>
      <c r="BF202" s="2280" t="s">
        <v>8</v>
      </c>
      <c r="BG202" s="2110" t="s">
        <v>3484</v>
      </c>
      <c r="BH202" s="1923">
        <v>20000000</v>
      </c>
      <c r="BI202" s="1923">
        <v>20000000</v>
      </c>
      <c r="BJ202" s="2280" t="s">
        <v>8</v>
      </c>
      <c r="BK202" s="2110" t="s">
        <v>3484</v>
      </c>
      <c r="BL202" s="1923">
        <v>20000000</v>
      </c>
      <c r="BM202" s="1923">
        <v>20000000</v>
      </c>
      <c r="BN202" s="2280" t="s">
        <v>8</v>
      </c>
      <c r="BO202" s="2110" t="s">
        <v>3484</v>
      </c>
      <c r="BP202" s="1923">
        <v>20000000</v>
      </c>
      <c r="BQ202" s="1923">
        <v>20000000</v>
      </c>
      <c r="BR202" s="1930" t="s">
        <v>8</v>
      </c>
      <c r="BS202" s="2110" t="s">
        <v>3484</v>
      </c>
      <c r="BT202" s="1923">
        <v>20000000</v>
      </c>
      <c r="BU202" s="2280" t="s">
        <v>8</v>
      </c>
      <c r="BV202" s="2280" t="s">
        <v>8</v>
      </c>
      <c r="BW202" s="2280" t="s">
        <v>8</v>
      </c>
      <c r="BX202" s="1923">
        <v>20000000</v>
      </c>
      <c r="BY202" s="2280" t="s">
        <v>8</v>
      </c>
      <c r="BZ202" s="1930" t="s">
        <v>29</v>
      </c>
      <c r="CA202" s="2280" t="s">
        <v>8</v>
      </c>
      <c r="CB202" s="1923">
        <v>20000000</v>
      </c>
      <c r="CC202" s="2280" t="s">
        <v>8</v>
      </c>
      <c r="CD202" s="1930" t="s">
        <v>29</v>
      </c>
      <c r="CE202" s="2280" t="s">
        <v>8</v>
      </c>
      <c r="CF202" s="1923">
        <v>20000000</v>
      </c>
      <c r="CG202" s="2280" t="s">
        <v>8</v>
      </c>
      <c r="CH202" s="1930" t="s">
        <v>29</v>
      </c>
      <c r="CI202" s="2280" t="s">
        <v>8</v>
      </c>
      <c r="CJ202" s="1923">
        <v>20000000</v>
      </c>
      <c r="CK202" s="2280" t="s">
        <v>8</v>
      </c>
      <c r="CL202" s="1930" t="s">
        <v>29</v>
      </c>
      <c r="CM202" s="2280" t="s">
        <v>8</v>
      </c>
      <c r="CN202" s="1923">
        <v>20000000</v>
      </c>
      <c r="CO202" s="2280" t="s">
        <v>8</v>
      </c>
      <c r="CP202" s="1930" t="s">
        <v>29</v>
      </c>
      <c r="CQ202" s="2280" t="s">
        <v>8</v>
      </c>
      <c r="CR202" s="1728">
        <f>CN202+CJ202+CF202+CB202+BX202+BT202+BP202+BL202+BH202+BD202</f>
        <v>200000000</v>
      </c>
      <c r="CS202" s="2093" t="s">
        <v>2869</v>
      </c>
      <c r="CT202" s="2110" t="s">
        <v>3233</v>
      </c>
      <c r="CU202" s="2110" t="s">
        <v>3485</v>
      </c>
      <c r="CV202" s="2110" t="s">
        <v>3486</v>
      </c>
      <c r="CW202" s="2282">
        <v>4320410</v>
      </c>
      <c r="CX202" s="2283" t="s">
        <v>407</v>
      </c>
      <c r="CY202" s="2110" t="s">
        <v>2869</v>
      </c>
      <c r="CZ202" s="2110" t="s">
        <v>3233</v>
      </c>
      <c r="DA202" s="2284" t="s">
        <v>119</v>
      </c>
      <c r="DB202" s="2284" t="s">
        <v>1752</v>
      </c>
      <c r="DC202" s="2284">
        <v>4320410</v>
      </c>
      <c r="DD202" s="2285" t="s">
        <v>3487</v>
      </c>
    </row>
    <row r="203" spans="1:109" ht="80.25" customHeight="1">
      <c r="A203" s="1628">
        <v>191</v>
      </c>
      <c r="B203" s="1902" t="s">
        <v>3435</v>
      </c>
      <c r="C203" s="2263"/>
      <c r="D203" s="1904" t="s">
        <v>441</v>
      </c>
      <c r="E203" s="2264"/>
      <c r="F203" s="1902" t="s">
        <v>442</v>
      </c>
      <c r="G203" s="1666" t="s">
        <v>3436</v>
      </c>
      <c r="H203" s="1892" t="s">
        <v>108</v>
      </c>
      <c r="I203" s="1894" t="s">
        <v>2741</v>
      </c>
      <c r="J203" s="1895" t="s">
        <v>9</v>
      </c>
      <c r="K203" s="1895" t="s">
        <v>9</v>
      </c>
      <c r="L203" s="1906">
        <v>43831</v>
      </c>
      <c r="M203" s="1906">
        <v>47848</v>
      </c>
      <c r="N203" s="2085">
        <v>0.09</v>
      </c>
      <c r="O203" s="2085">
        <v>0.09</v>
      </c>
      <c r="P203" s="2085">
        <v>0.09</v>
      </c>
      <c r="Q203" s="2085">
        <v>0.09</v>
      </c>
      <c r="R203" s="2085">
        <v>0.09</v>
      </c>
      <c r="S203" s="2085">
        <v>0.09</v>
      </c>
      <c r="T203" s="2085">
        <v>0.09</v>
      </c>
      <c r="U203" s="2085">
        <v>0.09</v>
      </c>
      <c r="V203" s="2085">
        <v>0.09</v>
      </c>
      <c r="W203" s="2085">
        <v>0.09</v>
      </c>
      <c r="X203" s="2085">
        <v>9.9999999999999978E-2</v>
      </c>
      <c r="Y203" s="2086">
        <v>1</v>
      </c>
      <c r="Z203" s="2211" t="s">
        <v>3488</v>
      </c>
      <c r="AA203" s="2188">
        <v>5.0000000000000001E-3</v>
      </c>
      <c r="AB203" s="2237" t="s">
        <v>3489</v>
      </c>
      <c r="AC203" s="2237" t="s">
        <v>2500</v>
      </c>
      <c r="AD203" s="2237" t="s">
        <v>2502</v>
      </c>
      <c r="AE203" s="2237" t="s">
        <v>2503</v>
      </c>
      <c r="AF203" s="2237" t="s">
        <v>3490</v>
      </c>
      <c r="AG203" s="2270" t="s">
        <v>3491</v>
      </c>
      <c r="AH203" s="2237" t="s">
        <v>3492</v>
      </c>
      <c r="AI203" s="2270">
        <v>63</v>
      </c>
      <c r="AJ203" s="2270" t="s">
        <v>3417</v>
      </c>
      <c r="AK203" s="2270" t="s">
        <v>3417</v>
      </c>
      <c r="AL203" s="2286">
        <v>44013</v>
      </c>
      <c r="AM203" s="2286">
        <v>45646</v>
      </c>
      <c r="AN203" s="2287">
        <v>0.2</v>
      </c>
      <c r="AO203" s="2287">
        <v>0.4</v>
      </c>
      <c r="AP203" s="2287">
        <v>0.6</v>
      </c>
      <c r="AQ203" s="2287">
        <v>0.8</v>
      </c>
      <c r="AR203" s="2287">
        <v>1</v>
      </c>
      <c r="AS203" s="2270" t="s">
        <v>8</v>
      </c>
      <c r="AT203" s="2270" t="s">
        <v>8</v>
      </c>
      <c r="AU203" s="2270" t="s">
        <v>8</v>
      </c>
      <c r="AV203" s="2270" t="s">
        <v>8</v>
      </c>
      <c r="AW203" s="2270" t="s">
        <v>8</v>
      </c>
      <c r="AX203" s="2270" t="s">
        <v>8</v>
      </c>
      <c r="AY203" s="2288">
        <v>1</v>
      </c>
      <c r="AZ203" s="1923">
        <f>BA203</f>
        <v>4527000000</v>
      </c>
      <c r="BA203" s="1923">
        <v>4527000000</v>
      </c>
      <c r="BB203" s="2237" t="s">
        <v>3493</v>
      </c>
      <c r="BC203" s="2270">
        <v>7749</v>
      </c>
      <c r="BD203" s="1923">
        <f>BE203</f>
        <v>6362000000</v>
      </c>
      <c r="BE203" s="1923">
        <v>6362000000</v>
      </c>
      <c r="BF203" s="2137" t="s">
        <v>2721</v>
      </c>
      <c r="BG203" s="2270">
        <v>7749</v>
      </c>
      <c r="BH203" s="1923">
        <f>BI203</f>
        <v>6403000000</v>
      </c>
      <c r="BI203" s="1923">
        <v>6403000000</v>
      </c>
      <c r="BJ203" s="2137" t="s">
        <v>2661</v>
      </c>
      <c r="BK203" s="2270">
        <v>7749</v>
      </c>
      <c r="BL203" s="1923">
        <v>6647000000</v>
      </c>
      <c r="BM203" s="1923">
        <v>6647000000</v>
      </c>
      <c r="BN203" s="2237" t="s">
        <v>3493</v>
      </c>
      <c r="BO203" s="2270">
        <v>7749</v>
      </c>
      <c r="BP203" s="1923">
        <f>BQ203</f>
        <v>7228000000</v>
      </c>
      <c r="BQ203" s="1923">
        <v>7228000000</v>
      </c>
      <c r="BR203" s="2237" t="s">
        <v>3493</v>
      </c>
      <c r="BS203" s="2270">
        <v>7749</v>
      </c>
      <c r="BT203" s="2289" t="s">
        <v>8</v>
      </c>
      <c r="BU203" s="2289" t="s">
        <v>8</v>
      </c>
      <c r="BV203" s="2289" t="s">
        <v>8</v>
      </c>
      <c r="BW203" s="2289" t="s">
        <v>8</v>
      </c>
      <c r="BX203" s="2289" t="s">
        <v>8</v>
      </c>
      <c r="BY203" s="2289" t="s">
        <v>8</v>
      </c>
      <c r="BZ203" s="2289" t="s">
        <v>8</v>
      </c>
      <c r="CA203" s="2289" t="s">
        <v>8</v>
      </c>
      <c r="CB203" s="2289" t="s">
        <v>8</v>
      </c>
      <c r="CC203" s="2289" t="s">
        <v>8</v>
      </c>
      <c r="CD203" s="2289" t="s">
        <v>8</v>
      </c>
      <c r="CE203" s="2289" t="s">
        <v>8</v>
      </c>
      <c r="CF203" s="2289" t="s">
        <v>8</v>
      </c>
      <c r="CG203" s="2289" t="s">
        <v>8</v>
      </c>
      <c r="CH203" s="2289" t="s">
        <v>8</v>
      </c>
      <c r="CI203" s="2289" t="s">
        <v>8</v>
      </c>
      <c r="CJ203" s="2289" t="s">
        <v>8</v>
      </c>
      <c r="CK203" s="2289" t="s">
        <v>8</v>
      </c>
      <c r="CL203" s="2289" t="s">
        <v>8</v>
      </c>
      <c r="CM203" s="2289" t="s">
        <v>8</v>
      </c>
      <c r="CN203" s="2289" t="s">
        <v>8</v>
      </c>
      <c r="CO203" s="2289" t="s">
        <v>8</v>
      </c>
      <c r="CP203" s="2289" t="s">
        <v>8</v>
      </c>
      <c r="CQ203" s="2289" t="s">
        <v>8</v>
      </c>
      <c r="CR203" s="1728">
        <f>BD203+BH203+BL203+BP203+AZ203</f>
        <v>31167000000</v>
      </c>
      <c r="CS203" s="2290" t="s">
        <v>3407</v>
      </c>
      <c r="CT203" s="2290" t="s">
        <v>3408</v>
      </c>
      <c r="CU203" s="2237" t="s">
        <v>3494</v>
      </c>
      <c r="CV203" s="2237" t="s">
        <v>3495</v>
      </c>
      <c r="CW203" s="2237" t="s">
        <v>3052</v>
      </c>
      <c r="CX203" s="2291" t="s">
        <v>3496</v>
      </c>
      <c r="CY203" s="2292"/>
      <c r="CZ203" s="2292"/>
      <c r="DA203" s="2292"/>
      <c r="DB203" s="2292"/>
      <c r="DC203" s="2292"/>
      <c r="DD203" s="2292"/>
    </row>
    <row r="204" spans="1:109" ht="165.75">
      <c r="A204" s="1628">
        <v>192</v>
      </c>
      <c r="B204" s="1902" t="s">
        <v>3435</v>
      </c>
      <c r="C204" s="2263"/>
      <c r="D204" s="1904" t="s">
        <v>441</v>
      </c>
      <c r="E204" s="2264"/>
      <c r="F204" s="1902" t="s">
        <v>442</v>
      </c>
      <c r="G204" s="1666" t="s">
        <v>3436</v>
      </c>
      <c r="H204" s="1892" t="s">
        <v>108</v>
      </c>
      <c r="I204" s="1894" t="s">
        <v>2741</v>
      </c>
      <c r="J204" s="1895" t="s">
        <v>9</v>
      </c>
      <c r="K204" s="1895" t="s">
        <v>9</v>
      </c>
      <c r="L204" s="1906">
        <v>43831</v>
      </c>
      <c r="M204" s="1906">
        <v>47848</v>
      </c>
      <c r="N204" s="2085">
        <v>0.09</v>
      </c>
      <c r="O204" s="2085">
        <v>0.09</v>
      </c>
      <c r="P204" s="2085">
        <v>0.09</v>
      </c>
      <c r="Q204" s="2085">
        <v>0.09</v>
      </c>
      <c r="R204" s="2085">
        <v>0.09</v>
      </c>
      <c r="S204" s="2085">
        <v>0.09</v>
      </c>
      <c r="T204" s="2085">
        <v>0.09</v>
      </c>
      <c r="U204" s="2085">
        <v>0.09</v>
      </c>
      <c r="V204" s="2085">
        <v>0.09</v>
      </c>
      <c r="W204" s="2085">
        <v>0.09</v>
      </c>
      <c r="X204" s="2085">
        <v>9.9999999999999978E-2</v>
      </c>
      <c r="Y204" s="2086">
        <v>1</v>
      </c>
      <c r="Z204" s="2293" t="s">
        <v>3497</v>
      </c>
      <c r="AA204" s="2188">
        <v>5.0000000000000001E-3</v>
      </c>
      <c r="AB204" s="2294" t="s">
        <v>2510</v>
      </c>
      <c r="AC204" s="2294" t="s">
        <v>2516</v>
      </c>
      <c r="AD204" s="2294" t="s">
        <v>2513</v>
      </c>
      <c r="AE204" s="2294" t="s">
        <v>2514</v>
      </c>
      <c r="AF204" s="2294" t="s">
        <v>3498</v>
      </c>
      <c r="AG204" s="2294" t="s">
        <v>2741</v>
      </c>
      <c r="AH204" s="2135" t="s">
        <v>3499</v>
      </c>
      <c r="AI204" s="2294">
        <v>57</v>
      </c>
      <c r="AJ204" s="2294" t="s">
        <v>8</v>
      </c>
      <c r="AK204" s="2294" t="s">
        <v>8</v>
      </c>
      <c r="AL204" s="2294">
        <v>2020</v>
      </c>
      <c r="AM204" s="2294">
        <v>2030</v>
      </c>
      <c r="AN204" s="2295">
        <f>910*0.8</f>
        <v>728</v>
      </c>
      <c r="AO204" s="2295">
        <f>ROUND(2518*0.8,0)</f>
        <v>2014</v>
      </c>
      <c r="AP204" s="2295">
        <f>ROUND(5592*0.8,0)</f>
        <v>4474</v>
      </c>
      <c r="AQ204" s="2295">
        <f>+ROUND(913*0.8,0)</f>
        <v>730</v>
      </c>
      <c r="AR204" s="2295">
        <f>+ROUND(67*0.8,0)</f>
        <v>54</v>
      </c>
      <c r="AS204" s="2296">
        <v>1600</v>
      </c>
      <c r="AT204" s="2296">
        <v>1600</v>
      </c>
      <c r="AU204" s="2296">
        <v>1600</v>
      </c>
      <c r="AV204" s="2296">
        <v>1600</v>
      </c>
      <c r="AW204" s="2296">
        <v>1600</v>
      </c>
      <c r="AX204" s="2296">
        <v>1600</v>
      </c>
      <c r="AY204" s="2297">
        <f>AN204+AO204+AP204+AQ204+AR204+AS204+AT204+AU204+AV204+AW204+AX204</f>
        <v>17600</v>
      </c>
      <c r="AZ204" s="1923">
        <v>924304502</v>
      </c>
      <c r="BA204" s="1923">
        <v>924304502</v>
      </c>
      <c r="BB204" s="2294" t="s">
        <v>3500</v>
      </c>
      <c r="BC204" s="2294">
        <v>7771</v>
      </c>
      <c r="BD204" s="1923">
        <v>2270427347</v>
      </c>
      <c r="BE204" s="1923">
        <v>2270427347</v>
      </c>
      <c r="BF204" s="2137" t="s">
        <v>2721</v>
      </c>
      <c r="BG204" s="2294">
        <v>7771</v>
      </c>
      <c r="BH204" s="1923">
        <v>4499736678</v>
      </c>
      <c r="BI204" s="1923">
        <v>4499736678</v>
      </c>
      <c r="BJ204" s="2137" t="s">
        <v>2661</v>
      </c>
      <c r="BK204" s="2294">
        <v>7771</v>
      </c>
      <c r="BL204" s="1923">
        <v>10936261095</v>
      </c>
      <c r="BM204" s="1923">
        <v>10936261095</v>
      </c>
      <c r="BN204" s="2294" t="s">
        <v>3500</v>
      </c>
      <c r="BO204" s="2294">
        <v>7771</v>
      </c>
      <c r="BP204" s="1923">
        <v>11724177259</v>
      </c>
      <c r="BQ204" s="1923">
        <v>11724177259</v>
      </c>
      <c r="BR204" s="2294" t="s">
        <v>3500</v>
      </c>
      <c r="BS204" s="2294">
        <v>7771</v>
      </c>
      <c r="BT204" s="1923">
        <v>4800000000</v>
      </c>
      <c r="BU204" s="2289" t="s">
        <v>8</v>
      </c>
      <c r="BV204" s="2289" t="s">
        <v>8</v>
      </c>
      <c r="BW204" s="2289" t="s">
        <v>8</v>
      </c>
      <c r="BX204" s="1923">
        <f>3000000*AT204</f>
        <v>4800000000</v>
      </c>
      <c r="BY204" s="2289" t="s">
        <v>8</v>
      </c>
      <c r="BZ204" s="2289" t="s">
        <v>8</v>
      </c>
      <c r="CA204" s="2289" t="s">
        <v>8</v>
      </c>
      <c r="CB204" s="1923">
        <v>4800000000</v>
      </c>
      <c r="CC204" s="2289" t="s">
        <v>8</v>
      </c>
      <c r="CD204" s="2289" t="s">
        <v>8</v>
      </c>
      <c r="CE204" s="2289" t="s">
        <v>8</v>
      </c>
      <c r="CF204" s="1923">
        <v>4800000000</v>
      </c>
      <c r="CG204" s="2289" t="s">
        <v>8</v>
      </c>
      <c r="CH204" s="2289" t="s">
        <v>8</v>
      </c>
      <c r="CI204" s="2289" t="s">
        <v>8</v>
      </c>
      <c r="CJ204" s="1923">
        <v>4800000000</v>
      </c>
      <c r="CK204" s="2289" t="s">
        <v>8</v>
      </c>
      <c r="CL204" s="2289" t="s">
        <v>8</v>
      </c>
      <c r="CM204" s="2289" t="s">
        <v>8</v>
      </c>
      <c r="CN204" s="1923">
        <v>4800000000</v>
      </c>
      <c r="CO204" s="2289" t="s">
        <v>8</v>
      </c>
      <c r="CP204" s="2289" t="s">
        <v>8</v>
      </c>
      <c r="CQ204" s="2289" t="s">
        <v>8</v>
      </c>
      <c r="CR204" s="1728">
        <f>BD204+BH204+BL204+BP204+BT204+BX204+CB204+CF204+CJ204+CN204+AZ204</f>
        <v>59154906881</v>
      </c>
      <c r="CS204" s="2298" t="s">
        <v>3407</v>
      </c>
      <c r="CT204" s="2298" t="s">
        <v>3408</v>
      </c>
      <c r="CU204" s="2294" t="s">
        <v>3501</v>
      </c>
      <c r="CV204" s="2294" t="s">
        <v>2517</v>
      </c>
      <c r="CW204" s="2294">
        <v>3808330</v>
      </c>
      <c r="CX204" s="2299" t="s">
        <v>598</v>
      </c>
      <c r="CY204" s="2294"/>
      <c r="CZ204" s="2294"/>
      <c r="DA204" s="2294"/>
      <c r="DB204" s="2294"/>
      <c r="DC204" s="2294"/>
      <c r="DD204" s="2294"/>
    </row>
    <row r="205" spans="1:109" ht="165.75">
      <c r="A205" s="1628">
        <v>193</v>
      </c>
      <c r="B205" s="1902" t="s">
        <v>3435</v>
      </c>
      <c r="C205" s="2263"/>
      <c r="D205" s="1904" t="s">
        <v>441</v>
      </c>
      <c r="E205" s="2264"/>
      <c r="F205" s="1902" t="s">
        <v>442</v>
      </c>
      <c r="G205" s="1666" t="s">
        <v>3436</v>
      </c>
      <c r="H205" s="1892" t="s">
        <v>108</v>
      </c>
      <c r="I205" s="1894" t="s">
        <v>2741</v>
      </c>
      <c r="J205" s="1895" t="s">
        <v>9</v>
      </c>
      <c r="K205" s="1895" t="s">
        <v>9</v>
      </c>
      <c r="L205" s="1906">
        <v>43831</v>
      </c>
      <c r="M205" s="1906">
        <v>47848</v>
      </c>
      <c r="N205" s="2085">
        <v>0.09</v>
      </c>
      <c r="O205" s="2085">
        <v>0.09</v>
      </c>
      <c r="P205" s="2085">
        <v>0.09</v>
      </c>
      <c r="Q205" s="2085">
        <v>0.09</v>
      </c>
      <c r="R205" s="2085">
        <v>0.09</v>
      </c>
      <c r="S205" s="2085">
        <v>0.09</v>
      </c>
      <c r="T205" s="2085">
        <v>0.09</v>
      </c>
      <c r="U205" s="2085">
        <v>0.09</v>
      </c>
      <c r="V205" s="2085">
        <v>0.09</v>
      </c>
      <c r="W205" s="2085">
        <v>0.09</v>
      </c>
      <c r="X205" s="2085">
        <v>9.9999999999999978E-2</v>
      </c>
      <c r="Y205" s="2086">
        <v>1</v>
      </c>
      <c r="Z205" s="2300" t="s">
        <v>3502</v>
      </c>
      <c r="AA205" s="2188">
        <v>5.0000000000000001E-3</v>
      </c>
      <c r="AB205" s="2301" t="s">
        <v>2528</v>
      </c>
      <c r="AC205" s="2301" t="s">
        <v>3503</v>
      </c>
      <c r="AD205" s="2140" t="s">
        <v>11</v>
      </c>
      <c r="AE205" s="2140" t="s">
        <v>117</v>
      </c>
      <c r="AF205" s="2140" t="s">
        <v>2644</v>
      </c>
      <c r="AG205" s="2140" t="s">
        <v>2659</v>
      </c>
      <c r="AH205" s="1927" t="s">
        <v>3406</v>
      </c>
      <c r="AI205" s="2140">
        <v>56</v>
      </c>
      <c r="AJ205" s="2294" t="s">
        <v>8</v>
      </c>
      <c r="AK205" s="2294" t="s">
        <v>8</v>
      </c>
      <c r="AL205" s="2302">
        <v>44197</v>
      </c>
      <c r="AM205" s="2302">
        <v>47847</v>
      </c>
      <c r="AN205" s="2303" t="s">
        <v>8</v>
      </c>
      <c r="AO205" s="2303">
        <v>1</v>
      </c>
      <c r="AP205" s="2303">
        <v>2</v>
      </c>
      <c r="AQ205" s="2303">
        <v>2</v>
      </c>
      <c r="AR205" s="2303">
        <v>2</v>
      </c>
      <c r="AS205" s="2303">
        <v>2</v>
      </c>
      <c r="AT205" s="2303">
        <v>2</v>
      </c>
      <c r="AU205" s="2303">
        <v>2</v>
      </c>
      <c r="AV205" s="2303">
        <v>2</v>
      </c>
      <c r="AW205" s="2303">
        <v>2</v>
      </c>
      <c r="AX205" s="2303">
        <v>2</v>
      </c>
      <c r="AY205" s="2303">
        <v>2</v>
      </c>
      <c r="AZ205" s="1932" t="s">
        <v>8</v>
      </c>
      <c r="BA205" s="1932" t="s">
        <v>8</v>
      </c>
      <c r="BB205" s="1932" t="s">
        <v>8</v>
      </c>
      <c r="BC205" s="1932" t="s">
        <v>8</v>
      </c>
      <c r="BD205" s="1923">
        <v>150000000</v>
      </c>
      <c r="BE205" s="1923">
        <v>150000000</v>
      </c>
      <c r="BF205" s="2137" t="s">
        <v>2721</v>
      </c>
      <c r="BG205" s="1927">
        <v>7744</v>
      </c>
      <c r="BH205" s="1923">
        <v>159135000</v>
      </c>
      <c r="BI205" s="1923">
        <v>159135000</v>
      </c>
      <c r="BJ205" s="2137" t="s">
        <v>2661</v>
      </c>
      <c r="BK205" s="1927">
        <v>7744</v>
      </c>
      <c r="BL205" s="1923">
        <v>163909050</v>
      </c>
      <c r="BM205" s="1923">
        <v>163909050</v>
      </c>
      <c r="BN205" s="1930" t="s">
        <v>2661</v>
      </c>
      <c r="BO205" s="1927">
        <v>7744</v>
      </c>
      <c r="BP205" s="1923">
        <v>168826321.5</v>
      </c>
      <c r="BQ205" s="1923">
        <v>168826321.5</v>
      </c>
      <c r="BR205" s="1930" t="s">
        <v>2661</v>
      </c>
      <c r="BS205" s="1927">
        <v>7744</v>
      </c>
      <c r="BT205" s="1923">
        <v>173891111.14500001</v>
      </c>
      <c r="BU205" s="2289" t="s">
        <v>8</v>
      </c>
      <c r="BV205" s="2289" t="s">
        <v>8</v>
      </c>
      <c r="BW205" s="2289" t="s">
        <v>8</v>
      </c>
      <c r="BX205" s="1923">
        <v>179107844.47935</v>
      </c>
      <c r="BY205" s="2289" t="s">
        <v>8</v>
      </c>
      <c r="BZ205" s="2289" t="s">
        <v>8</v>
      </c>
      <c r="CA205" s="2289" t="s">
        <v>8</v>
      </c>
      <c r="CB205" s="1923">
        <v>184481079.81373051</v>
      </c>
      <c r="CC205" s="2289" t="s">
        <v>8</v>
      </c>
      <c r="CD205" s="2289" t="s">
        <v>8</v>
      </c>
      <c r="CE205" s="2289" t="s">
        <v>8</v>
      </c>
      <c r="CF205" s="1923">
        <v>190015512.20814243</v>
      </c>
      <c r="CG205" s="2289" t="s">
        <v>8</v>
      </c>
      <c r="CH205" s="2289" t="s">
        <v>8</v>
      </c>
      <c r="CI205" s="2289" t="s">
        <v>8</v>
      </c>
      <c r="CJ205" s="1923">
        <v>195715977.57438672</v>
      </c>
      <c r="CK205" s="2289" t="s">
        <v>8</v>
      </c>
      <c r="CL205" s="2289" t="s">
        <v>8</v>
      </c>
      <c r="CM205" s="2289" t="s">
        <v>8</v>
      </c>
      <c r="CN205" s="1923">
        <v>201587456.9016183</v>
      </c>
      <c r="CO205" s="2289" t="s">
        <v>8</v>
      </c>
      <c r="CP205" s="2289" t="s">
        <v>8</v>
      </c>
      <c r="CQ205" s="2289" t="s">
        <v>8</v>
      </c>
      <c r="CR205" s="1728">
        <f>BD205+BH205+BL205+BP205+BT205+BX205+CB205+CF205+CJ205+CN205</f>
        <v>1766669353.6222279</v>
      </c>
      <c r="CS205" s="1927" t="s">
        <v>3407</v>
      </c>
      <c r="CT205" s="1927" t="s">
        <v>3408</v>
      </c>
      <c r="CU205" s="1927" t="s">
        <v>2911</v>
      </c>
      <c r="CV205" s="1927" t="s">
        <v>3409</v>
      </c>
      <c r="CW205" s="1927">
        <v>3279797</v>
      </c>
      <c r="CX205" s="1933" t="s">
        <v>3410</v>
      </c>
      <c r="CY205" s="1927"/>
      <c r="CZ205" s="1927"/>
      <c r="DA205" s="2304"/>
      <c r="DB205" s="2304"/>
      <c r="DC205" s="2304"/>
      <c r="DD205" s="2304"/>
    </row>
    <row r="206" spans="1:109" ht="267.75">
      <c r="A206" s="1628">
        <v>194</v>
      </c>
      <c r="B206" s="1902" t="s">
        <v>3435</v>
      </c>
      <c r="C206" s="2263"/>
      <c r="D206" s="1904" t="s">
        <v>441</v>
      </c>
      <c r="E206" s="2264"/>
      <c r="F206" s="1902" t="s">
        <v>442</v>
      </c>
      <c r="G206" s="1666" t="s">
        <v>3436</v>
      </c>
      <c r="H206" s="1892" t="s">
        <v>108</v>
      </c>
      <c r="I206" s="1894" t="s">
        <v>2741</v>
      </c>
      <c r="J206" s="1895" t="s">
        <v>9</v>
      </c>
      <c r="K206" s="1895" t="s">
        <v>9</v>
      </c>
      <c r="L206" s="1906">
        <v>43831</v>
      </c>
      <c r="M206" s="1906">
        <v>47848</v>
      </c>
      <c r="N206" s="2085">
        <v>0.09</v>
      </c>
      <c r="O206" s="2085">
        <v>0.09</v>
      </c>
      <c r="P206" s="2085">
        <v>0.09</v>
      </c>
      <c r="Q206" s="2085">
        <v>0.09</v>
      </c>
      <c r="R206" s="2085">
        <v>0.09</v>
      </c>
      <c r="S206" s="2085">
        <v>0.09</v>
      </c>
      <c r="T206" s="2085">
        <v>0.09</v>
      </c>
      <c r="U206" s="2085">
        <v>0.09</v>
      </c>
      <c r="V206" s="2085">
        <v>0.09</v>
      </c>
      <c r="W206" s="2085">
        <v>0.09</v>
      </c>
      <c r="X206" s="2085">
        <v>9.9999999999999978E-2</v>
      </c>
      <c r="Y206" s="2086">
        <v>1</v>
      </c>
      <c r="Z206" s="2305" t="s">
        <v>3504</v>
      </c>
      <c r="AA206" s="2188">
        <v>5.0000000000000001E-3</v>
      </c>
      <c r="AB206" s="2306" t="s">
        <v>2534</v>
      </c>
      <c r="AC206" s="2140" t="s">
        <v>2538</v>
      </c>
      <c r="AD206" s="2140" t="s">
        <v>2536</v>
      </c>
      <c r="AE206" s="2140" t="s">
        <v>2536</v>
      </c>
      <c r="AF206" s="2140" t="s">
        <v>2537</v>
      </c>
      <c r="AG206" s="2140" t="s">
        <v>2659</v>
      </c>
      <c r="AH206" s="2306" t="s">
        <v>3505</v>
      </c>
      <c r="AI206" s="2140">
        <v>45</v>
      </c>
      <c r="AJ206" s="2140">
        <v>11538</v>
      </c>
      <c r="AK206" s="2140">
        <v>2019</v>
      </c>
      <c r="AL206" s="2302">
        <v>43983</v>
      </c>
      <c r="AM206" s="2302">
        <v>47634</v>
      </c>
      <c r="AN206" s="2307">
        <v>15000</v>
      </c>
      <c r="AO206" s="2307">
        <v>15000</v>
      </c>
      <c r="AP206" s="2307">
        <v>15000</v>
      </c>
      <c r="AQ206" s="2307">
        <v>15000</v>
      </c>
      <c r="AR206" s="2307">
        <v>15000</v>
      </c>
      <c r="AS206" s="2307">
        <v>15000</v>
      </c>
      <c r="AT206" s="2307">
        <v>15000</v>
      </c>
      <c r="AU206" s="2307">
        <v>15000</v>
      </c>
      <c r="AV206" s="2307">
        <v>15000</v>
      </c>
      <c r="AW206" s="2307">
        <v>15000</v>
      </c>
      <c r="AX206" s="2307">
        <v>15000</v>
      </c>
      <c r="AY206" s="2140">
        <v>15000</v>
      </c>
      <c r="AZ206" s="1923">
        <f>((BD206*0.97)*7)/12</f>
        <v>12492922131.666666</v>
      </c>
      <c r="BA206" s="1923">
        <v>2586292108</v>
      </c>
      <c r="BB206" s="2140" t="s">
        <v>3506</v>
      </c>
      <c r="BC206" s="2140">
        <v>7745</v>
      </c>
      <c r="BD206" s="1923">
        <v>22078802000</v>
      </c>
      <c r="BE206" s="1923">
        <v>22074613800</v>
      </c>
      <c r="BF206" s="2137" t="s">
        <v>2721</v>
      </c>
      <c r="BG206" s="2140">
        <v>7745</v>
      </c>
      <c r="BH206" s="1923">
        <v>22078802000</v>
      </c>
      <c r="BI206" s="1923">
        <v>3968498000</v>
      </c>
      <c r="BJ206" s="2137" t="s">
        <v>2661</v>
      </c>
      <c r="BK206" s="2140">
        <v>7745</v>
      </c>
      <c r="BL206" s="1923">
        <v>22078802000</v>
      </c>
      <c r="BM206" s="1923">
        <v>2889180000</v>
      </c>
      <c r="BN206" s="2140" t="s">
        <v>3506</v>
      </c>
      <c r="BO206" s="2140">
        <v>7745</v>
      </c>
      <c r="BP206" s="1923">
        <v>22078802000</v>
      </c>
      <c r="BQ206" s="1923">
        <v>794475000</v>
      </c>
      <c r="BR206" s="2140" t="s">
        <v>3506</v>
      </c>
      <c r="BS206" s="2140">
        <v>7745</v>
      </c>
      <c r="BT206" s="1923">
        <v>22078802000</v>
      </c>
      <c r="BU206" s="2308" t="s">
        <v>9</v>
      </c>
      <c r="BV206" s="2140" t="s">
        <v>9</v>
      </c>
      <c r="BW206" s="2140" t="s">
        <v>9</v>
      </c>
      <c r="BX206" s="1923">
        <v>22078802000</v>
      </c>
      <c r="BY206" s="2308" t="s">
        <v>9</v>
      </c>
      <c r="BZ206" s="2140" t="s">
        <v>9</v>
      </c>
      <c r="CA206" s="2140" t="s">
        <v>9</v>
      </c>
      <c r="CB206" s="1923">
        <v>22078802000</v>
      </c>
      <c r="CC206" s="2308" t="s">
        <v>9</v>
      </c>
      <c r="CD206" s="2140" t="s">
        <v>9</v>
      </c>
      <c r="CE206" s="2140" t="s">
        <v>9</v>
      </c>
      <c r="CF206" s="1923">
        <v>22078802000</v>
      </c>
      <c r="CG206" s="2308" t="s">
        <v>9</v>
      </c>
      <c r="CH206" s="2140" t="s">
        <v>9</v>
      </c>
      <c r="CI206" s="2140" t="s">
        <v>9</v>
      </c>
      <c r="CJ206" s="1923">
        <v>22078802000</v>
      </c>
      <c r="CK206" s="2308" t="s">
        <v>9</v>
      </c>
      <c r="CL206" s="2140" t="s">
        <v>9</v>
      </c>
      <c r="CM206" s="2140" t="s">
        <v>9</v>
      </c>
      <c r="CN206" s="1923">
        <v>22078802000</v>
      </c>
      <c r="CO206" s="2308" t="s">
        <v>9</v>
      </c>
      <c r="CP206" s="2140" t="s">
        <v>9</v>
      </c>
      <c r="CQ206" s="2140" t="s">
        <v>9</v>
      </c>
      <c r="CR206" s="1728">
        <f>BD206+BH206+BL206+BP206+BT206+BX206+CB206+CF206+CJ206+CN206+AZ206</f>
        <v>233280942131.66666</v>
      </c>
      <c r="CS206" s="1927" t="s">
        <v>3407</v>
      </c>
      <c r="CT206" s="1927" t="s">
        <v>3408</v>
      </c>
      <c r="CU206" s="2140" t="s">
        <v>3507</v>
      </c>
      <c r="CV206" s="2140" t="s">
        <v>2539</v>
      </c>
      <c r="CW206" s="2140" t="s">
        <v>3508</v>
      </c>
      <c r="CX206" s="2309" t="s">
        <v>3509</v>
      </c>
      <c r="CY206" s="1927"/>
      <c r="CZ206" s="1927"/>
      <c r="DA206" s="2304"/>
      <c r="DB206" s="2304"/>
      <c r="DC206" s="2304"/>
      <c r="DD206" s="2304"/>
    </row>
    <row r="207" spans="1:109" ht="165.75">
      <c r="A207" s="1628">
        <v>195</v>
      </c>
      <c r="B207" s="2310" t="s">
        <v>3435</v>
      </c>
      <c r="C207" s="2263"/>
      <c r="D207" s="2311" t="s">
        <v>441</v>
      </c>
      <c r="E207" s="2264"/>
      <c r="F207" s="2310" t="s">
        <v>442</v>
      </c>
      <c r="G207" s="1666" t="s">
        <v>3436</v>
      </c>
      <c r="H207" s="2312" t="s">
        <v>108</v>
      </c>
      <c r="I207" s="2313" t="s">
        <v>2741</v>
      </c>
      <c r="J207" s="2314" t="s">
        <v>9</v>
      </c>
      <c r="K207" s="2314" t="s">
        <v>9</v>
      </c>
      <c r="L207" s="2315">
        <v>43831</v>
      </c>
      <c r="M207" s="2315">
        <v>47848</v>
      </c>
      <c r="N207" s="2316">
        <v>0.09</v>
      </c>
      <c r="O207" s="2316">
        <v>0.09</v>
      </c>
      <c r="P207" s="2316">
        <v>0.09</v>
      </c>
      <c r="Q207" s="2316">
        <v>0.09</v>
      </c>
      <c r="R207" s="2316">
        <v>0.09</v>
      </c>
      <c r="S207" s="2316">
        <v>0.09</v>
      </c>
      <c r="T207" s="2316">
        <v>0.09</v>
      </c>
      <c r="U207" s="2316">
        <v>0.09</v>
      </c>
      <c r="V207" s="2316">
        <v>0.09</v>
      </c>
      <c r="W207" s="2316">
        <v>0.09</v>
      </c>
      <c r="X207" s="2316">
        <v>9.9999999999999978E-2</v>
      </c>
      <c r="Y207" s="2317">
        <v>1</v>
      </c>
      <c r="Z207" s="2318" t="s">
        <v>3510</v>
      </c>
      <c r="AA207" s="2188">
        <v>5.0000000000000001E-3</v>
      </c>
      <c r="AB207" s="2319" t="s">
        <v>2542</v>
      </c>
      <c r="AC207" s="2320" t="s">
        <v>2545</v>
      </c>
      <c r="AD207" s="2320" t="s">
        <v>2536</v>
      </c>
      <c r="AE207" s="2320" t="s">
        <v>2536</v>
      </c>
      <c r="AF207" s="2320" t="s">
        <v>3511</v>
      </c>
      <c r="AG207" s="2320" t="s">
        <v>2659</v>
      </c>
      <c r="AH207" s="2319" t="s">
        <v>3512</v>
      </c>
      <c r="AI207" s="2320">
        <v>64</v>
      </c>
      <c r="AJ207" s="2294" t="s">
        <v>8</v>
      </c>
      <c r="AK207" s="2294" t="s">
        <v>8</v>
      </c>
      <c r="AL207" s="2321">
        <v>43983</v>
      </c>
      <c r="AM207" s="2321">
        <v>47634</v>
      </c>
      <c r="AN207" s="2322">
        <v>1</v>
      </c>
      <c r="AO207" s="2322">
        <v>1</v>
      </c>
      <c r="AP207" s="2322">
        <v>1</v>
      </c>
      <c r="AQ207" s="2322">
        <v>1</v>
      </c>
      <c r="AR207" s="2322">
        <v>1</v>
      </c>
      <c r="AS207" s="2322">
        <v>1</v>
      </c>
      <c r="AT207" s="2322">
        <v>1</v>
      </c>
      <c r="AU207" s="2322">
        <v>1</v>
      </c>
      <c r="AV207" s="2322">
        <v>1</v>
      </c>
      <c r="AW207" s="2322">
        <v>1</v>
      </c>
      <c r="AX207" s="2322">
        <v>1</v>
      </c>
      <c r="AY207" s="2322">
        <v>1</v>
      </c>
      <c r="AZ207" s="1923">
        <f>+BA207</f>
        <v>20997563671</v>
      </c>
      <c r="BA207" s="1923">
        <v>20997563671</v>
      </c>
      <c r="BB207" s="2320" t="s">
        <v>3513</v>
      </c>
      <c r="BC207" s="2320">
        <v>7745</v>
      </c>
      <c r="BD207" s="1923">
        <v>2625240530</v>
      </c>
      <c r="BE207" s="1923">
        <v>2625240530</v>
      </c>
      <c r="BF207" s="2130" t="s">
        <v>2721</v>
      </c>
      <c r="BG207" s="2320">
        <v>7745</v>
      </c>
      <c r="BH207" s="1923">
        <f>+BI207</f>
        <v>1006343000</v>
      </c>
      <c r="BI207" s="1923">
        <v>1006343000</v>
      </c>
      <c r="BJ207" s="2130" t="s">
        <v>2661</v>
      </c>
      <c r="BK207" s="2320">
        <v>7745</v>
      </c>
      <c r="BL207" s="1923">
        <v>763593000</v>
      </c>
      <c r="BM207" s="1923">
        <v>763593000</v>
      </c>
      <c r="BN207" s="2320" t="s">
        <v>3513</v>
      </c>
      <c r="BO207" s="2320">
        <v>7745</v>
      </c>
      <c r="BP207" s="1923">
        <v>1029581000</v>
      </c>
      <c r="BQ207" s="1923">
        <v>1029581000</v>
      </c>
      <c r="BR207" s="2320" t="s">
        <v>3513</v>
      </c>
      <c r="BS207" s="2320">
        <v>7745</v>
      </c>
      <c r="BT207" s="1923">
        <v>763593000</v>
      </c>
      <c r="BU207" s="1923" t="s">
        <v>8</v>
      </c>
      <c r="BV207" s="2320" t="s">
        <v>8</v>
      </c>
      <c r="BW207" s="1923" t="s">
        <v>8</v>
      </c>
      <c r="BX207" s="1923">
        <v>763593000</v>
      </c>
      <c r="BY207" s="1923" t="s">
        <v>8</v>
      </c>
      <c r="BZ207" s="2320" t="s">
        <v>8</v>
      </c>
      <c r="CA207" s="1923" t="s">
        <v>8</v>
      </c>
      <c r="CB207" s="1923">
        <v>763593000</v>
      </c>
      <c r="CC207" s="1923" t="s">
        <v>8</v>
      </c>
      <c r="CD207" s="2320" t="s">
        <v>8</v>
      </c>
      <c r="CE207" s="1923" t="s">
        <v>8</v>
      </c>
      <c r="CF207" s="1923">
        <v>763593000</v>
      </c>
      <c r="CG207" s="1923" t="s">
        <v>8</v>
      </c>
      <c r="CH207" s="2320" t="s">
        <v>8</v>
      </c>
      <c r="CI207" s="1923" t="s">
        <v>8</v>
      </c>
      <c r="CJ207" s="1923">
        <v>763593000</v>
      </c>
      <c r="CK207" s="1923" t="s">
        <v>8</v>
      </c>
      <c r="CL207" s="2320" t="s">
        <v>8</v>
      </c>
      <c r="CM207" s="1923" t="s">
        <v>8</v>
      </c>
      <c r="CN207" s="1923">
        <v>763593000</v>
      </c>
      <c r="CO207" s="1923" t="s">
        <v>8</v>
      </c>
      <c r="CP207" s="2320" t="s">
        <v>8</v>
      </c>
      <c r="CQ207" s="1923" t="s">
        <v>8</v>
      </c>
      <c r="CR207" s="1728">
        <f>BD207+BH207+BL207+BP207+BT207+BX207+CB207+CF207+CJ207+CN207+AZ207</f>
        <v>31003879201</v>
      </c>
      <c r="CS207" s="2320" t="s">
        <v>38</v>
      </c>
      <c r="CT207" s="2320" t="s">
        <v>39</v>
      </c>
      <c r="CU207" s="2320" t="s">
        <v>3507</v>
      </c>
      <c r="CV207" s="2320" t="s">
        <v>2539</v>
      </c>
      <c r="CW207" s="2320" t="s">
        <v>3508</v>
      </c>
      <c r="CX207" s="2323" t="s">
        <v>3509</v>
      </c>
      <c r="CY207" s="1833"/>
      <c r="CZ207" s="1833"/>
      <c r="DA207" s="2324"/>
      <c r="DB207" s="2324"/>
      <c r="DC207" s="2324"/>
      <c r="DD207" s="2324"/>
    </row>
    <row r="208" spans="1:109" s="2326" customFormat="1" ht="129.75" customHeight="1">
      <c r="A208" s="1628">
        <v>196</v>
      </c>
      <c r="B208" s="1902" t="s">
        <v>3435</v>
      </c>
      <c r="C208" s="1905"/>
      <c r="D208" s="1904" t="s">
        <v>441</v>
      </c>
      <c r="E208" s="1905"/>
      <c r="F208" s="1902" t="s">
        <v>442</v>
      </c>
      <c r="G208" s="1666" t="s">
        <v>3436</v>
      </c>
      <c r="H208" s="1892" t="s">
        <v>108</v>
      </c>
      <c r="I208" s="1894" t="s">
        <v>2741</v>
      </c>
      <c r="J208" s="1895" t="s">
        <v>9</v>
      </c>
      <c r="K208" s="1895" t="s">
        <v>9</v>
      </c>
      <c r="L208" s="1906">
        <v>43831</v>
      </c>
      <c r="M208" s="1906">
        <v>47848</v>
      </c>
      <c r="N208" s="2085">
        <v>0.09</v>
      </c>
      <c r="O208" s="2085">
        <v>0.09</v>
      </c>
      <c r="P208" s="2085">
        <v>0.09</v>
      </c>
      <c r="Q208" s="2085">
        <v>0.09</v>
      </c>
      <c r="R208" s="2085">
        <v>0.09</v>
      </c>
      <c r="S208" s="2085">
        <v>0.09</v>
      </c>
      <c r="T208" s="2085">
        <v>0.09</v>
      </c>
      <c r="U208" s="2085">
        <v>0.09</v>
      </c>
      <c r="V208" s="2085">
        <v>0.09</v>
      </c>
      <c r="W208" s="2085">
        <v>0.09</v>
      </c>
      <c r="X208" s="2085">
        <v>9.9999999999999978E-2</v>
      </c>
      <c r="Y208" s="2086">
        <v>1</v>
      </c>
      <c r="Z208" s="1919" t="s">
        <v>3514</v>
      </c>
      <c r="AA208" s="2188">
        <v>0.01</v>
      </c>
      <c r="AB208" s="1885" t="s">
        <v>2563</v>
      </c>
      <c r="AC208" s="1885" t="s">
        <v>2566</v>
      </c>
      <c r="AD208" s="2237" t="s">
        <v>3515</v>
      </c>
      <c r="AE208" s="2237" t="s">
        <v>3516</v>
      </c>
      <c r="AF208" s="1926" t="s">
        <v>2559</v>
      </c>
      <c r="AG208" s="2270" t="s">
        <v>2635</v>
      </c>
      <c r="AH208" s="2270" t="s">
        <v>539</v>
      </c>
      <c r="AI208" s="2294" t="s">
        <v>8</v>
      </c>
      <c r="AJ208" s="2294" t="s">
        <v>8</v>
      </c>
      <c r="AK208" s="2294" t="s">
        <v>8</v>
      </c>
      <c r="AL208" s="2302">
        <v>44197</v>
      </c>
      <c r="AM208" s="2302">
        <v>47847</v>
      </c>
      <c r="AN208" s="2270" t="s">
        <v>8</v>
      </c>
      <c r="AO208" s="2287">
        <v>1</v>
      </c>
      <c r="AP208" s="2287">
        <v>1</v>
      </c>
      <c r="AQ208" s="2287">
        <v>1</v>
      </c>
      <c r="AR208" s="2287">
        <v>1</v>
      </c>
      <c r="AS208" s="2325">
        <v>1</v>
      </c>
      <c r="AT208" s="2325">
        <v>1</v>
      </c>
      <c r="AU208" s="2325">
        <v>1</v>
      </c>
      <c r="AV208" s="2325">
        <v>1</v>
      </c>
      <c r="AW208" s="2325">
        <v>1</v>
      </c>
      <c r="AX208" s="2325">
        <v>1</v>
      </c>
      <c r="AY208" s="2325">
        <v>1</v>
      </c>
      <c r="AZ208" s="2270" t="s">
        <v>8</v>
      </c>
      <c r="BA208" s="2270" t="s">
        <v>8</v>
      </c>
      <c r="BB208" s="2270" t="s">
        <v>2697</v>
      </c>
      <c r="BC208" s="2270">
        <v>7735</v>
      </c>
      <c r="BD208" s="1923">
        <v>525000000</v>
      </c>
      <c r="BE208" s="1923">
        <v>525000000</v>
      </c>
      <c r="BF208" s="2137" t="s">
        <v>2721</v>
      </c>
      <c r="BG208" s="2270">
        <v>7735</v>
      </c>
      <c r="BH208" s="1923">
        <v>935000000</v>
      </c>
      <c r="BI208" s="1923">
        <v>935000000</v>
      </c>
      <c r="BJ208" s="2137" t="s">
        <v>2661</v>
      </c>
      <c r="BK208" s="2270">
        <v>7735</v>
      </c>
      <c r="BL208" s="1923">
        <f>+BM208</f>
        <v>8520865238</v>
      </c>
      <c r="BM208" s="1923">
        <v>8520865238</v>
      </c>
      <c r="BN208" s="2270" t="s">
        <v>2697</v>
      </c>
      <c r="BO208" s="2270">
        <v>7735</v>
      </c>
      <c r="BP208" s="1923">
        <f>+BQ208</f>
        <v>10311270953</v>
      </c>
      <c r="BQ208" s="1923">
        <v>10311270953</v>
      </c>
      <c r="BR208" s="2270" t="s">
        <v>2697</v>
      </c>
      <c r="BS208" s="2270">
        <v>7735</v>
      </c>
      <c r="BT208" s="1923">
        <f>+BP208*1.03</f>
        <v>10620609081.59</v>
      </c>
      <c r="BU208" s="1923">
        <f>+BQ208*1.03</f>
        <v>10620609081.59</v>
      </c>
      <c r="BV208" s="2270" t="s">
        <v>2697</v>
      </c>
      <c r="BW208" s="2270">
        <v>7735</v>
      </c>
      <c r="BX208" s="1923">
        <f>+BT208*1.03</f>
        <v>10939227354.037701</v>
      </c>
      <c r="BY208" s="1923">
        <f>+BU208*1.03</f>
        <v>10939227354.037701</v>
      </c>
      <c r="BZ208" s="2270" t="s">
        <v>2697</v>
      </c>
      <c r="CA208" s="2270">
        <v>7735</v>
      </c>
      <c r="CB208" s="1923">
        <f>+BX208*1.03</f>
        <v>11267404174.658833</v>
      </c>
      <c r="CC208" s="1923">
        <f>+BY208*1.03</f>
        <v>11267404174.658833</v>
      </c>
      <c r="CD208" s="2270" t="s">
        <v>2697</v>
      </c>
      <c r="CE208" s="2270">
        <v>7735</v>
      </c>
      <c r="CF208" s="1923">
        <f>+CB208*1.03</f>
        <v>11605426299.898598</v>
      </c>
      <c r="CG208" s="1923">
        <f>+CC208*1.03</f>
        <v>11605426299.898598</v>
      </c>
      <c r="CH208" s="2270" t="s">
        <v>2697</v>
      </c>
      <c r="CI208" s="2270">
        <v>7735</v>
      </c>
      <c r="CJ208" s="1923">
        <f>+CF208*1.03</f>
        <v>11953589088.895555</v>
      </c>
      <c r="CK208" s="1923">
        <f>+CG208*1.03</f>
        <v>11953589088.895555</v>
      </c>
      <c r="CL208" s="2270" t="s">
        <v>2697</v>
      </c>
      <c r="CM208" s="2270">
        <v>7735</v>
      </c>
      <c r="CN208" s="1923">
        <f>+CJ208*1.03</f>
        <v>12312196761.562422</v>
      </c>
      <c r="CO208" s="1923">
        <f>+CK208*1.03</f>
        <v>12312196761.562422</v>
      </c>
      <c r="CP208" s="2270" t="s">
        <v>2697</v>
      </c>
      <c r="CQ208" s="2270">
        <v>7735</v>
      </c>
      <c r="CR208" s="1728">
        <f>BD208+BH208+BL208+BP208+BT208+BX208+CB208+CF208+CJ208+CN208</f>
        <v>88990588951.643112</v>
      </c>
      <c r="CS208" s="1927" t="s">
        <v>3407</v>
      </c>
      <c r="CT208" s="1927" t="s">
        <v>3408</v>
      </c>
      <c r="CU208" s="1926" t="s">
        <v>2508</v>
      </c>
      <c r="CV208" s="1926" t="s">
        <v>3517</v>
      </c>
      <c r="CW208" s="1926" t="s">
        <v>2509</v>
      </c>
      <c r="CX208" s="2237" t="s">
        <v>1448</v>
      </c>
      <c r="CY208" s="2304"/>
      <c r="CZ208" s="2304"/>
      <c r="DA208" s="2304"/>
      <c r="DB208" s="2304"/>
      <c r="DC208" s="2304"/>
      <c r="DD208" s="2304"/>
    </row>
    <row r="209" spans="1:108">
      <c r="A209" s="1628"/>
      <c r="B209" s="2292"/>
      <c r="C209" s="2292"/>
      <c r="D209" s="2327"/>
      <c r="E209" s="2292"/>
      <c r="F209" s="2292"/>
      <c r="G209" s="2292"/>
      <c r="H209" s="2292"/>
      <c r="I209" s="2292"/>
      <c r="J209" s="2292"/>
      <c r="K209" s="2292"/>
      <c r="L209" s="2292"/>
      <c r="M209" s="2292"/>
      <c r="N209" s="2292"/>
      <c r="O209" s="2292"/>
      <c r="P209" s="2292"/>
      <c r="Q209" s="2292"/>
      <c r="R209" s="2292"/>
      <c r="S209" s="2292"/>
      <c r="T209" s="2292"/>
      <c r="U209" s="2292"/>
      <c r="V209" s="2292"/>
      <c r="W209" s="2292"/>
      <c r="X209" s="2292"/>
      <c r="Y209" s="2292"/>
      <c r="AA209" s="2328">
        <f>SUM(AA13:AA208)</f>
        <v>0.99999999999999944</v>
      </c>
      <c r="AB209" s="2292"/>
      <c r="AC209" s="2292"/>
      <c r="AD209" s="2292"/>
      <c r="AE209" s="2292"/>
      <c r="AF209" s="2292"/>
      <c r="AG209" s="2292"/>
      <c r="AH209" s="2292"/>
      <c r="AI209" s="2292"/>
      <c r="AJ209" s="2292"/>
      <c r="AK209" s="2292"/>
      <c r="AL209" s="2292"/>
      <c r="AM209" s="2292"/>
      <c r="AN209" s="2292"/>
      <c r="AO209" s="2292"/>
      <c r="AP209" s="2292"/>
      <c r="AQ209" s="2292"/>
      <c r="AR209" s="2292"/>
      <c r="AS209" s="2292"/>
      <c r="AT209" s="2292"/>
      <c r="AU209" s="2292"/>
      <c r="AV209" s="2292"/>
      <c r="AW209" s="2292"/>
      <c r="AX209" s="2292"/>
      <c r="AY209" s="2292"/>
      <c r="AZ209" s="2292"/>
      <c r="BA209" s="2292"/>
      <c r="BB209" s="2292"/>
      <c r="BC209" s="2292"/>
      <c r="BD209" s="2292"/>
      <c r="BE209" s="2292"/>
      <c r="BF209" s="2292"/>
      <c r="BG209" s="2292"/>
      <c r="BH209" s="2292"/>
      <c r="BI209" s="2292"/>
      <c r="BJ209" s="2292"/>
      <c r="BK209" s="2292"/>
      <c r="BL209" s="2292"/>
      <c r="BM209" s="2292"/>
      <c r="BN209" s="2292"/>
      <c r="BO209" s="2292"/>
      <c r="BP209" s="2292"/>
      <c r="BQ209" s="2292"/>
      <c r="BR209" s="2292"/>
      <c r="BS209" s="2292"/>
      <c r="BT209" s="2292"/>
      <c r="BU209" s="2292"/>
      <c r="BV209" s="2292"/>
      <c r="BW209" s="2292"/>
      <c r="BX209" s="2292"/>
      <c r="BY209" s="2292"/>
      <c r="BZ209" s="2292"/>
      <c r="CA209" s="2292"/>
      <c r="CB209" s="2292"/>
      <c r="CC209" s="2292"/>
      <c r="CD209" s="2292"/>
      <c r="CE209" s="2292"/>
      <c r="CF209" s="2292"/>
      <c r="CG209" s="2292"/>
      <c r="CH209" s="2292"/>
      <c r="CI209" s="2292"/>
      <c r="CJ209" s="2292"/>
      <c r="CK209" s="2292"/>
      <c r="CL209" s="2292"/>
      <c r="CM209" s="2292"/>
      <c r="CN209" s="2292"/>
      <c r="CO209" s="2292"/>
      <c r="CP209" s="2292"/>
      <c r="CQ209" s="2292"/>
      <c r="CR209" s="2329">
        <f>SUM(CR13:CR208)</f>
        <v>2417060340935.3354</v>
      </c>
      <c r="CS209" s="2292"/>
      <c r="CT209" s="2292"/>
      <c r="CU209" s="2292"/>
      <c r="CV209" s="2292"/>
      <c r="CW209" s="2292"/>
      <c r="CX209" s="2292"/>
      <c r="CY209" s="2292"/>
      <c r="CZ209" s="2292"/>
      <c r="DA209" s="2292"/>
      <c r="DB209" s="2292"/>
      <c r="DC209" s="2292"/>
      <c r="DD209" s="2292"/>
    </row>
    <row r="210" spans="1:108" ht="16.5">
      <c r="A210" s="2330"/>
    </row>
    <row r="211" spans="1:108" ht="16.5">
      <c r="A211" s="2330"/>
    </row>
    <row r="212" spans="1:108" ht="16.5">
      <c r="A212" s="2330"/>
    </row>
    <row r="213" spans="1:108" ht="16.5">
      <c r="A213" s="2330"/>
    </row>
    <row r="214" spans="1:108" ht="16.5">
      <c r="A214" s="2330"/>
    </row>
    <row r="215" spans="1:108" ht="16.5">
      <c r="A215" s="2330"/>
    </row>
    <row r="216" spans="1:108" ht="16.5">
      <c r="A216" s="2330"/>
    </row>
    <row r="217" spans="1:108" ht="16.5">
      <c r="A217" s="2330"/>
    </row>
    <row r="218" spans="1:108" ht="16.5">
      <c r="A218" s="2330"/>
    </row>
    <row r="219" spans="1:108" ht="16.5">
      <c r="A219" s="2330"/>
    </row>
    <row r="220" spans="1:108" ht="16.5">
      <c r="A220" s="2330"/>
    </row>
    <row r="221" spans="1:108" ht="16.5">
      <c r="A221" s="2330"/>
    </row>
    <row r="222" spans="1:108" ht="16.5">
      <c r="A222" s="2330"/>
    </row>
    <row r="223" spans="1:108" ht="16.5">
      <c r="A223" s="2330"/>
    </row>
    <row r="224" spans="1:108" ht="16.5">
      <c r="A224" s="2330"/>
    </row>
    <row r="225" spans="1:1" ht="16.5">
      <c r="A225" s="2330"/>
    </row>
  </sheetData>
  <sheetProtection algorithmName="SHA-512" hashValue="SXgnzazISLuronSAM34v9jWH7OyKy8B4J5PpuptZl6/9KE9/2jMlcYkFKWzDi7wy3+oxybInnv4iUP5J+E+gCw==" saltValue="ynl7s5bgxCBtFRedqswCyQ==" spinCount="100000" sheet="1" objects="1" scenarios="1"/>
  <autoFilter ref="A12:DE209"/>
  <mergeCells count="64">
    <mergeCell ref="DC11:DC12"/>
    <mergeCell ref="DD11:DD12"/>
    <mergeCell ref="CW11:CW12"/>
    <mergeCell ref="CX11:CX12"/>
    <mergeCell ref="CY11:CY12"/>
    <mergeCell ref="CZ11:CZ12"/>
    <mergeCell ref="DA11:DA12"/>
    <mergeCell ref="DB11:DB12"/>
    <mergeCell ref="CV11:CV12"/>
    <mergeCell ref="BP11:BS11"/>
    <mergeCell ref="BT11:BW11"/>
    <mergeCell ref="BX11:CA11"/>
    <mergeCell ref="CB11:CE11"/>
    <mergeCell ref="CF11:CI11"/>
    <mergeCell ref="CJ11:CM11"/>
    <mergeCell ref="CN11:CQ11"/>
    <mergeCell ref="CR11:CR12"/>
    <mergeCell ref="CS11:CS12"/>
    <mergeCell ref="CT11:CT12"/>
    <mergeCell ref="CU11:CU12"/>
    <mergeCell ref="BL11:BO11"/>
    <mergeCell ref="AC11:AC12"/>
    <mergeCell ref="AD11:AD12"/>
    <mergeCell ref="AE11:AE12"/>
    <mergeCell ref="AF11:AF12"/>
    <mergeCell ref="AG11:AG12"/>
    <mergeCell ref="AH11:AH12"/>
    <mergeCell ref="AI11:AI12"/>
    <mergeCell ref="AJ11:AK11"/>
    <mergeCell ref="AZ11:BC11"/>
    <mergeCell ref="BD11:BG11"/>
    <mergeCell ref="BH11:BK11"/>
    <mergeCell ref="L11:M11"/>
    <mergeCell ref="N11:X11"/>
    <mergeCell ref="Y11:Y12"/>
    <mergeCell ref="Z11:Z12"/>
    <mergeCell ref="AA11:AA12"/>
    <mergeCell ref="F11:F12"/>
    <mergeCell ref="G11:G12"/>
    <mergeCell ref="H11:H12"/>
    <mergeCell ref="I11:I12"/>
    <mergeCell ref="J11:K11"/>
    <mergeCell ref="E6:DD6"/>
    <mergeCell ref="CC8:DD8"/>
    <mergeCell ref="B9:DD9"/>
    <mergeCell ref="B10:B12"/>
    <mergeCell ref="C10:C12"/>
    <mergeCell ref="D10:Y10"/>
    <mergeCell ref="Z10:AK10"/>
    <mergeCell ref="AL10:AM11"/>
    <mergeCell ref="AN10:AX11"/>
    <mergeCell ref="AY10:AY12"/>
    <mergeCell ref="AB11:AB12"/>
    <mergeCell ref="AZ10:CR10"/>
    <mergeCell ref="CS10:CX10"/>
    <mergeCell ref="CY10:DD10"/>
    <mergeCell ref="D11:D12"/>
    <mergeCell ref="E11:E12"/>
    <mergeCell ref="E5:DD5"/>
    <mergeCell ref="B1:DD1"/>
    <mergeCell ref="B2:DD2"/>
    <mergeCell ref="B3:D3"/>
    <mergeCell ref="E3:DD3"/>
    <mergeCell ref="E4:DD4"/>
  </mergeCells>
  <dataValidations count="64">
    <dataValidation errorStyle="warning" allowBlank="1" showInputMessage="1" showErrorMessage="1" prompt="Relacione para cada una de las vigencias las magnitudes programadas de las metas del proyecto de inversión." sqref="AN204:AR204"/>
    <dataValidation errorStyle="warning" allowBlank="1" showInputMessage="1" showErrorMessage="1" prompt="Relacione el nombre del indicador de propósito." sqref="AH204"/>
    <dataValidation type="whole" allowBlank="1" showInputMessage="1" showErrorMessage="1" sqref="AJ169">
      <formula1>0</formula1>
      <formula2>500000000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B10:B12"/>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C10:C12"/>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F11:F12"/>
    <dataValidation allowBlank="1" showInputMessage="1" showErrorMessage="1" prompt="Escriba la fórmula de cálculo del indicador. _x000a_Variables usadas para la medición del indicador, debe ser explicita la unidad de medida." sqref="G11:G12 AC11:AC12"/>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E11:E12"/>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J11:AK11 J11:K11"/>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N10:AO10"/>
    <dataValidation allowBlank="1" showInputMessage="1" showErrorMessage="1" prompt="Totalice la meta de resultado a alcanzar al final de la vigencia de la política pública. Tenga en cuenta el Tipo de Anualización determinado." sqref="Y11:Y12"/>
    <dataValidation allowBlank="1" showInputMessage="1" showErrorMessage="1" prompt="Escriba el nombre del indicador. _x000a_Debe evidenciar con precisión la propiedad a medir, y debe guardar coherencia con la fórmula._x000a_Solo se puede tener un indicador por producto o acción." sqref="AB11:AB12"/>
    <dataValidation allowBlank="1" showInputMessage="1" showErrorMessage="1" prompt="Formato DD/MM/AAAA_x000a_Escriba la fecha de inicio de ejecución del producto._x000a_" sqref="AL12"/>
    <dataValidation type="date" allowBlank="1" showInputMessage="1" showErrorMessage="1" sqref="AJ17:AK18 AL169:AM169 AL32:AL33 AL35 AL45 AJ61:AL62 AJ26:AJ31 AL37:AL42 AL54:AL57 AJ54:AK56">
      <formula1>36526</formula1>
      <formula2>58806</formula2>
    </dataValidation>
    <dataValidation allowBlank="1" showInputMessage="1" showErrorMessage="1" prompt="Formato DD/MM/AAAA_x000a_Escriba la fecha de finalización de ejecución del producto._x000a__x000a_" sqref="AM12:AO12"/>
    <dataValidation allowBlank="1" showInputMessage="1" showErrorMessage="1" prompt="Cifras en millones de pesos.  Corresponde al valor con el que se cuenta y se asigna a la implementación de la acción. _x000a_No necesariamente corresponderá al costo." sqref="BM12 CC12 BQ12 BU12 CO12 BY12 CG12 CK12"/>
    <dataValidation allowBlank="1" showInputMessage="1" showErrorMessage="1" prompt="Suma de los costos de cada vigencia durante la ejecución de la política pública." sqref="CR11:CR12"/>
    <dataValidation allowBlank="1" showInputMessage="1" showErrorMessage="1" prompt="Seleccione de la lista desplegable, la entidad responsable de la ejecución del producto o acción." sqref="CS11:CT12"/>
    <dataValidation allowBlank="1" showInputMessage="1" showErrorMessage="1" prompt="Escriba la Dirección, Subdirección, Grupo o Unidad responsable de la ejecución del producto o acción._x000a_Utilice nombres completos." sqref="CU11:CU12"/>
    <dataValidation allowBlank="1" showInputMessage="1" showErrorMessage="1" prompt="Escriba el nombre completo de la persona responsable de la ejecución del producto." sqref="CV11:CW12"/>
    <dataValidation allowBlank="1" showInputMessage="1" showErrorMessage="1" prompt="Escriba el numero telefónico, número de extensión, correo electrónico de la persona de contacto relacionada en la columna anterior." sqref="CX11:CX12"/>
    <dataValidation type="custom" allowBlank="1" showInputMessage="1" showErrorMessage="1" error="La celda es de solo texto" sqref="B13:B53">
      <formula1>ISTEXT(B13)</formula1>
    </dataValidation>
    <dataValidation type="custom" allowBlank="1" showInputMessage="1" showErrorMessage="1" error="La celda debe contener solo texto" sqref="CT21 CU188:CV188 CS35:CT35 CT200:CT201 CS45:CT45 CX13:CY15 CS13:CT17 CT50 CS61:CT62 CU206:CV207 CT26:CT34 CS54:CT57 CT79:CT80 CT176 CT37:CT42 CS37:CS39 CS41:CS42 CT48 CT53 CT65 CT75 CT141 CT178:CT179 CT181:CT183">
      <formula1>ISTEXT(CS13)</formula1>
    </dataValidation>
    <dataValidation type="whole" allowBlank="1" showInputMessage="1" showErrorMessage="1" sqref="AI17:AI18 AI26:AI33 AJ32:AJ33 AI35:AJ35 AI45:AJ45 AI44 AK169 AI61:AI62 AI54:AI57 AI37:AI42 AJ37:AJ39 AJ41:AJ42">
      <formula1>2000</formula1>
      <formula2>500000000</formula2>
    </dataValidation>
    <dataValidation allowBlank="1" showInputMessage="1" showErrorMessage="1" prompt="Escriba el nombre de la Política Pública._x000a_Use mayúscula sostenida." sqref="B2"/>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B4"/>
    <dataValidation allowBlank="1" showInputMessage="1" showErrorMessage="1" prompt="Formato DD/MM/AAAA._x000a_Esta casilla se utiliza en caso de modificación del plan de acción. Difiere de la casilla Fecha de corte de seguimiento." sqref="B5"/>
    <dataValidation allowBlank="1" showInputMessage="1" showErrorMessage="1" prompt="Formato DD/MM/AAAA_x000a_Reportar los avances de las acciones de la política y el cumplimiento de sus objetivos, de acuerdo a los cortes establecidos por el CONPES, diciembre y junio de cada año." sqref="B6"/>
    <dataValidation allowBlank="1" showInputMessage="1" showErrorMessage="1" prompt="Seleccione de la lista. Identifique los sectores corresponsables, utilice una columna para cada sector con su respectiva entidad." sqref="B8 P8:Q8 AM8:AN8"/>
    <dataValidation allowBlank="1" showInputMessage="1" showErrorMessage="1" prompt="Seleccione de la lista desplegable la entidad al que corresponde el documento CONPES D.C." sqref="F8 BL8 AC8"/>
    <dataValidation allowBlank="1" showInputMessage="1" showErrorMessage="1" prompt="Seleccione de la lista desplegable el sector líder de la política pública._x000a_" sqref="B7"/>
    <dataValidation allowBlank="1" showInputMessage="1" showErrorMessage="1" prompt="Seleccione de la lista desplegable la entidad líder de la política pública." sqref="G7"/>
    <dataValidation type="date" allowBlank="1" showInputMessage="1" showErrorMessage="1" sqref="C4:D6">
      <formula1>36526</formula1>
      <formula2>55153</formula2>
    </dataValidation>
    <dataValidation allowBlank="1" showInputMessage="1" showErrorMessage="1" prompt="Defina el Producto que quiere alcanzar a través de la medición." sqref="Z11:Z12"/>
    <dataValidation allowBlank="1" showInputMessage="1" showErrorMessage="1" prompt="Aplica para documentos de política aprobados por el CONPES D.C." sqref="B3:D3"/>
    <dataValidation allowBlank="1" showInputMessage="1" showErrorMessage="1" prompt="Seleccione de la lista desplegable._x000a_Fórmula a través de la cual se acumulan los avances, de tal forma que sea posible determinar el avance del indicador. _x000a__x000a_" sqref="AG11:AG12 I11:I12"/>
    <dataValidation allowBlank="1" showInputMessage="1" showErrorMessage="1" prompt="Cifras en millones de pesos. Corresponde al valor con el que se cuenta y se asigna a la implementación de la acción. _x000a_No necesariamente corresponderá al costo." sqref="BI12 BA12 BE12"/>
    <dataValidation allowBlank="1" showInputMessage="1" showErrorMessage="1" prompt="Totalice la meta de producto a alcanzar al final de la vigencia de la política pública. Tenga en cuenta el Tipo de Anualización determinado." sqref="AY10:AY12"/>
    <dataValidation allowBlank="1" showInputMessage="1" showErrorMessage="1" prompt="Indique los sectores separados por ; que son corresponsables en el cumplimiento del producto (indicador)" sqref="CY11:CY12"/>
    <dataValidation allowBlank="1" showInputMessage="1" showErrorMessage="1" prompt="Indique las entidades que son corresponsables con el cumplimiento del producto (indicador), separándolas con un ;" sqref="CZ11:CZ12"/>
    <dataValidation allowBlank="1" showInputMessage="1" showErrorMessage="1" prompt="Escriba la Dirección, Subdirección, Grupo o Unidad corresponsables de la ejecución del producto._x000a_Utilice nombres completos no abreviaciones." sqref="DA11:DA12"/>
    <dataValidation allowBlank="1" showInputMessage="1" showErrorMessage="1" prompt="Escriba el nombre completo de la persona corresponsable de la ejecución del producto, separados por ;." sqref="DB11:DB12"/>
    <dataValidation allowBlank="1" showInputMessage="1" showErrorMessage="1" prompt="Escriba el teléfono de contacto de las personas responsables de la ejecución del producto, separados por ;." sqref="DC11:DC12"/>
    <dataValidation allowBlank="1" showInputMessage="1" showErrorMessage="1" prompt="Escriba los correos electrónicos de las personas corresponsables de contacto relacionadas en la columna anterior." sqref="DD11:DD12"/>
    <dataValidation type="custom" allowBlank="1" showInputMessage="1" showErrorMessage="1" prompt="Escriba el Objetivo general de la política pública." sqref="B9">
      <formula1>ISTEXT(B9)</formula1>
    </dataValidation>
    <dataValidation allowBlank="1" showInputMessage="1" showErrorMessage="1" prompt="Identifique el ODS a que le apunta el indicador de producto. Seleccione de la lista desplegable." sqref="AD11:AD12"/>
    <dataValidation allowBlank="1" showInputMessage="1" showErrorMessage="1" prompt="Identifique la meta ODS a que le apunta el indicador de producto. " sqref="AE11:AE12"/>
    <dataValidation allowBlank="1" showInputMessage="1" showErrorMessage="1" prompt="Determine si el indicador responde a un enfoque (Derechos Humanos, Género, Poblacional - Diferencial, Ambiental y Territorial). Si responde a más de enfoque separelos por ;" sqref="H11:H12 AF11:AF12"/>
    <dataValidation type="list" allowBlank="1" showInputMessage="1" showErrorMessage="1" sqref="H7">
      <formula1>INDIRECT($C$7)</formula1>
    </dataValidation>
    <dataValidation type="list" allowBlank="1" showInputMessage="1" showErrorMessage="1" sqref="G8">
      <formula1>INDIRECT($C$8)</formula1>
    </dataValidation>
    <dataValidation allowBlank="1" showInputMessage="1" showErrorMessage="1" prompt="Identifique la fuente de financiación (Funcionamiento, Inversión, Cooperaciòn, Crédito, etc. )" sqref="BJ12 BN12 CD12 BB12 BF12 BR12 BV12 CP12 BZ12 CH12 CL12"/>
    <dataValidation allowBlank="1" showInputMessage="1" showErrorMessage="1" prompt="Si la fuente de financiación es inversión, identifique el código del proyecto." sqref="CQ12 BG12 BK12 BC12 BO12 BS12 CA12 BW12 CE12 CI12 CM12"/>
    <dataValidation allowBlank="1" showInputMessage="1" showErrorMessage="1" prompt="Si corresponde a un indicador del PDD, identifique el código de la meta el cual se encuentra en el listado de indicadores del plan que se encuentra en la caja de herramientas._x000a__x000a_" sqref="AI11:AI12"/>
    <dataValidation allowBlank="1" showInputMessage="1" showErrorMessage="1" prompt="Período que tomará lograr el resultado o producto." sqref="AL10 L11:M11"/>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N11"/>
    <dataValidation type="whole" allowBlank="1" showInputMessage="1" showErrorMessage="1" sqref="AH32:AH33 AH35 AH45 AH37:AH41 AH54:AH57 AH61:AH62">
      <formula1>1</formula1>
      <formula2>500000000</formula2>
    </dataValidation>
    <dataValidation allowBlank="1" showInputMessage="1" showErrorMessage="1" prompt="Cifras en millones de pesos" sqref="AZ10"/>
    <dataValidation type="custom" allowBlank="1" showInputMessage="1" showErrorMessage="1" sqref="Z54">
      <formula1>ISTEXT(Z54)</formula1>
    </dataValidation>
    <dataValidation type="list" allowBlank="1" showInputMessage="1" showErrorMessage="1" sqref="AG188 AE13:AE57 AE61:AE62 AG206:AG207 I13:I62">
      <formula1>ANUALIZACIÓN</formula1>
    </dataValidation>
    <dataValidation allowBlank="1" showInputMessage="1" showErrorMessage="1" prompt="Revisar si este indicador corresponde a un indicador del PDD Vigente. Tomarlo del listado de indicadores del plan que se encuentra en la caja de herramientas._x000a__x000a_" sqref="AH11:AH12"/>
    <dataValidation allowBlank="1" showInputMessage="1" showErrorMessage="1" prompt="Cifras en millones de pesos. Corresponde al valor de implementar la acción._x000a_" sqref="AZ12 BD12 BH12 BL12 BP12 BT12 CB12 CN12 BX12 CF12 CJ12"/>
    <dataValidation type="list" allowBlank="1" showInputMessage="1" showErrorMessage="1" sqref="AD8">
      <formula1>INDIRECT($R$8)</formula1>
    </dataValidation>
    <dataValidation type="list" allowBlank="1" showInputMessage="1" showErrorMessage="1" sqref="BM8">
      <formula1>INDIRECT($AO$8)</formula1>
    </dataValidation>
    <dataValidation type="list" allowBlank="1" showInputMessage="1" showErrorMessage="1" sqref="CW13:CW16">
      <formula1>INDIRECT($BP$13)</formula1>
    </dataValidation>
  </dataValidations>
  <hyperlinks>
    <hyperlink ref="DD24" r:id="rId1"/>
    <hyperlink ref="CX40" r:id="rId2"/>
    <hyperlink ref="CX108" r:id="rId3"/>
    <hyperlink ref="CX109" r:id="rId4"/>
    <hyperlink ref="CX110" r:id="rId5"/>
    <hyperlink ref="CX121" r:id="rId6"/>
    <hyperlink ref="CX181" r:id="rId7"/>
    <hyperlink ref="CX182" r:id="rId8"/>
    <hyperlink ref="CX29" r:id="rId9"/>
    <hyperlink ref="DD29" r:id="rId10" display="clopez@sdmujer.gov.co_x000a__x000a_"/>
    <hyperlink ref="CX200" r:id="rId11"/>
    <hyperlink ref="DD200" r:id="rId12"/>
    <hyperlink ref="DD201" r:id="rId13"/>
    <hyperlink ref="CX201" r:id="rId14"/>
    <hyperlink ref="CX80" r:id="rId15"/>
    <hyperlink ref="CX30" r:id="rId16"/>
    <hyperlink ref="CX95" r:id="rId17"/>
    <hyperlink ref="CX94" r:id="rId18"/>
    <hyperlink ref="CX93" r:id="rId19"/>
    <hyperlink ref="CX171" r:id="rId20"/>
    <hyperlink ref="CX172" r:id="rId21"/>
    <hyperlink ref="CX173" r:id="rId22"/>
    <hyperlink ref="CX174" r:id="rId23"/>
    <hyperlink ref="CX184" r:id="rId24"/>
    <hyperlink ref="CX202" r:id="rId25"/>
    <hyperlink ref="DD202" r:id="rId26"/>
    <hyperlink ref="CX186" r:id="rId27" display="mailto:henry.murrain@scrd.govco"/>
    <hyperlink ref="CX185" r:id="rId28" display="mailto:henry.murrain@scrd.govco"/>
    <hyperlink ref="CX58" r:id="rId29"/>
    <hyperlink ref="CX203" r:id="rId30"/>
    <hyperlink ref="CX204" r:id="rId31"/>
    <hyperlink ref="CX187" r:id="rId32"/>
    <hyperlink ref="CX205" r:id="rId33"/>
    <hyperlink ref="CX124" r:id="rId34"/>
    <hyperlink ref="CX125" r:id="rId35"/>
    <hyperlink ref="CX189" r:id="rId36"/>
  </hyperlinks>
  <pageMargins left="0.7" right="0.7" top="0.75" bottom="0.75" header="0.3" footer="0.3"/>
  <pageSetup paperSize="9" orientation="portrait" r:id="rId37"/>
  <extLst>
    <ext xmlns:x14="http://schemas.microsoft.com/office/spreadsheetml/2009/9/main" uri="{CCE6A557-97BC-4b89-ADB6-D9C93CAAB3DF}">
      <x14:dataValidations xmlns:xm="http://schemas.microsoft.com/office/excel/2006/main" count="4">
        <x14:dataValidation type="list" allowBlank="1" showInputMessage="1" showErrorMessage="1">
          <x14:formula1>
            <xm:f>'https://scjgovcol-my.sharepoint.com/Users/alejm/OneDrive - Secretaría Distrital de Seguridad, Convivencia y Justicia/MATRICES FELIPE/Agregar otras/[Matriz PA ENTIDADES CORRESPONSABLES PPSCJ - VF IDRD.xlsx]Desplegables'!#REF!</xm:f>
          </x14:formula1>
          <xm:sqref>AD50</xm:sqref>
        </x14:dataValidation>
        <x14:dataValidation type="list" allowBlank="1" showInputMessage="1" showErrorMessage="1">
          <x14:formula1>
            <xm:f>'https://scjgovcol-my.sharepoint.com/Users/alejm/OneDrive - Secretaría Distrital de Seguridad, Convivencia y Justicia/MATRICES FELIPE/[Matriz de Plan de Accion SUBSECRETARIA DE SEGURIDAD Y CONVIVENCIA.xlsx]Desplegables'!#REF!</xm:f>
          </x14:formula1>
          <xm:sqref>CQ61:CQ62 BD61:BD62 AD61:AD62 AD54:AD57 BD54:BD57 AF54:AF57 AF61:AF62 CQ54:CQ56 AB13:AC14 AB15:AB35 C8:E8 C7:D7 R8 AF35 AF44:AF45 BD32:BD34 BD45 CQ35 CQ45 AD44:AD45 AD35 AD26:AD33 AF26:AF33 BD37:BD42 BE40 AD37:AD42 AF37:AF42 CQ37:CQ39 CQ41:CQ42</xm:sqref>
        </x14:dataValidation>
        <x14:dataValidation type="list" allowBlank="1" showInputMessage="1" showErrorMessage="1" error="La celda debe contener solo texto">
          <x14:formula1>
            <xm:f>'https://scjgovcol-my.sharepoint.com/Users/alejm/OneDrive - Secretaría Distrital de Seguridad, Convivencia y Justicia/MATRICES FELIPE/[Matriz de Plan de Accion SUBSECRETARIA DE SEGURIDAD Y CONVIVENCIA.xlsx]Desplegables'!#REF!</xm:f>
          </x14:formula1>
          <xm:sqref>BL61:BL62 BP61:BP62 BT61:BT62 CB61:CB62 BT54:BT56 BP54:BP56 BL54:BL56 BH54:BH56 BH61:BH62 CB54:CB56 BH32:BH34 BH45 BL32:BL34 BL45 BP32:BP34 BP45 BT32:BT34 BT45 CB32:CB34 CB45 CB37:CB42 BT37:BT42 BP37:BP42 BL37:BL42 BH37:BH42 BI40</xm:sqref>
        </x14:dataValidation>
        <x14:dataValidation type="list" allowBlank="1" showInputMessage="1" showErrorMessage="1" prompt="Seleccione de la lista. Identifique los sectores corresponsables, utilice una columna para cada sector con su respectiva entidad.">
          <x14:formula1>
            <xm:f>'C:\Users\ASUS\Desktop\[Matriz de Plan de Accion 3 dic2020.xlsx]Desplegables'!#REF!</xm:f>
          </x14:formula1>
          <xm:sqref>AO8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7"/>
  <sheetViews>
    <sheetView topLeftCell="B1" zoomScale="60" zoomScaleNormal="60" zoomScalePageLayoutView="85" workbookViewId="0">
      <selection activeCell="C11" sqref="C11:M11"/>
    </sheetView>
  </sheetViews>
  <sheetFormatPr baseColWidth="10" defaultColWidth="10.85546875" defaultRowHeight="15.75"/>
  <cols>
    <col min="1" max="1" width="25.140625" style="3" customWidth="1"/>
    <col min="2" max="2" width="39.140625" style="105" customWidth="1"/>
    <col min="3" max="13" width="10.85546875" style="3"/>
    <col min="14" max="14" width="10.85546875" style="3" customWidth="1"/>
    <col min="15" max="15" width="37.5703125" style="3" customWidth="1"/>
    <col min="16" max="16384" width="10.85546875" style="3"/>
  </cols>
  <sheetData>
    <row r="1" spans="1:15" ht="16.5" thickBot="1">
      <c r="A1" s="2"/>
      <c r="B1" s="103" t="s">
        <v>2005</v>
      </c>
      <c r="C1" s="984"/>
      <c r="D1" s="984"/>
      <c r="E1" s="984"/>
      <c r="F1" s="984"/>
      <c r="G1" s="984"/>
      <c r="H1" s="984"/>
      <c r="I1" s="984"/>
      <c r="J1" s="984"/>
      <c r="K1" s="984"/>
      <c r="L1" s="984"/>
      <c r="M1" s="985"/>
    </row>
    <row r="2" spans="1:15" ht="15.6" customHeight="1">
      <c r="A2" s="2412" t="s">
        <v>457</v>
      </c>
      <c r="B2" s="4" t="s">
        <v>458</v>
      </c>
      <c r="C2" s="2415" t="s">
        <v>342</v>
      </c>
      <c r="D2" s="2416"/>
      <c r="E2" s="2416"/>
      <c r="F2" s="2416"/>
      <c r="G2" s="2416"/>
      <c r="H2" s="2416"/>
      <c r="I2" s="2416"/>
      <c r="J2" s="2416"/>
      <c r="K2" s="2416"/>
      <c r="L2" s="2416"/>
      <c r="M2" s="2417"/>
    </row>
    <row r="3" spans="1:15" ht="47.45" customHeight="1">
      <c r="A3" s="2413"/>
      <c r="B3" s="680" t="s">
        <v>1964</v>
      </c>
      <c r="C3" s="2497" t="s">
        <v>2006</v>
      </c>
      <c r="D3" s="2498"/>
      <c r="E3" s="2498"/>
      <c r="F3" s="2499"/>
      <c r="G3" s="2499"/>
      <c r="H3" s="2499"/>
      <c r="I3" s="2499"/>
      <c r="J3" s="2499"/>
      <c r="K3" s="2499"/>
      <c r="L3" s="2499"/>
      <c r="M3" s="2500"/>
      <c r="O3" s="994"/>
    </row>
    <row r="4" spans="1:15">
      <c r="A4" s="2413"/>
      <c r="B4" s="6" t="s">
        <v>3</v>
      </c>
      <c r="C4" s="955" t="s">
        <v>28</v>
      </c>
      <c r="D4" s="966"/>
      <c r="E4" s="933"/>
      <c r="F4" s="2422" t="s">
        <v>4</v>
      </c>
      <c r="G4" s="2423"/>
      <c r="H4" s="664"/>
      <c r="I4" s="956"/>
      <c r="J4" s="956" t="s">
        <v>29</v>
      </c>
      <c r="K4" s="956"/>
      <c r="L4" s="956"/>
      <c r="M4" s="957"/>
    </row>
    <row r="5" spans="1:15" ht="16.5" customHeight="1">
      <c r="A5" s="2413"/>
      <c r="B5" s="6" t="s">
        <v>459</v>
      </c>
      <c r="C5" s="2424" t="s">
        <v>29</v>
      </c>
      <c r="D5" s="2425"/>
      <c r="E5" s="2425"/>
      <c r="F5" s="2425"/>
      <c r="G5" s="2425"/>
      <c r="H5" s="2425"/>
      <c r="I5" s="2425"/>
      <c r="J5" s="2425"/>
      <c r="K5" s="2425"/>
      <c r="L5" s="2425"/>
      <c r="M5" s="2426"/>
    </row>
    <row r="6" spans="1:15">
      <c r="A6" s="2413"/>
      <c r="B6" s="6" t="s">
        <v>460</v>
      </c>
      <c r="C6" s="955" t="s">
        <v>29</v>
      </c>
      <c r="D6" s="956"/>
      <c r="E6" s="956"/>
      <c r="F6" s="956"/>
      <c r="G6" s="956"/>
      <c r="H6" s="956"/>
      <c r="I6" s="956"/>
      <c r="J6" s="956"/>
      <c r="K6" s="956"/>
      <c r="L6" s="956"/>
      <c r="M6" s="957"/>
    </row>
    <row r="7" spans="1:15">
      <c r="A7" s="2413"/>
      <c r="B7" s="680" t="s">
        <v>461</v>
      </c>
      <c r="C7" s="2427" t="s">
        <v>0</v>
      </c>
      <c r="D7" s="2428"/>
      <c r="E7" s="948"/>
      <c r="F7" s="948"/>
      <c r="G7" s="667"/>
      <c r="H7" s="668" t="s">
        <v>5</v>
      </c>
      <c r="I7" s="2429" t="s">
        <v>1</v>
      </c>
      <c r="J7" s="2428"/>
      <c r="K7" s="2428"/>
      <c r="L7" s="2428"/>
      <c r="M7" s="2430"/>
    </row>
    <row r="8" spans="1:15">
      <c r="A8" s="2413"/>
      <c r="B8" s="2431" t="s">
        <v>462</v>
      </c>
      <c r="C8" s="974"/>
      <c r="D8" s="970"/>
      <c r="E8" s="970"/>
      <c r="F8" s="970"/>
      <c r="G8" s="970"/>
      <c r="H8" s="970"/>
      <c r="I8" s="970"/>
      <c r="J8" s="970"/>
      <c r="K8" s="970"/>
      <c r="L8" s="18"/>
      <c r="M8" s="935"/>
    </row>
    <row r="9" spans="1:15" ht="33" customHeight="1">
      <c r="A9" s="2413"/>
      <c r="B9" s="2432"/>
      <c r="C9" s="2436" t="s">
        <v>43</v>
      </c>
      <c r="D9" s="2437"/>
      <c r="E9" s="954"/>
      <c r="F9" s="2437" t="s">
        <v>2007</v>
      </c>
      <c r="G9" s="2437"/>
      <c r="H9" s="954"/>
      <c r="I9" s="2437"/>
      <c r="J9" s="2437"/>
      <c r="K9" s="969"/>
      <c r="L9" s="21"/>
      <c r="M9" s="22"/>
    </row>
    <row r="10" spans="1:15">
      <c r="A10" s="2413"/>
      <c r="B10" s="2433"/>
      <c r="C10" s="2438" t="s">
        <v>463</v>
      </c>
      <c r="D10" s="2439"/>
      <c r="E10" s="952"/>
      <c r="F10" s="2439" t="s">
        <v>463</v>
      </c>
      <c r="G10" s="2439"/>
      <c r="H10" s="952"/>
      <c r="I10" s="2439" t="s">
        <v>463</v>
      </c>
      <c r="J10" s="2439"/>
      <c r="K10" s="952"/>
      <c r="L10" s="24"/>
      <c r="M10" s="25"/>
    </row>
    <row r="11" spans="1:15" ht="60" customHeight="1">
      <c r="A11" s="2414"/>
      <c r="B11" s="680" t="s">
        <v>464</v>
      </c>
      <c r="C11" s="2488" t="s">
        <v>2008</v>
      </c>
      <c r="D11" s="2489"/>
      <c r="E11" s="2489"/>
      <c r="F11" s="2489"/>
      <c r="G11" s="2489"/>
      <c r="H11" s="2489"/>
      <c r="I11" s="2489"/>
      <c r="J11" s="2489"/>
      <c r="K11" s="2489"/>
      <c r="L11" s="2489"/>
      <c r="M11" s="2490"/>
    </row>
    <row r="12" spans="1:15" ht="27.6" customHeight="1">
      <c r="A12" s="2443" t="s">
        <v>465</v>
      </c>
      <c r="B12" s="680" t="s">
        <v>2</v>
      </c>
      <c r="C12" s="2440" t="s">
        <v>1969</v>
      </c>
      <c r="D12" s="2441"/>
      <c r="E12" s="2441"/>
      <c r="F12" s="2441"/>
      <c r="G12" s="2441"/>
      <c r="H12" s="2441"/>
      <c r="I12" s="2441"/>
      <c r="J12" s="2441"/>
      <c r="K12" s="2441"/>
      <c r="L12" s="2441"/>
      <c r="M12" s="2442"/>
    </row>
    <row r="13" spans="1:15" ht="51.6" customHeight="1">
      <c r="A13" s="2444"/>
      <c r="B13" s="2431" t="s">
        <v>466</v>
      </c>
      <c r="C13" s="606"/>
      <c r="D13" s="27"/>
      <c r="E13" s="27"/>
      <c r="F13" s="27"/>
      <c r="G13" s="27"/>
      <c r="H13" s="27"/>
      <c r="I13" s="27"/>
      <c r="J13" s="27"/>
      <c r="K13" s="27"/>
      <c r="L13" s="27"/>
      <c r="M13" s="682"/>
    </row>
    <row r="14" spans="1:15">
      <c r="A14" s="2444"/>
      <c r="B14" s="2432"/>
      <c r="C14" s="29"/>
      <c r="D14" s="30"/>
      <c r="E14" s="31"/>
      <c r="F14" s="30"/>
      <c r="G14" s="31"/>
      <c r="H14" s="30"/>
      <c r="I14" s="31"/>
      <c r="J14" s="30"/>
      <c r="K14" s="31"/>
      <c r="L14" s="31"/>
      <c r="M14" s="32"/>
    </row>
    <row r="15" spans="1:15">
      <c r="A15" s="2444"/>
      <c r="B15" s="2432"/>
      <c r="C15" s="33" t="s">
        <v>467</v>
      </c>
      <c r="D15" s="34"/>
      <c r="E15" s="35" t="s">
        <v>468</v>
      </c>
      <c r="F15" s="34"/>
      <c r="G15" s="35" t="s">
        <v>469</v>
      </c>
      <c r="H15" s="34"/>
      <c r="I15" s="35" t="s">
        <v>470</v>
      </c>
      <c r="J15" s="683"/>
      <c r="K15" s="35"/>
      <c r="L15" s="35"/>
      <c r="M15" s="37"/>
    </row>
    <row r="16" spans="1:15">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0.1</v>
      </c>
      <c r="E32" s="991"/>
      <c r="F32" s="990">
        <v>0.2</v>
      </c>
      <c r="G32" s="991"/>
      <c r="H32" s="990">
        <v>0.1</v>
      </c>
      <c r="I32" s="991"/>
      <c r="J32" s="990">
        <v>0.1</v>
      </c>
      <c r="K32" s="991"/>
      <c r="L32" s="990">
        <v>0.03</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0.08</v>
      </c>
      <c r="G34" s="991"/>
      <c r="H34" s="990">
        <v>0.06</v>
      </c>
      <c r="I34" s="991"/>
      <c r="J34" s="990">
        <v>1.9603554340396449E-2</v>
      </c>
      <c r="K34" s="991"/>
      <c r="L34" s="990">
        <v>0.06</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0.06</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2009</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43" zoomScale="85" zoomScaleNormal="85" workbookViewId="0">
      <selection activeCell="C50" sqref="C50:M60"/>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2234</v>
      </c>
      <c r="C1" s="2839"/>
      <c r="D1" s="2839"/>
      <c r="E1" s="2839"/>
      <c r="F1" s="2839"/>
      <c r="G1" s="2839"/>
      <c r="H1" s="2839"/>
      <c r="I1" s="2839"/>
      <c r="J1" s="2839"/>
      <c r="K1" s="2839"/>
      <c r="L1" s="2839"/>
      <c r="M1" s="2840"/>
    </row>
    <row r="2" spans="1:14" ht="39" customHeight="1">
      <c r="A2" s="2667" t="s">
        <v>457</v>
      </c>
      <c r="B2" s="4" t="s">
        <v>458</v>
      </c>
      <c r="C2" s="2415" t="s">
        <v>2224</v>
      </c>
      <c r="D2" s="2416"/>
      <c r="E2" s="2416"/>
      <c r="F2" s="2416"/>
      <c r="G2" s="2416"/>
      <c r="H2" s="2416"/>
      <c r="I2" s="2416"/>
      <c r="J2" s="2416"/>
      <c r="K2" s="2416"/>
      <c r="L2" s="2416"/>
      <c r="M2" s="2417"/>
    </row>
    <row r="3" spans="1:14" ht="31.5">
      <c r="A3" s="2548"/>
      <c r="B3" s="1053" t="s">
        <v>538</v>
      </c>
      <c r="C3" s="2701" t="s">
        <v>220</v>
      </c>
      <c r="D3" s="2702"/>
      <c r="E3" s="2702"/>
      <c r="F3" s="2702"/>
      <c r="G3" s="2702"/>
      <c r="H3" s="2702"/>
      <c r="I3" s="2702"/>
      <c r="J3" s="2702"/>
      <c r="K3" s="2702"/>
      <c r="L3" s="2702"/>
      <c r="M3" s="2703"/>
    </row>
    <row r="4" spans="1:14" ht="54.6" customHeight="1">
      <c r="A4" s="2548"/>
      <c r="B4" s="13" t="s">
        <v>3</v>
      </c>
      <c r="C4" s="2650" t="s">
        <v>2225</v>
      </c>
      <c r="D4" s="2420"/>
      <c r="E4" s="2841"/>
      <c r="F4" s="2668" t="s">
        <v>4</v>
      </c>
      <c r="G4" s="2423"/>
      <c r="H4" s="2669">
        <v>461</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7.150000000000006" customHeight="1">
      <c r="A11" s="2548"/>
      <c r="B11" s="1053" t="s">
        <v>464</v>
      </c>
      <c r="C11" s="2817" t="s">
        <v>2226</v>
      </c>
      <c r="D11" s="2441"/>
      <c r="E11" s="2441"/>
      <c r="F11" s="2441"/>
      <c r="G11" s="2441"/>
      <c r="H11" s="2441"/>
      <c r="I11" s="2441"/>
      <c r="J11" s="2441"/>
      <c r="K11" s="2441"/>
      <c r="L11" s="2441"/>
      <c r="M11" s="2442"/>
    </row>
    <row r="12" spans="1:14" ht="91.9" customHeight="1">
      <c r="A12" s="2548"/>
      <c r="B12" s="1053" t="s">
        <v>543</v>
      </c>
      <c r="C12" s="2817" t="s">
        <v>2227</v>
      </c>
      <c r="D12" s="2441"/>
      <c r="E12" s="2441"/>
      <c r="F12" s="2441"/>
      <c r="G12" s="2441"/>
      <c r="H12" s="2441"/>
      <c r="I12" s="2441"/>
      <c r="J12" s="2441"/>
      <c r="K12" s="2441"/>
      <c r="L12" s="2441"/>
      <c r="M12" s="2442"/>
    </row>
    <row r="13" spans="1:14" ht="38.450000000000003" customHeight="1">
      <c r="A13" s="2548"/>
      <c r="B13" s="1053" t="s">
        <v>545</v>
      </c>
      <c r="C13" s="2701" t="s">
        <v>219</v>
      </c>
      <c r="D13" s="2702"/>
      <c r="E13" s="2702"/>
      <c r="F13" s="2702"/>
      <c r="G13" s="2702"/>
      <c r="H13" s="2702"/>
      <c r="I13" s="2702"/>
      <c r="J13" s="2702"/>
      <c r="K13" s="2702"/>
      <c r="L13" s="2702"/>
      <c r="M13" s="2703"/>
    </row>
    <row r="14" spans="1:14">
      <c r="A14" s="2548"/>
      <c r="B14" s="986" t="s">
        <v>547</v>
      </c>
      <c r="C14" s="2817" t="s">
        <v>2142</v>
      </c>
      <c r="D14" s="2441"/>
      <c r="E14" s="1058" t="s">
        <v>548</v>
      </c>
      <c r="F14" s="2663" t="s">
        <v>2228</v>
      </c>
      <c r="G14" s="2441"/>
      <c r="H14" s="2441"/>
      <c r="I14" s="2441"/>
      <c r="J14" s="2441"/>
      <c r="K14" s="2441"/>
      <c r="L14" s="2441"/>
      <c r="M14" s="2442"/>
    </row>
    <row r="15" spans="1:14">
      <c r="A15" s="2659" t="s">
        <v>465</v>
      </c>
      <c r="B15" s="1059" t="s">
        <v>2</v>
      </c>
      <c r="C15" s="2843" t="s">
        <v>80</v>
      </c>
      <c r="D15" s="2489"/>
      <c r="E15" s="2489"/>
      <c r="F15" s="2489"/>
      <c r="G15" s="2489"/>
      <c r="H15" s="2489"/>
      <c r="I15" s="2489"/>
      <c r="J15" s="2489"/>
      <c r="K15" s="2489"/>
      <c r="L15" s="2489"/>
      <c r="M15" s="2490"/>
      <c r="N15" s="1276"/>
    </row>
    <row r="16" spans="1:14" ht="34.9" customHeight="1">
      <c r="A16" s="2519"/>
      <c r="B16" s="1059" t="s">
        <v>550</v>
      </c>
      <c r="C16" s="2817" t="s">
        <v>2229</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t="s">
        <v>477</v>
      </c>
      <c r="E22" s="94" t="s">
        <v>478</v>
      </c>
      <c r="F22" s="1156" t="s">
        <v>1054</v>
      </c>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2020</v>
      </c>
      <c r="E32" s="1209"/>
      <c r="F32" s="94" t="s">
        <v>491</v>
      </c>
      <c r="G32" s="1210">
        <v>2030</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2">
        <v>20</v>
      </c>
      <c r="E36" s="1223"/>
      <c r="F36" s="1222">
        <v>20</v>
      </c>
      <c r="G36" s="1223"/>
      <c r="H36" s="1222">
        <v>20</v>
      </c>
      <c r="I36" s="1223"/>
      <c r="J36" s="1222">
        <v>20</v>
      </c>
      <c r="K36" s="1223"/>
      <c r="L36" s="1222">
        <v>20</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2">
        <v>20</v>
      </c>
      <c r="E38" s="1223"/>
      <c r="F38" s="1222">
        <v>20</v>
      </c>
      <c r="G38" s="1223"/>
      <c r="H38" s="1222">
        <v>20</v>
      </c>
      <c r="I38" s="1223"/>
      <c r="J38" s="1222">
        <v>20</v>
      </c>
      <c r="K38" s="1223"/>
      <c r="L38" s="1222">
        <v>20</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2">
        <v>20</v>
      </c>
      <c r="E40" s="1223"/>
      <c r="F40" s="1224"/>
      <c r="G40" s="1223"/>
      <c r="H40" s="1224"/>
      <c r="I40" s="1223"/>
      <c r="J40" s="1224"/>
      <c r="K40" s="1223"/>
      <c r="L40" s="1224"/>
      <c r="M40" s="1225"/>
      <c r="N40" s="1217"/>
    </row>
    <row r="41" spans="1:14">
      <c r="A41" s="2519"/>
      <c r="B41" s="2822"/>
      <c r="C41" s="1218"/>
      <c r="D41" s="1227" t="s">
        <v>508</v>
      </c>
      <c r="E41" s="1227"/>
      <c r="F41" s="1227" t="s">
        <v>509</v>
      </c>
      <c r="G41" s="1227"/>
      <c r="H41" s="1215"/>
      <c r="I41" s="1215"/>
      <c r="J41" s="1215"/>
      <c r="K41" s="1215"/>
      <c r="L41" s="1215"/>
      <c r="M41" s="1216"/>
      <c r="N41" s="1217"/>
    </row>
    <row r="42" spans="1:14">
      <c r="A42" s="2519"/>
      <c r="B42" s="2822"/>
      <c r="C42" s="1218"/>
      <c r="D42" s="1224"/>
      <c r="E42" s="1228"/>
      <c r="F42" s="2832">
        <v>20</v>
      </c>
      <c r="G42" s="2833"/>
      <c r="H42" s="2834"/>
      <c r="I42" s="2834"/>
      <c r="J42" s="1219"/>
      <c r="K42" s="1219"/>
      <c r="L42" s="1219"/>
      <c r="M42" s="1221"/>
      <c r="N42" s="1217"/>
    </row>
    <row r="43" spans="1:14">
      <c r="A43" s="2519"/>
      <c r="B43" s="2822"/>
      <c r="C43" s="1229"/>
      <c r="D43" s="1227"/>
      <c r="E43" s="1227"/>
      <c r="F43" s="1227"/>
      <c r="G43" s="1227"/>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t="s">
        <v>2230</v>
      </c>
      <c r="H45" s="2825"/>
      <c r="I45" s="2825"/>
      <c r="J45" s="2825"/>
      <c r="K45" s="94" t="s">
        <v>512</v>
      </c>
      <c r="L45" s="2446" t="s">
        <v>2231</v>
      </c>
      <c r="M45" s="2447"/>
    </row>
    <row r="46" spans="1:14">
      <c r="A46" s="2519"/>
      <c r="B46" s="2822"/>
      <c r="C46" s="1232"/>
      <c r="D46" s="1202" t="s">
        <v>477</v>
      </c>
      <c r="E46" s="1194"/>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2232</v>
      </c>
      <c r="D48" s="2441"/>
      <c r="E48" s="2441"/>
      <c r="F48" s="2441"/>
      <c r="G48" s="2441"/>
      <c r="H48" s="2441"/>
      <c r="I48" s="2441"/>
      <c r="J48" s="2441"/>
      <c r="K48" s="2441"/>
      <c r="L48" s="2441"/>
      <c r="M48" s="2442"/>
    </row>
    <row r="49" spans="1:14" ht="49.9" customHeight="1">
      <c r="A49" s="2519"/>
      <c r="B49" s="1059" t="s">
        <v>514</v>
      </c>
      <c r="C49" s="2817" t="s">
        <v>2233</v>
      </c>
      <c r="D49" s="2441"/>
      <c r="E49" s="2441"/>
      <c r="F49" s="2441"/>
      <c r="G49" s="2441"/>
      <c r="H49" s="2441"/>
      <c r="I49" s="2441"/>
      <c r="J49" s="2441"/>
      <c r="K49" s="2441"/>
      <c r="L49" s="2441"/>
      <c r="M49" s="2442"/>
    </row>
    <row r="50" spans="1:14">
      <c r="A50" s="2519"/>
      <c r="B50" s="1409" t="s">
        <v>515</v>
      </c>
      <c r="C50" s="2663">
        <v>30</v>
      </c>
      <c r="D50" s="2441"/>
      <c r="E50" s="2441"/>
      <c r="F50" s="2441"/>
      <c r="G50" s="2441"/>
      <c r="H50" s="2441"/>
      <c r="I50" s="2441"/>
      <c r="J50" s="2441"/>
      <c r="K50" s="2441"/>
      <c r="L50" s="2441"/>
      <c r="M50" s="2907"/>
    </row>
    <row r="51" spans="1:14">
      <c r="A51" s="2519"/>
      <c r="B51" s="1409" t="s">
        <v>517</v>
      </c>
      <c r="C51" s="2954" t="s">
        <v>9</v>
      </c>
      <c r="D51" s="2955"/>
      <c r="E51" s="2955"/>
      <c r="F51" s="2955"/>
      <c r="G51" s="2955"/>
      <c r="H51" s="2955"/>
      <c r="I51" s="2955"/>
      <c r="J51" s="2955"/>
      <c r="K51" s="2955"/>
      <c r="L51" s="2955"/>
      <c r="M51" s="2956"/>
    </row>
    <row r="52" spans="1:14" ht="15.75" customHeight="1">
      <c r="A52" s="2649" t="s">
        <v>518</v>
      </c>
      <c r="B52" s="1152" t="s">
        <v>519</v>
      </c>
      <c r="C52" s="2957" t="s">
        <v>2288</v>
      </c>
      <c r="D52" s="2957"/>
      <c r="E52" s="2957"/>
      <c r="F52" s="2957"/>
      <c r="G52" s="2957"/>
      <c r="H52" s="2957"/>
      <c r="I52" s="2957"/>
      <c r="J52" s="2957"/>
      <c r="K52" s="2957"/>
      <c r="L52" s="2957"/>
      <c r="M52" s="2957"/>
    </row>
    <row r="53" spans="1:14" ht="15.75" customHeight="1">
      <c r="A53" s="2502"/>
      <c r="B53" s="1152" t="s">
        <v>521</v>
      </c>
      <c r="C53" s="2957" t="s">
        <v>2289</v>
      </c>
      <c r="D53" s="2957"/>
      <c r="E53" s="2957"/>
      <c r="F53" s="2957"/>
      <c r="G53" s="2957"/>
      <c r="H53" s="2957"/>
      <c r="I53" s="2957"/>
      <c r="J53" s="2957"/>
      <c r="K53" s="2957"/>
      <c r="L53" s="2957"/>
      <c r="M53" s="2957"/>
    </row>
    <row r="54" spans="1:14" ht="15.75" customHeight="1">
      <c r="A54" s="2502"/>
      <c r="B54" s="1152" t="s">
        <v>523</v>
      </c>
      <c r="C54" s="2957" t="s">
        <v>1</v>
      </c>
      <c r="D54" s="2957"/>
      <c r="E54" s="2957"/>
      <c r="F54" s="2957"/>
      <c r="G54" s="2957"/>
      <c r="H54" s="2957"/>
      <c r="I54" s="2957"/>
      <c r="J54" s="2957"/>
      <c r="K54" s="2957"/>
      <c r="L54" s="2957"/>
      <c r="M54" s="2957"/>
    </row>
    <row r="55" spans="1:14" ht="26.25" customHeight="1">
      <c r="A55" s="2502"/>
      <c r="B55" s="1151" t="s">
        <v>524</v>
      </c>
      <c r="C55" s="2957" t="s">
        <v>2287</v>
      </c>
      <c r="D55" s="2957"/>
      <c r="E55" s="2957"/>
      <c r="F55" s="2957"/>
      <c r="G55" s="2957"/>
      <c r="H55" s="2957"/>
      <c r="I55" s="2957"/>
      <c r="J55" s="2957"/>
      <c r="K55" s="2957"/>
      <c r="L55" s="2957"/>
      <c r="M55" s="2957"/>
      <c r="N55" s="994"/>
    </row>
    <row r="56" spans="1:14" ht="15.75" customHeight="1">
      <c r="A56" s="2502"/>
      <c r="B56" s="1152" t="s">
        <v>526</v>
      </c>
      <c r="C56" s="2958" t="s">
        <v>440</v>
      </c>
      <c r="D56" s="2957"/>
      <c r="E56" s="2957"/>
      <c r="F56" s="2957"/>
      <c r="G56" s="2957"/>
      <c r="H56" s="2957"/>
      <c r="I56" s="2957"/>
      <c r="J56" s="2957"/>
      <c r="K56" s="2957"/>
      <c r="L56" s="2957"/>
      <c r="M56" s="2957"/>
    </row>
    <row r="57" spans="1:14" ht="16.5" thickBot="1">
      <c r="A57" s="2516"/>
      <c r="B57" s="1152" t="s">
        <v>527</v>
      </c>
      <c r="C57" s="2957" t="s">
        <v>2290</v>
      </c>
      <c r="D57" s="2957"/>
      <c r="E57" s="2957"/>
      <c r="F57" s="2957"/>
      <c r="G57" s="2957"/>
      <c r="H57" s="2957"/>
      <c r="I57" s="2957"/>
      <c r="J57" s="2957"/>
      <c r="K57" s="2957"/>
      <c r="L57" s="2957"/>
      <c r="M57" s="2957"/>
    </row>
    <row r="58" spans="1:14" ht="15.75" customHeight="1">
      <c r="A58" s="2649" t="s">
        <v>528</v>
      </c>
      <c r="B58" s="1410" t="s">
        <v>529</v>
      </c>
      <c r="C58" s="2825" t="s">
        <v>530</v>
      </c>
      <c r="D58" s="2825"/>
      <c r="E58" s="2825"/>
      <c r="F58" s="2825"/>
      <c r="G58" s="2825"/>
      <c r="H58" s="2825"/>
      <c r="I58" s="2825"/>
      <c r="J58" s="2825"/>
      <c r="K58" s="2825"/>
      <c r="L58" s="2825"/>
      <c r="M58" s="2825"/>
    </row>
    <row r="59" spans="1:14" ht="30" customHeight="1">
      <c r="A59" s="2502"/>
      <c r="B59" s="1410" t="s">
        <v>531</v>
      </c>
      <c r="C59" s="2825" t="s">
        <v>532</v>
      </c>
      <c r="D59" s="2825"/>
      <c r="E59" s="2825"/>
      <c r="F59" s="2825"/>
      <c r="G59" s="2825"/>
      <c r="H59" s="2825"/>
      <c r="I59" s="2825"/>
      <c r="J59" s="2825"/>
      <c r="K59" s="2825"/>
      <c r="L59" s="2825"/>
      <c r="M59" s="2825"/>
    </row>
    <row r="60" spans="1:14" ht="30" customHeight="1" thickBot="1">
      <c r="A60" s="2502"/>
      <c r="B60" s="1411" t="s">
        <v>5</v>
      </c>
      <c r="C60" s="2825" t="s">
        <v>1</v>
      </c>
      <c r="D60" s="2825"/>
      <c r="E60" s="2825"/>
      <c r="F60" s="2825"/>
      <c r="G60" s="2825"/>
      <c r="H60" s="2825"/>
      <c r="I60" s="2825"/>
      <c r="J60" s="2825"/>
      <c r="K60" s="2825"/>
      <c r="L60" s="2825"/>
      <c r="M60" s="2825"/>
    </row>
    <row r="61" spans="1:14" ht="16.5" thickBot="1">
      <c r="A61" s="150" t="s">
        <v>533</v>
      </c>
      <c r="B61" s="1236"/>
      <c r="C61" s="2651"/>
      <c r="D61" s="2815"/>
      <c r="E61" s="2815"/>
      <c r="F61" s="2815"/>
      <c r="G61" s="2815"/>
      <c r="H61" s="2815"/>
      <c r="I61" s="2815"/>
      <c r="J61" s="2815"/>
      <c r="K61" s="2815"/>
      <c r="L61" s="2815"/>
      <c r="M61" s="2816"/>
    </row>
  </sheetData>
  <mergeCells count="54">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C48:M48"/>
    <mergeCell ref="N31:N33"/>
    <mergeCell ref="B34:B43"/>
    <mergeCell ref="F42:G42"/>
    <mergeCell ref="H42:I42"/>
    <mergeCell ref="B44:B47"/>
    <mergeCell ref="F45:F46"/>
    <mergeCell ref="G45:J46"/>
    <mergeCell ref="L45:M46"/>
    <mergeCell ref="A52:A57"/>
    <mergeCell ref="A58:A60"/>
    <mergeCell ref="C58:M58"/>
    <mergeCell ref="C59:M59"/>
    <mergeCell ref="C60:M60"/>
    <mergeCell ref="C50:M50"/>
    <mergeCell ref="C51:M51"/>
    <mergeCell ref="C61:M61"/>
    <mergeCell ref="C55:M55"/>
    <mergeCell ref="C52:M52"/>
    <mergeCell ref="C53:M53"/>
    <mergeCell ref="C54:M54"/>
    <mergeCell ref="C56:M56"/>
    <mergeCell ref="C57:M5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41" zoomScale="85" zoomScaleNormal="85" workbookViewId="0">
      <selection activeCell="C50" sqref="C50:M60"/>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2243</v>
      </c>
      <c r="C1" s="2839"/>
      <c r="D1" s="2839"/>
      <c r="E1" s="2839"/>
      <c r="F1" s="2839"/>
      <c r="G1" s="2839"/>
      <c r="H1" s="2839"/>
      <c r="I1" s="2839"/>
      <c r="J1" s="2839"/>
      <c r="K1" s="2839"/>
      <c r="L1" s="2839"/>
      <c r="M1" s="2840"/>
    </row>
    <row r="2" spans="1:14" ht="39" customHeight="1">
      <c r="A2" s="2667" t="s">
        <v>457</v>
      </c>
      <c r="B2" s="4" t="s">
        <v>458</v>
      </c>
      <c r="C2" s="2415" t="s">
        <v>2235</v>
      </c>
      <c r="D2" s="2416"/>
      <c r="E2" s="2416"/>
      <c r="F2" s="2416"/>
      <c r="G2" s="2416"/>
      <c r="H2" s="2416"/>
      <c r="I2" s="2416"/>
      <c r="J2" s="2416"/>
      <c r="K2" s="2416"/>
      <c r="L2" s="2416"/>
      <c r="M2" s="2417"/>
    </row>
    <row r="3" spans="1:14" ht="31.5" customHeight="1">
      <c r="A3" s="2548"/>
      <c r="B3" s="1053" t="s">
        <v>538</v>
      </c>
      <c r="C3" s="2701" t="s">
        <v>220</v>
      </c>
      <c r="D3" s="2702"/>
      <c r="E3" s="2702"/>
      <c r="F3" s="2702"/>
      <c r="G3" s="2702"/>
      <c r="H3" s="2702"/>
      <c r="I3" s="2702"/>
      <c r="J3" s="2702"/>
      <c r="K3" s="2702"/>
      <c r="L3" s="2702"/>
      <c r="M3" s="2703"/>
    </row>
    <row r="4" spans="1:14" ht="33" customHeight="1">
      <c r="A4" s="2548"/>
      <c r="B4" s="13" t="s">
        <v>3</v>
      </c>
      <c r="C4" s="2650" t="s">
        <v>2236</v>
      </c>
      <c r="D4" s="2420"/>
      <c r="E4" s="2841"/>
      <c r="F4" s="2668" t="s">
        <v>4</v>
      </c>
      <c r="G4" s="2423"/>
      <c r="H4" s="2669" t="s">
        <v>37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7.150000000000006" customHeight="1">
      <c r="A11" s="2548"/>
      <c r="B11" s="1053" t="s">
        <v>464</v>
      </c>
      <c r="C11" s="2817" t="s">
        <v>2237</v>
      </c>
      <c r="D11" s="2441"/>
      <c r="E11" s="2441"/>
      <c r="F11" s="2441"/>
      <c r="G11" s="2441"/>
      <c r="H11" s="2441"/>
      <c r="I11" s="2441"/>
      <c r="J11" s="2441"/>
      <c r="K11" s="2441"/>
      <c r="L11" s="2441"/>
      <c r="M11" s="2442"/>
    </row>
    <row r="12" spans="1:14" ht="91.9" customHeight="1">
      <c r="A12" s="2548"/>
      <c r="B12" s="1053" t="s">
        <v>543</v>
      </c>
      <c r="C12" s="2817" t="s">
        <v>2238</v>
      </c>
      <c r="D12" s="2441"/>
      <c r="E12" s="2441"/>
      <c r="F12" s="2441"/>
      <c r="G12" s="2441"/>
      <c r="H12" s="2441"/>
      <c r="I12" s="2441"/>
      <c r="J12" s="2441"/>
      <c r="K12" s="2441"/>
      <c r="L12" s="2441"/>
      <c r="M12" s="2442"/>
    </row>
    <row r="13" spans="1:14" ht="38.450000000000003" customHeight="1">
      <c r="A13" s="2548"/>
      <c r="B13" s="1053" t="s">
        <v>545</v>
      </c>
      <c r="C13" s="2818" t="s">
        <v>219</v>
      </c>
      <c r="D13" s="2819"/>
      <c r="E13" s="2819"/>
      <c r="F13" s="2819"/>
      <c r="G13" s="2819"/>
      <c r="H13" s="2819"/>
      <c r="I13" s="2819"/>
      <c r="J13" s="2819"/>
      <c r="K13" s="2819"/>
      <c r="L13" s="2819"/>
      <c r="M13" s="2820"/>
    </row>
    <row r="14" spans="1:14">
      <c r="A14" s="2548"/>
      <c r="B14" s="986" t="s">
        <v>547</v>
      </c>
      <c r="C14" s="2817" t="s">
        <v>2142</v>
      </c>
      <c r="D14" s="2441"/>
      <c r="E14" s="1058" t="s">
        <v>548</v>
      </c>
      <c r="F14" s="2663" t="s">
        <v>2239</v>
      </c>
      <c r="G14" s="2441"/>
      <c r="H14" s="2441"/>
      <c r="I14" s="2441"/>
      <c r="J14" s="2441"/>
      <c r="K14" s="2441"/>
      <c r="L14" s="2441"/>
      <c r="M14" s="2442"/>
    </row>
    <row r="15" spans="1:14">
      <c r="A15" s="2659" t="s">
        <v>465</v>
      </c>
      <c r="B15" s="1059" t="s">
        <v>2</v>
      </c>
      <c r="C15" s="2843" t="s">
        <v>2240</v>
      </c>
      <c r="D15" s="2489"/>
      <c r="E15" s="2489"/>
      <c r="F15" s="2489"/>
      <c r="G15" s="2489"/>
      <c r="H15" s="2489"/>
      <c r="I15" s="2489"/>
      <c r="J15" s="2489"/>
      <c r="K15" s="2489"/>
      <c r="L15" s="2489"/>
      <c r="M15" s="2490"/>
      <c r="N15" s="1276"/>
    </row>
    <row r="16" spans="1:14" ht="34.9" customHeight="1">
      <c r="A16" s="2519"/>
      <c r="B16" s="1059" t="s">
        <v>550</v>
      </c>
      <c r="C16" s="2817" t="s">
        <v>2241</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t="s">
        <v>477</v>
      </c>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c r="E22" s="94" t="s">
        <v>478</v>
      </c>
      <c r="F22" s="1156"/>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2021</v>
      </c>
      <c r="E32" s="1209"/>
      <c r="F32" s="94" t="s">
        <v>491</v>
      </c>
      <c r="G32" s="1210">
        <v>2025</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2">
        <v>1200</v>
      </c>
      <c r="E36" s="1223"/>
      <c r="F36" s="1222">
        <v>1200</v>
      </c>
      <c r="G36" s="1223"/>
      <c r="H36" s="1222">
        <v>1200</v>
      </c>
      <c r="I36" s="1223"/>
      <c r="J36" s="1222">
        <v>1200</v>
      </c>
      <c r="K36" s="1223"/>
      <c r="L36" s="1222">
        <v>1200</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2"/>
      <c r="E38" s="1223"/>
      <c r="F38" s="1222"/>
      <c r="G38" s="1223"/>
      <c r="H38" s="1222"/>
      <c r="I38" s="1223"/>
      <c r="J38" s="1222"/>
      <c r="K38" s="1223"/>
      <c r="L38" s="1222"/>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2">
        <v>20</v>
      </c>
      <c r="E40" s="1223"/>
      <c r="F40" s="1224"/>
      <c r="G40" s="1223"/>
      <c r="H40" s="1224"/>
      <c r="I40" s="1223"/>
      <c r="J40" s="1224"/>
      <c r="K40" s="1223"/>
      <c r="L40" s="1224"/>
      <c r="M40" s="1225"/>
      <c r="N40" s="1217"/>
    </row>
    <row r="41" spans="1:14">
      <c r="A41" s="2519"/>
      <c r="B41" s="2822"/>
      <c r="C41" s="1218"/>
      <c r="D41" s="1227" t="s">
        <v>508</v>
      </c>
      <c r="E41" s="1227"/>
      <c r="F41" s="1227" t="s">
        <v>509</v>
      </c>
      <c r="G41" s="1227"/>
      <c r="H41" s="1215"/>
      <c r="I41" s="1215"/>
      <c r="J41" s="1215"/>
      <c r="K41" s="1215"/>
      <c r="L41" s="1215"/>
      <c r="M41" s="1216"/>
      <c r="N41" s="1217"/>
    </row>
    <row r="42" spans="1:14">
      <c r="A42" s="2519"/>
      <c r="B42" s="2822"/>
      <c r="C42" s="1218"/>
      <c r="D42" s="1224"/>
      <c r="E42" s="1228"/>
      <c r="F42" s="2832">
        <v>6000</v>
      </c>
      <c r="G42" s="2833"/>
      <c r="H42" s="2834"/>
      <c r="I42" s="2834"/>
      <c r="J42" s="1219"/>
      <c r="K42" s="1219"/>
      <c r="L42" s="1219"/>
      <c r="M42" s="1221"/>
      <c r="N42" s="1217"/>
    </row>
    <row r="43" spans="1:14">
      <c r="A43" s="2519"/>
      <c r="B43" s="2822"/>
      <c r="C43" s="1229"/>
      <c r="D43" s="1227"/>
      <c r="E43" s="1227"/>
      <c r="F43" s="1227"/>
      <c r="G43" s="1227"/>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2242</v>
      </c>
      <c r="D48" s="2441"/>
      <c r="E48" s="2441"/>
      <c r="F48" s="2441"/>
      <c r="G48" s="2441"/>
      <c r="H48" s="2441"/>
      <c r="I48" s="2441"/>
      <c r="J48" s="2441"/>
      <c r="K48" s="2441"/>
      <c r="L48" s="2441"/>
      <c r="M48" s="2442"/>
    </row>
    <row r="49" spans="1:14" ht="49.9" customHeight="1">
      <c r="A49" s="2519"/>
      <c r="B49" s="1059" t="s">
        <v>514</v>
      </c>
      <c r="C49" s="2817" t="s">
        <v>2233</v>
      </c>
      <c r="D49" s="2441"/>
      <c r="E49" s="2441"/>
      <c r="F49" s="2441"/>
      <c r="G49" s="2441"/>
      <c r="H49" s="2441"/>
      <c r="I49" s="2441"/>
      <c r="J49" s="2441"/>
      <c r="K49" s="2441"/>
      <c r="L49" s="2441"/>
      <c r="M49" s="2442"/>
    </row>
    <row r="50" spans="1:14">
      <c r="A50" s="2519"/>
      <c r="B50" s="1059" t="s">
        <v>515</v>
      </c>
      <c r="C50" s="2663">
        <v>30</v>
      </c>
      <c r="D50" s="2441"/>
      <c r="E50" s="2441"/>
      <c r="F50" s="2441"/>
      <c r="G50" s="2441"/>
      <c r="H50" s="2441"/>
      <c r="I50" s="2441"/>
      <c r="J50" s="2441"/>
      <c r="K50" s="2441"/>
      <c r="L50" s="2441"/>
      <c r="M50" s="2907"/>
    </row>
    <row r="51" spans="1:14">
      <c r="A51" s="2519"/>
      <c r="B51" s="1059" t="s">
        <v>517</v>
      </c>
      <c r="C51" s="2954" t="s">
        <v>9</v>
      </c>
      <c r="D51" s="2955"/>
      <c r="E51" s="2955"/>
      <c r="F51" s="2955"/>
      <c r="G51" s="2955"/>
      <c r="H51" s="2955"/>
      <c r="I51" s="2955"/>
      <c r="J51" s="2955"/>
      <c r="K51" s="2955"/>
      <c r="L51" s="2955"/>
      <c r="M51" s="2956"/>
    </row>
    <row r="52" spans="1:14" ht="15.75" customHeight="1">
      <c r="A52" s="2649" t="s">
        <v>518</v>
      </c>
      <c r="B52" s="1081" t="s">
        <v>519</v>
      </c>
      <c r="C52" s="2957" t="s">
        <v>2288</v>
      </c>
      <c r="D52" s="2957"/>
      <c r="E52" s="2957"/>
      <c r="F52" s="2957"/>
      <c r="G52" s="2957"/>
      <c r="H52" s="2957"/>
      <c r="I52" s="2957"/>
      <c r="J52" s="2957"/>
      <c r="K52" s="2957"/>
      <c r="L52" s="2957"/>
      <c r="M52" s="2957"/>
    </row>
    <row r="53" spans="1:14" ht="15.75" customHeight="1">
      <c r="A53" s="2502"/>
      <c r="B53" s="1081" t="s">
        <v>521</v>
      </c>
      <c r="C53" s="2957" t="s">
        <v>2289</v>
      </c>
      <c r="D53" s="2957"/>
      <c r="E53" s="2957"/>
      <c r="F53" s="2957"/>
      <c r="G53" s="2957"/>
      <c r="H53" s="2957"/>
      <c r="I53" s="2957"/>
      <c r="J53" s="2957"/>
      <c r="K53" s="2957"/>
      <c r="L53" s="2957"/>
      <c r="M53" s="2957"/>
    </row>
    <row r="54" spans="1:14" ht="15.75" customHeight="1">
      <c r="A54" s="2502"/>
      <c r="B54" s="1081" t="s">
        <v>523</v>
      </c>
      <c r="C54" s="2957" t="s">
        <v>1</v>
      </c>
      <c r="D54" s="2957"/>
      <c r="E54" s="2957"/>
      <c r="F54" s="2957"/>
      <c r="G54" s="2957"/>
      <c r="H54" s="2957"/>
      <c r="I54" s="2957"/>
      <c r="J54" s="2957"/>
      <c r="K54" s="2957"/>
      <c r="L54" s="2957"/>
      <c r="M54" s="2957"/>
    </row>
    <row r="55" spans="1:14">
      <c r="A55" s="2502"/>
      <c r="B55" s="1082" t="s">
        <v>524</v>
      </c>
      <c r="C55" s="2957" t="s">
        <v>2287</v>
      </c>
      <c r="D55" s="2957"/>
      <c r="E55" s="2957"/>
      <c r="F55" s="2957"/>
      <c r="G55" s="2957"/>
      <c r="H55" s="2957"/>
      <c r="I55" s="2957"/>
      <c r="J55" s="2957"/>
      <c r="K55" s="2957"/>
      <c r="L55" s="2957"/>
      <c r="M55" s="2957"/>
      <c r="N55" s="994"/>
    </row>
    <row r="56" spans="1:14" ht="15.75" customHeight="1">
      <c r="A56" s="2502"/>
      <c r="B56" s="1081" t="s">
        <v>526</v>
      </c>
      <c r="C56" s="2958" t="s">
        <v>440</v>
      </c>
      <c r="D56" s="2957"/>
      <c r="E56" s="2957"/>
      <c r="F56" s="2957"/>
      <c r="G56" s="2957"/>
      <c r="H56" s="2957"/>
      <c r="I56" s="2957"/>
      <c r="J56" s="2957"/>
      <c r="K56" s="2957"/>
      <c r="L56" s="2957"/>
      <c r="M56" s="2957"/>
    </row>
    <row r="57" spans="1:14" ht="16.5" thickBot="1">
      <c r="A57" s="2516"/>
      <c r="B57" s="1081" t="s">
        <v>527</v>
      </c>
      <c r="C57" s="2957" t="s">
        <v>2290</v>
      </c>
      <c r="D57" s="2957"/>
      <c r="E57" s="2957"/>
      <c r="F57" s="2957"/>
      <c r="G57" s="2957"/>
      <c r="H57" s="2957"/>
      <c r="I57" s="2957"/>
      <c r="J57" s="2957"/>
      <c r="K57" s="2957"/>
      <c r="L57" s="2957"/>
      <c r="M57" s="2957"/>
    </row>
    <row r="58" spans="1:14" ht="15.75" customHeight="1">
      <c r="A58" s="2649" t="s">
        <v>528</v>
      </c>
      <c r="B58" s="1089" t="s">
        <v>529</v>
      </c>
      <c r="C58" s="2825" t="s">
        <v>530</v>
      </c>
      <c r="D58" s="2825"/>
      <c r="E58" s="2825"/>
      <c r="F58" s="2825"/>
      <c r="G58" s="2825"/>
      <c r="H58" s="2825"/>
      <c r="I58" s="2825"/>
      <c r="J58" s="2825"/>
      <c r="K58" s="2825"/>
      <c r="L58" s="2825"/>
      <c r="M58" s="2825"/>
    </row>
    <row r="59" spans="1:14" ht="30" customHeight="1">
      <c r="A59" s="2502"/>
      <c r="B59" s="1089" t="s">
        <v>531</v>
      </c>
      <c r="C59" s="2825" t="s">
        <v>532</v>
      </c>
      <c r="D59" s="2825"/>
      <c r="E59" s="2825"/>
      <c r="F59" s="2825"/>
      <c r="G59" s="2825"/>
      <c r="H59" s="2825"/>
      <c r="I59" s="2825"/>
      <c r="J59" s="2825"/>
      <c r="K59" s="2825"/>
      <c r="L59" s="2825"/>
      <c r="M59" s="2825"/>
    </row>
    <row r="60" spans="1:14" ht="30" customHeight="1" thickBot="1">
      <c r="A60" s="2502"/>
      <c r="B60" s="1090" t="s">
        <v>5</v>
      </c>
      <c r="C60" s="2825" t="s">
        <v>1</v>
      </c>
      <c r="D60" s="2825"/>
      <c r="E60" s="2825"/>
      <c r="F60" s="2825"/>
      <c r="G60" s="2825"/>
      <c r="H60" s="2825"/>
      <c r="I60" s="2825"/>
      <c r="J60" s="2825"/>
      <c r="K60" s="2825"/>
      <c r="L60" s="2825"/>
      <c r="M60" s="2825"/>
    </row>
    <row r="61" spans="1:14" ht="16.5" thickBot="1">
      <c r="A61" s="150" t="s">
        <v>533</v>
      </c>
      <c r="B61" s="1236"/>
      <c r="C61" s="2651"/>
      <c r="D61" s="2815"/>
      <c r="E61" s="2815"/>
      <c r="F61" s="2815"/>
      <c r="G61" s="2815"/>
      <c r="H61" s="2815"/>
      <c r="I61" s="2815"/>
      <c r="J61" s="2815"/>
      <c r="K61" s="2815"/>
      <c r="L61" s="2815"/>
      <c r="M61" s="2816"/>
    </row>
  </sheetData>
  <mergeCells count="54">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C48:M48"/>
    <mergeCell ref="N31:N33"/>
    <mergeCell ref="B34:B43"/>
    <mergeCell ref="F42:G42"/>
    <mergeCell ref="H42:I42"/>
    <mergeCell ref="B44:B47"/>
    <mergeCell ref="F45:F46"/>
    <mergeCell ref="G45:J46"/>
    <mergeCell ref="L45:M46"/>
    <mergeCell ref="A52:A57"/>
    <mergeCell ref="A58:A60"/>
    <mergeCell ref="C58:M58"/>
    <mergeCell ref="C59:M59"/>
    <mergeCell ref="C60:M60"/>
    <mergeCell ref="C61:M61"/>
    <mergeCell ref="C50:M50"/>
    <mergeCell ref="C51:M51"/>
    <mergeCell ref="C52:M52"/>
    <mergeCell ref="C53:M53"/>
    <mergeCell ref="C54:M54"/>
    <mergeCell ref="C55:M55"/>
    <mergeCell ref="C56:M56"/>
    <mergeCell ref="C57:M57"/>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41" zoomScale="85" zoomScaleNormal="85" workbookViewId="0">
      <selection activeCell="C50" sqref="C50:M60"/>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2251</v>
      </c>
      <c r="C1" s="2839"/>
      <c r="D1" s="2839"/>
      <c r="E1" s="2839"/>
      <c r="F1" s="2839"/>
      <c r="G1" s="2839"/>
      <c r="H1" s="2839"/>
      <c r="I1" s="2839"/>
      <c r="J1" s="2839"/>
      <c r="K1" s="2839"/>
      <c r="L1" s="2839"/>
      <c r="M1" s="2840"/>
    </row>
    <row r="2" spans="1:14" ht="39" customHeight="1">
      <c r="A2" s="2667" t="s">
        <v>457</v>
      </c>
      <c r="B2" s="4" t="s">
        <v>458</v>
      </c>
      <c r="C2" s="2415" t="s">
        <v>2244</v>
      </c>
      <c r="D2" s="2416"/>
      <c r="E2" s="2416"/>
      <c r="F2" s="2416"/>
      <c r="G2" s="2416"/>
      <c r="H2" s="2416"/>
      <c r="I2" s="2416"/>
      <c r="J2" s="2416"/>
      <c r="K2" s="2416"/>
      <c r="L2" s="2416"/>
      <c r="M2" s="2417"/>
    </row>
    <row r="3" spans="1:14" ht="31.5" customHeight="1">
      <c r="A3" s="2548"/>
      <c r="B3" s="1053" t="s">
        <v>538</v>
      </c>
      <c r="C3" s="2701" t="s">
        <v>220</v>
      </c>
      <c r="D3" s="2702"/>
      <c r="E3" s="2702"/>
      <c r="F3" s="2702"/>
      <c r="G3" s="2702"/>
      <c r="H3" s="2702"/>
      <c r="I3" s="2702"/>
      <c r="J3" s="2702"/>
      <c r="K3" s="2702"/>
      <c r="L3" s="2702"/>
      <c r="M3" s="2703"/>
    </row>
    <row r="4" spans="1:14">
      <c r="A4" s="2548"/>
      <c r="B4" s="13" t="s">
        <v>3</v>
      </c>
      <c r="C4" s="2650" t="s">
        <v>37</v>
      </c>
      <c r="D4" s="2420"/>
      <c r="E4" s="2841"/>
      <c r="F4" s="2668" t="s">
        <v>4</v>
      </c>
      <c r="G4" s="2423"/>
      <c r="H4" s="2669" t="s">
        <v>37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3.6" customHeight="1">
      <c r="A11" s="2548"/>
      <c r="B11" s="1053" t="s">
        <v>464</v>
      </c>
      <c r="C11" s="2817" t="s">
        <v>2245</v>
      </c>
      <c r="D11" s="2441"/>
      <c r="E11" s="2441"/>
      <c r="F11" s="2441"/>
      <c r="G11" s="2441"/>
      <c r="H11" s="2441"/>
      <c r="I11" s="2441"/>
      <c r="J11" s="2441"/>
      <c r="K11" s="2441"/>
      <c r="L11" s="2441"/>
      <c r="M11" s="2442"/>
    </row>
    <row r="12" spans="1:14" ht="91.9" customHeight="1">
      <c r="A12" s="2548"/>
      <c r="B12" s="1053" t="s">
        <v>543</v>
      </c>
      <c r="C12" s="2817" t="s">
        <v>2246</v>
      </c>
      <c r="D12" s="2441"/>
      <c r="E12" s="2441"/>
      <c r="F12" s="2441"/>
      <c r="G12" s="2441"/>
      <c r="H12" s="2441"/>
      <c r="I12" s="2441"/>
      <c r="J12" s="2441"/>
      <c r="K12" s="2441"/>
      <c r="L12" s="2441"/>
      <c r="M12" s="2442"/>
    </row>
    <row r="13" spans="1:14" ht="38.450000000000003" customHeight="1">
      <c r="A13" s="2548"/>
      <c r="B13" s="1053" t="s">
        <v>545</v>
      </c>
      <c r="C13" s="2818" t="s">
        <v>219</v>
      </c>
      <c r="D13" s="2819"/>
      <c r="E13" s="2819"/>
      <c r="F13" s="2819"/>
      <c r="G13" s="2819"/>
      <c r="H13" s="2819"/>
      <c r="I13" s="2819"/>
      <c r="J13" s="2819"/>
      <c r="K13" s="2819"/>
      <c r="L13" s="2819"/>
      <c r="M13" s="2820"/>
    </row>
    <row r="14" spans="1:14">
      <c r="A14" s="2548"/>
      <c r="B14" s="986" t="s">
        <v>547</v>
      </c>
      <c r="C14" s="2817" t="s">
        <v>2142</v>
      </c>
      <c r="D14" s="2441"/>
      <c r="E14" s="1058" t="s">
        <v>548</v>
      </c>
      <c r="F14" s="2663" t="s">
        <v>2247</v>
      </c>
      <c r="G14" s="2441"/>
      <c r="H14" s="2441"/>
      <c r="I14" s="2441"/>
      <c r="J14" s="2441"/>
      <c r="K14" s="2441"/>
      <c r="L14" s="2441"/>
      <c r="M14" s="2442"/>
    </row>
    <row r="15" spans="1:14">
      <c r="A15" s="2659" t="s">
        <v>465</v>
      </c>
      <c r="B15" s="1059" t="s">
        <v>2</v>
      </c>
      <c r="C15" s="2843" t="s">
        <v>2248</v>
      </c>
      <c r="D15" s="2489"/>
      <c r="E15" s="2489"/>
      <c r="F15" s="2489"/>
      <c r="G15" s="2489"/>
      <c r="H15" s="2489"/>
      <c r="I15" s="2489"/>
      <c r="J15" s="2489"/>
      <c r="K15" s="2489"/>
      <c r="L15" s="2489"/>
      <c r="M15" s="2490"/>
      <c r="N15" s="1276"/>
    </row>
    <row r="16" spans="1:14" ht="34.9" customHeight="1">
      <c r="A16" s="2519"/>
      <c r="B16" s="1059" t="s">
        <v>550</v>
      </c>
      <c r="C16" s="2817" t="s">
        <v>2249</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t="s">
        <v>477</v>
      </c>
      <c r="E22" s="94" t="s">
        <v>478</v>
      </c>
      <c r="F22" s="1156" t="s">
        <v>812</v>
      </c>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2020</v>
      </c>
      <c r="E32" s="1209"/>
      <c r="F32" s="94" t="s">
        <v>491</v>
      </c>
      <c r="G32" s="1210">
        <v>2030</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4">
        <v>60</v>
      </c>
      <c r="E36" s="1223"/>
      <c r="F36" s="1224">
        <v>60</v>
      </c>
      <c r="G36" s="1223"/>
      <c r="H36" s="1224">
        <v>60</v>
      </c>
      <c r="I36" s="1223"/>
      <c r="J36" s="1224">
        <v>60</v>
      </c>
      <c r="K36" s="1223"/>
      <c r="L36" s="1224">
        <v>60</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v>60</v>
      </c>
      <c r="E38" s="1223"/>
      <c r="F38" s="1224">
        <v>60</v>
      </c>
      <c r="G38" s="1223"/>
      <c r="H38" s="1224">
        <v>60</v>
      </c>
      <c r="I38" s="1223"/>
      <c r="J38" s="1224">
        <v>60</v>
      </c>
      <c r="K38" s="1223"/>
      <c r="L38" s="1224">
        <v>60</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v>60</v>
      </c>
      <c r="E40" s="1223"/>
      <c r="F40" s="1224"/>
      <c r="G40" s="1223"/>
      <c r="H40" s="1224"/>
      <c r="I40" s="1223"/>
      <c r="J40" s="1224"/>
      <c r="K40" s="1223"/>
      <c r="L40" s="1224"/>
      <c r="M40" s="1225"/>
      <c r="N40" s="1217"/>
    </row>
    <row r="41" spans="1:14">
      <c r="A41" s="2519"/>
      <c r="B41" s="2822"/>
      <c r="C41" s="1218"/>
      <c r="D41" s="1227" t="s">
        <v>508</v>
      </c>
      <c r="E41" s="1227"/>
      <c r="F41" s="1227" t="s">
        <v>509</v>
      </c>
      <c r="G41" s="1215"/>
      <c r="H41" s="1215"/>
      <c r="I41" s="1215"/>
      <c r="J41" s="1215"/>
      <c r="K41" s="1215"/>
      <c r="L41" s="1215"/>
      <c r="M41" s="1216"/>
      <c r="N41" s="1217"/>
    </row>
    <row r="42" spans="1:14">
      <c r="A42" s="2519"/>
      <c r="B42" s="2822"/>
      <c r="C42" s="1218"/>
      <c r="D42" s="1224"/>
      <c r="E42" s="1228"/>
      <c r="F42" s="1277">
        <v>60</v>
      </c>
      <c r="G42" s="1278"/>
      <c r="H42" s="2834"/>
      <c r="I42" s="2834"/>
      <c r="J42" s="1219"/>
      <c r="K42" s="1219"/>
      <c r="L42" s="1219"/>
      <c r="M42" s="1221"/>
      <c r="N42" s="1217"/>
    </row>
    <row r="43" spans="1:14">
      <c r="A43" s="2519"/>
      <c r="B43" s="2822"/>
      <c r="C43" s="1229"/>
      <c r="D43" s="1227"/>
      <c r="E43" s="1227"/>
      <c r="F43" s="1227"/>
      <c r="G43" s="1230"/>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2250</v>
      </c>
      <c r="D48" s="2441"/>
      <c r="E48" s="2441"/>
      <c r="F48" s="2441"/>
      <c r="G48" s="2441"/>
      <c r="H48" s="2441"/>
      <c r="I48" s="2441"/>
      <c r="J48" s="2441"/>
      <c r="K48" s="2441"/>
      <c r="L48" s="2441"/>
      <c r="M48" s="2442"/>
    </row>
    <row r="49" spans="1:14" ht="49.9" customHeight="1">
      <c r="A49" s="2519"/>
      <c r="B49" s="1059" t="s">
        <v>514</v>
      </c>
      <c r="C49" s="2817" t="s">
        <v>2233</v>
      </c>
      <c r="D49" s="2441"/>
      <c r="E49" s="2441"/>
      <c r="F49" s="2441"/>
      <c r="G49" s="2441"/>
      <c r="H49" s="2441"/>
      <c r="I49" s="2441"/>
      <c r="J49" s="2441"/>
      <c r="K49" s="2441"/>
      <c r="L49" s="2441"/>
      <c r="M49" s="2442"/>
    </row>
    <row r="50" spans="1:14">
      <c r="A50" s="2519"/>
      <c r="B50" s="1059" t="s">
        <v>515</v>
      </c>
      <c r="C50" s="2663">
        <v>30</v>
      </c>
      <c r="D50" s="2441"/>
      <c r="E50" s="2441"/>
      <c r="F50" s="2441"/>
      <c r="G50" s="2441"/>
      <c r="H50" s="2441"/>
      <c r="I50" s="2441"/>
      <c r="J50" s="2441"/>
      <c r="K50" s="2441"/>
      <c r="L50" s="2441"/>
      <c r="M50" s="2907"/>
    </row>
    <row r="51" spans="1:14">
      <c r="A51" s="2519"/>
      <c r="B51" s="1059" t="s">
        <v>517</v>
      </c>
      <c r="C51" s="2954" t="s">
        <v>9</v>
      </c>
      <c r="D51" s="2955"/>
      <c r="E51" s="2955"/>
      <c r="F51" s="2955"/>
      <c r="G51" s="2955"/>
      <c r="H51" s="2955"/>
      <c r="I51" s="2955"/>
      <c r="J51" s="2955"/>
      <c r="K51" s="2955"/>
      <c r="L51" s="2955"/>
      <c r="M51" s="2956"/>
    </row>
    <row r="52" spans="1:14" ht="15.75" customHeight="1">
      <c r="A52" s="2649" t="s">
        <v>518</v>
      </c>
      <c r="B52" s="1081" t="s">
        <v>519</v>
      </c>
      <c r="C52" s="2957" t="s">
        <v>2288</v>
      </c>
      <c r="D52" s="2957"/>
      <c r="E52" s="2957"/>
      <c r="F52" s="2957"/>
      <c r="G52" s="2957"/>
      <c r="H52" s="2957"/>
      <c r="I52" s="2957"/>
      <c r="J52" s="2957"/>
      <c r="K52" s="2957"/>
      <c r="L52" s="2957"/>
      <c r="M52" s="2957"/>
    </row>
    <row r="53" spans="1:14" ht="15.75" customHeight="1">
      <c r="A53" s="2502"/>
      <c r="B53" s="1081" t="s">
        <v>521</v>
      </c>
      <c r="C53" s="2957" t="s">
        <v>2289</v>
      </c>
      <c r="D53" s="2957"/>
      <c r="E53" s="2957"/>
      <c r="F53" s="2957"/>
      <c r="G53" s="2957"/>
      <c r="H53" s="2957"/>
      <c r="I53" s="2957"/>
      <c r="J53" s="2957"/>
      <c r="K53" s="2957"/>
      <c r="L53" s="2957"/>
      <c r="M53" s="2957"/>
    </row>
    <row r="54" spans="1:14" ht="15.75" customHeight="1">
      <c r="A54" s="2502"/>
      <c r="B54" s="1081" t="s">
        <v>523</v>
      </c>
      <c r="C54" s="2957" t="s">
        <v>1</v>
      </c>
      <c r="D54" s="2957"/>
      <c r="E54" s="2957"/>
      <c r="F54" s="2957"/>
      <c r="G54" s="2957"/>
      <c r="H54" s="2957"/>
      <c r="I54" s="2957"/>
      <c r="J54" s="2957"/>
      <c r="K54" s="2957"/>
      <c r="L54" s="2957"/>
      <c r="M54" s="2957"/>
    </row>
    <row r="55" spans="1:14">
      <c r="A55" s="2502"/>
      <c r="B55" s="1082" t="s">
        <v>524</v>
      </c>
      <c r="C55" s="2957" t="s">
        <v>2287</v>
      </c>
      <c r="D55" s="2957"/>
      <c r="E55" s="2957"/>
      <c r="F55" s="2957"/>
      <c r="G55" s="2957"/>
      <c r="H55" s="2957"/>
      <c r="I55" s="2957"/>
      <c r="J55" s="2957"/>
      <c r="K55" s="2957"/>
      <c r="L55" s="2957"/>
      <c r="M55" s="2957"/>
      <c r="N55" s="994"/>
    </row>
    <row r="56" spans="1:14" ht="15.75" customHeight="1">
      <c r="A56" s="2502"/>
      <c r="B56" s="1081" t="s">
        <v>526</v>
      </c>
      <c r="C56" s="2958" t="s">
        <v>440</v>
      </c>
      <c r="D56" s="2957"/>
      <c r="E56" s="2957"/>
      <c r="F56" s="2957"/>
      <c r="G56" s="2957"/>
      <c r="H56" s="2957"/>
      <c r="I56" s="2957"/>
      <c r="J56" s="2957"/>
      <c r="K56" s="2957"/>
      <c r="L56" s="2957"/>
      <c r="M56" s="2957"/>
    </row>
    <row r="57" spans="1:14" ht="16.5" thickBot="1">
      <c r="A57" s="2516"/>
      <c r="B57" s="1081" t="s">
        <v>527</v>
      </c>
      <c r="C57" s="2957" t="s">
        <v>2290</v>
      </c>
      <c r="D57" s="2957"/>
      <c r="E57" s="2957"/>
      <c r="F57" s="2957"/>
      <c r="G57" s="2957"/>
      <c r="H57" s="2957"/>
      <c r="I57" s="2957"/>
      <c r="J57" s="2957"/>
      <c r="K57" s="2957"/>
      <c r="L57" s="2957"/>
      <c r="M57" s="2957"/>
    </row>
    <row r="58" spans="1:14" ht="15.75" customHeight="1">
      <c r="A58" s="2649" t="s">
        <v>528</v>
      </c>
      <c r="B58" s="1089" t="s">
        <v>529</v>
      </c>
      <c r="C58" s="2825" t="s">
        <v>530</v>
      </c>
      <c r="D58" s="2825"/>
      <c r="E58" s="2825"/>
      <c r="F58" s="2825"/>
      <c r="G58" s="2825"/>
      <c r="H58" s="2825"/>
      <c r="I58" s="2825"/>
      <c r="J58" s="2825"/>
      <c r="K58" s="2825"/>
      <c r="L58" s="2825"/>
      <c r="M58" s="2825"/>
    </row>
    <row r="59" spans="1:14" ht="30" customHeight="1">
      <c r="A59" s="2502"/>
      <c r="B59" s="1089" t="s">
        <v>531</v>
      </c>
      <c r="C59" s="2825" t="s">
        <v>532</v>
      </c>
      <c r="D59" s="2825"/>
      <c r="E59" s="2825"/>
      <c r="F59" s="2825"/>
      <c r="G59" s="2825"/>
      <c r="H59" s="2825"/>
      <c r="I59" s="2825"/>
      <c r="J59" s="2825"/>
      <c r="K59" s="2825"/>
      <c r="L59" s="2825"/>
      <c r="M59" s="2825"/>
    </row>
    <row r="60" spans="1:14" ht="30" customHeight="1" thickBot="1">
      <c r="A60" s="2502"/>
      <c r="B60" s="1090" t="s">
        <v>5</v>
      </c>
      <c r="C60" s="2825" t="s">
        <v>1</v>
      </c>
      <c r="D60" s="2825"/>
      <c r="E60" s="2825"/>
      <c r="F60" s="2825"/>
      <c r="G60" s="2825"/>
      <c r="H60" s="2825"/>
      <c r="I60" s="2825"/>
      <c r="J60" s="2825"/>
      <c r="K60" s="2825"/>
      <c r="L60" s="2825"/>
      <c r="M60" s="2825"/>
    </row>
    <row r="61" spans="1:14" ht="16.5" thickBot="1">
      <c r="A61" s="150" t="s">
        <v>533</v>
      </c>
      <c r="B61" s="1236"/>
      <c r="C61" s="2651"/>
      <c r="D61" s="2815"/>
      <c r="E61" s="2815"/>
      <c r="F61" s="2815"/>
      <c r="G61" s="2815"/>
      <c r="H61" s="2815"/>
      <c r="I61" s="2815"/>
      <c r="J61" s="2815"/>
      <c r="K61" s="2815"/>
      <c r="L61" s="2815"/>
      <c r="M61" s="2816"/>
    </row>
  </sheetData>
  <mergeCells count="53">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C16:M16"/>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A15:A51"/>
    <mergeCell ref="C61:M61"/>
    <mergeCell ref="C50:M50"/>
    <mergeCell ref="C51:M51"/>
    <mergeCell ref="C52:M52"/>
    <mergeCell ref="C53:M53"/>
    <mergeCell ref="C54:M54"/>
    <mergeCell ref="C55:M55"/>
    <mergeCell ref="C56:M56"/>
    <mergeCell ref="C57:M57"/>
    <mergeCell ref="A52:A57"/>
    <mergeCell ref="A58:A60"/>
    <mergeCell ref="C58:M58"/>
    <mergeCell ref="C59:M59"/>
    <mergeCell ref="C60:M60"/>
    <mergeCell ref="C15:M15"/>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4" zoomScale="85" zoomScaleNormal="85" workbookViewId="0">
      <selection activeCell="J23" sqref="J23"/>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2258</v>
      </c>
      <c r="C1" s="2839"/>
      <c r="D1" s="2839"/>
      <c r="E1" s="2839"/>
      <c r="F1" s="2839"/>
      <c r="G1" s="2839"/>
      <c r="H1" s="2839"/>
      <c r="I1" s="2839"/>
      <c r="J1" s="2839"/>
      <c r="K1" s="2839"/>
      <c r="L1" s="2839"/>
      <c r="M1" s="2840"/>
    </row>
    <row r="2" spans="1:14" ht="39" customHeight="1">
      <c r="A2" s="2667" t="s">
        <v>457</v>
      </c>
      <c r="B2" s="4" t="s">
        <v>458</v>
      </c>
      <c r="C2" s="2415" t="s">
        <v>2252</v>
      </c>
      <c r="D2" s="2416"/>
      <c r="E2" s="2416"/>
      <c r="F2" s="2416"/>
      <c r="G2" s="2416"/>
      <c r="H2" s="2416"/>
      <c r="I2" s="2416"/>
      <c r="J2" s="2416"/>
      <c r="K2" s="2416"/>
      <c r="L2" s="2416"/>
      <c r="M2" s="2417"/>
    </row>
    <row r="3" spans="1:14" ht="31.5" customHeight="1">
      <c r="A3" s="2548"/>
      <c r="B3" s="1053" t="s">
        <v>538</v>
      </c>
      <c r="C3" s="2701" t="s">
        <v>220</v>
      </c>
      <c r="D3" s="2702"/>
      <c r="E3" s="2702"/>
      <c r="F3" s="2702"/>
      <c r="G3" s="2702"/>
      <c r="H3" s="2702"/>
      <c r="I3" s="2702"/>
      <c r="J3" s="2702"/>
      <c r="K3" s="2702"/>
      <c r="L3" s="2702"/>
      <c r="M3" s="2703"/>
    </row>
    <row r="4" spans="1:14">
      <c r="A4" s="2548"/>
      <c r="B4" s="13" t="s">
        <v>3</v>
      </c>
      <c r="C4" s="2650" t="s">
        <v>37</v>
      </c>
      <c r="D4" s="2420"/>
      <c r="E4" s="2841"/>
      <c r="F4" s="2668" t="s">
        <v>4</v>
      </c>
      <c r="G4" s="2423"/>
      <c r="H4" s="2669" t="s">
        <v>37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3.6" customHeight="1">
      <c r="A11" s="2548"/>
      <c r="B11" s="1053" t="s">
        <v>464</v>
      </c>
      <c r="C11" s="2817" t="s">
        <v>2253</v>
      </c>
      <c r="D11" s="2441"/>
      <c r="E11" s="2441"/>
      <c r="F11" s="2441"/>
      <c r="G11" s="2441"/>
      <c r="H11" s="2441"/>
      <c r="I11" s="2441"/>
      <c r="J11" s="2441"/>
      <c r="K11" s="2441"/>
      <c r="L11" s="2441"/>
      <c r="M11" s="2442"/>
    </row>
    <row r="12" spans="1:14" ht="69" customHeight="1">
      <c r="A12" s="2548"/>
      <c r="B12" s="1053" t="s">
        <v>543</v>
      </c>
      <c r="C12" s="2817" t="s">
        <v>2254</v>
      </c>
      <c r="D12" s="2441"/>
      <c r="E12" s="2441"/>
      <c r="F12" s="2441"/>
      <c r="G12" s="2441"/>
      <c r="H12" s="2441"/>
      <c r="I12" s="2441"/>
      <c r="J12" s="2441"/>
      <c r="K12" s="2441"/>
      <c r="L12" s="2441"/>
      <c r="M12" s="2442"/>
    </row>
    <row r="13" spans="1:14" ht="38.450000000000003" customHeight="1">
      <c r="A13" s="2548"/>
      <c r="B13" s="1053" t="s">
        <v>545</v>
      </c>
      <c r="C13" s="2818" t="s">
        <v>219</v>
      </c>
      <c r="D13" s="2819"/>
      <c r="E13" s="2819"/>
      <c r="F13" s="2819"/>
      <c r="G13" s="2819"/>
      <c r="H13" s="2819"/>
      <c r="I13" s="2819"/>
      <c r="J13" s="2819"/>
      <c r="K13" s="2819"/>
      <c r="L13" s="2819"/>
      <c r="M13" s="2820"/>
    </row>
    <row r="14" spans="1:14">
      <c r="A14" s="2548"/>
      <c r="B14" s="986" t="s">
        <v>547</v>
      </c>
      <c r="C14" s="2817" t="s">
        <v>2142</v>
      </c>
      <c r="D14" s="2441"/>
      <c r="E14" s="1058" t="s">
        <v>548</v>
      </c>
      <c r="F14" s="2663" t="s">
        <v>2247</v>
      </c>
      <c r="G14" s="2441"/>
      <c r="H14" s="2441"/>
      <c r="I14" s="2441"/>
      <c r="J14" s="2441"/>
      <c r="K14" s="2441"/>
      <c r="L14" s="2441"/>
      <c r="M14" s="2442"/>
    </row>
    <row r="15" spans="1:14">
      <c r="A15" s="2659" t="s">
        <v>465</v>
      </c>
      <c r="B15" s="1059" t="s">
        <v>2</v>
      </c>
      <c r="C15" s="2843" t="s">
        <v>2248</v>
      </c>
      <c r="D15" s="2489"/>
      <c r="E15" s="2489"/>
      <c r="F15" s="2489"/>
      <c r="G15" s="2489"/>
      <c r="H15" s="2489"/>
      <c r="I15" s="2489"/>
      <c r="J15" s="2489"/>
      <c r="K15" s="2489"/>
      <c r="L15" s="2489"/>
      <c r="M15" s="2490"/>
      <c r="N15" s="1276"/>
    </row>
    <row r="16" spans="1:14" ht="34.9" customHeight="1">
      <c r="A16" s="2519"/>
      <c r="B16" s="1059" t="s">
        <v>550</v>
      </c>
      <c r="C16" s="2817" t="s">
        <v>2255</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t="s">
        <v>477</v>
      </c>
      <c r="E22" s="94" t="s">
        <v>478</v>
      </c>
      <c r="F22" s="1156" t="s">
        <v>2256</v>
      </c>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2020</v>
      </c>
      <c r="E32" s="1209"/>
      <c r="F32" s="94" t="s">
        <v>491</v>
      </c>
      <c r="G32" s="1210">
        <v>2030</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4">
        <v>1</v>
      </c>
      <c r="E36" s="1223"/>
      <c r="F36" s="1224">
        <v>1</v>
      </c>
      <c r="G36" s="1223"/>
      <c r="H36" s="1224">
        <v>1</v>
      </c>
      <c r="I36" s="1223"/>
      <c r="J36" s="1224">
        <v>1</v>
      </c>
      <c r="K36" s="1223"/>
      <c r="L36" s="1224">
        <v>1</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v>1</v>
      </c>
      <c r="E38" s="1223"/>
      <c r="F38" s="1224">
        <v>1</v>
      </c>
      <c r="G38" s="1223"/>
      <c r="H38" s="1224">
        <v>1</v>
      </c>
      <c r="I38" s="1223"/>
      <c r="J38" s="1224">
        <v>1</v>
      </c>
      <c r="K38" s="1223"/>
      <c r="L38" s="1224">
        <v>1</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v>1</v>
      </c>
      <c r="E40" s="1223"/>
      <c r="F40" s="1224"/>
      <c r="G40" s="1223"/>
      <c r="H40" s="1224"/>
      <c r="I40" s="1223"/>
      <c r="J40" s="1224"/>
      <c r="K40" s="1223"/>
      <c r="L40" s="1224"/>
      <c r="M40" s="1225"/>
      <c r="N40" s="1217"/>
    </row>
    <row r="41" spans="1:14">
      <c r="A41" s="2519"/>
      <c r="B41" s="2822"/>
      <c r="C41" s="1218"/>
      <c r="D41" s="1227" t="s">
        <v>508</v>
      </c>
      <c r="E41" s="1227"/>
      <c r="F41" s="1227" t="s">
        <v>509</v>
      </c>
      <c r="G41" s="1215"/>
      <c r="H41" s="1215"/>
      <c r="I41" s="1215"/>
      <c r="J41" s="1215"/>
      <c r="K41" s="1215"/>
      <c r="L41" s="1215"/>
      <c r="M41" s="1216"/>
      <c r="N41" s="1217"/>
    </row>
    <row r="42" spans="1:14">
      <c r="A42" s="2519"/>
      <c r="B42" s="2822"/>
      <c r="C42" s="1218"/>
      <c r="D42" s="1224"/>
      <c r="E42" s="1228"/>
      <c r="F42" s="1277">
        <v>1</v>
      </c>
      <c r="G42" s="1278"/>
      <c r="H42" s="2834"/>
      <c r="I42" s="2834"/>
      <c r="J42" s="1219"/>
      <c r="K42" s="1219"/>
      <c r="L42" s="1219"/>
      <c r="M42" s="1221"/>
      <c r="N42" s="1217"/>
    </row>
    <row r="43" spans="1:14">
      <c r="A43" s="2519"/>
      <c r="B43" s="2822"/>
      <c r="C43" s="1229"/>
      <c r="D43" s="1227"/>
      <c r="E43" s="1227"/>
      <c r="F43" s="1227"/>
      <c r="G43" s="1230"/>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2257</v>
      </c>
      <c r="D48" s="2441"/>
      <c r="E48" s="2441"/>
      <c r="F48" s="2441"/>
      <c r="G48" s="2441"/>
      <c r="H48" s="2441"/>
      <c r="I48" s="2441"/>
      <c r="J48" s="2441"/>
      <c r="K48" s="2441"/>
      <c r="L48" s="2441"/>
      <c r="M48" s="2442"/>
    </row>
    <row r="49" spans="1:14" ht="49.9" customHeight="1">
      <c r="A49" s="2519"/>
      <c r="B49" s="1059" t="s">
        <v>514</v>
      </c>
      <c r="C49" s="2817" t="s">
        <v>2233</v>
      </c>
      <c r="D49" s="2441"/>
      <c r="E49" s="2441"/>
      <c r="F49" s="2441"/>
      <c r="G49" s="2441"/>
      <c r="H49" s="2441"/>
      <c r="I49" s="2441"/>
      <c r="J49" s="2441"/>
      <c r="K49" s="2441"/>
      <c r="L49" s="2441"/>
      <c r="M49" s="2442"/>
    </row>
    <row r="50" spans="1:14">
      <c r="A50" s="2519"/>
      <c r="B50" s="1059" t="s">
        <v>515</v>
      </c>
      <c r="C50" s="2663">
        <v>30</v>
      </c>
      <c r="D50" s="2441"/>
      <c r="E50" s="2441"/>
      <c r="F50" s="2441"/>
      <c r="G50" s="2441"/>
      <c r="H50" s="2441"/>
      <c r="I50" s="2441"/>
      <c r="J50" s="2441"/>
      <c r="K50" s="2441"/>
      <c r="L50" s="2441"/>
      <c r="M50" s="2907"/>
    </row>
    <row r="51" spans="1:14">
      <c r="A51" s="2519"/>
      <c r="B51" s="1059" t="s">
        <v>517</v>
      </c>
      <c r="C51" s="2954" t="s">
        <v>9</v>
      </c>
      <c r="D51" s="2955"/>
      <c r="E51" s="2955"/>
      <c r="F51" s="2955"/>
      <c r="G51" s="2955"/>
      <c r="H51" s="2955"/>
      <c r="I51" s="2955"/>
      <c r="J51" s="2955"/>
      <c r="K51" s="2955"/>
      <c r="L51" s="2955"/>
      <c r="M51" s="2956"/>
    </row>
    <row r="52" spans="1:14" ht="15.75" customHeight="1">
      <c r="A52" s="2649" t="s">
        <v>518</v>
      </c>
      <c r="B52" s="1081" t="s">
        <v>519</v>
      </c>
      <c r="C52" s="2957" t="s">
        <v>2288</v>
      </c>
      <c r="D52" s="2957"/>
      <c r="E52" s="2957"/>
      <c r="F52" s="2957"/>
      <c r="G52" s="2957"/>
      <c r="H52" s="2957"/>
      <c r="I52" s="2957"/>
      <c r="J52" s="2957"/>
      <c r="K52" s="2957"/>
      <c r="L52" s="2957"/>
      <c r="M52" s="2957"/>
    </row>
    <row r="53" spans="1:14" ht="15.75" customHeight="1">
      <c r="A53" s="2502"/>
      <c r="B53" s="1081" t="s">
        <v>521</v>
      </c>
      <c r="C53" s="2957" t="s">
        <v>2289</v>
      </c>
      <c r="D53" s="2957"/>
      <c r="E53" s="2957"/>
      <c r="F53" s="2957"/>
      <c r="G53" s="2957"/>
      <c r="H53" s="2957"/>
      <c r="I53" s="2957"/>
      <c r="J53" s="2957"/>
      <c r="K53" s="2957"/>
      <c r="L53" s="2957"/>
      <c r="M53" s="2957"/>
    </row>
    <row r="54" spans="1:14" ht="15.75" customHeight="1">
      <c r="A54" s="2502"/>
      <c r="B54" s="1081" t="s">
        <v>523</v>
      </c>
      <c r="C54" s="2957" t="s">
        <v>1</v>
      </c>
      <c r="D54" s="2957"/>
      <c r="E54" s="2957"/>
      <c r="F54" s="2957"/>
      <c r="G54" s="2957"/>
      <c r="H54" s="2957"/>
      <c r="I54" s="2957"/>
      <c r="J54" s="2957"/>
      <c r="K54" s="2957"/>
      <c r="L54" s="2957"/>
      <c r="M54" s="2957"/>
    </row>
    <row r="55" spans="1:14">
      <c r="A55" s="2502"/>
      <c r="B55" s="1082" t="s">
        <v>524</v>
      </c>
      <c r="C55" s="2957" t="s">
        <v>2287</v>
      </c>
      <c r="D55" s="2957"/>
      <c r="E55" s="2957"/>
      <c r="F55" s="2957"/>
      <c r="G55" s="2957"/>
      <c r="H55" s="2957"/>
      <c r="I55" s="2957"/>
      <c r="J55" s="2957"/>
      <c r="K55" s="2957"/>
      <c r="L55" s="2957"/>
      <c r="M55" s="2957"/>
      <c r="N55" s="994"/>
    </row>
    <row r="56" spans="1:14" ht="15.75" customHeight="1">
      <c r="A56" s="2502"/>
      <c r="B56" s="1081" t="s">
        <v>526</v>
      </c>
      <c r="C56" s="2958" t="s">
        <v>440</v>
      </c>
      <c r="D56" s="2957"/>
      <c r="E56" s="2957"/>
      <c r="F56" s="2957"/>
      <c r="G56" s="2957"/>
      <c r="H56" s="2957"/>
      <c r="I56" s="2957"/>
      <c r="J56" s="2957"/>
      <c r="K56" s="2957"/>
      <c r="L56" s="2957"/>
      <c r="M56" s="2957"/>
    </row>
    <row r="57" spans="1:14" ht="16.5" thickBot="1">
      <c r="A57" s="2516"/>
      <c r="B57" s="1081" t="s">
        <v>527</v>
      </c>
      <c r="C57" s="2957" t="s">
        <v>2290</v>
      </c>
      <c r="D57" s="2957"/>
      <c r="E57" s="2957"/>
      <c r="F57" s="2957"/>
      <c r="G57" s="2957"/>
      <c r="H57" s="2957"/>
      <c r="I57" s="2957"/>
      <c r="J57" s="2957"/>
      <c r="K57" s="2957"/>
      <c r="L57" s="2957"/>
      <c r="M57" s="2957"/>
    </row>
    <row r="58" spans="1:14" ht="15.75" customHeight="1">
      <c r="A58" s="2649" t="s">
        <v>528</v>
      </c>
      <c r="B58" s="1089" t="s">
        <v>529</v>
      </c>
      <c r="C58" s="2825" t="s">
        <v>530</v>
      </c>
      <c r="D58" s="2825"/>
      <c r="E58" s="2825"/>
      <c r="F58" s="2825"/>
      <c r="G58" s="2825"/>
      <c r="H58" s="2825"/>
      <c r="I58" s="2825"/>
      <c r="J58" s="2825"/>
      <c r="K58" s="2825"/>
      <c r="L58" s="2825"/>
      <c r="M58" s="2825"/>
    </row>
    <row r="59" spans="1:14" ht="30" customHeight="1">
      <c r="A59" s="2502"/>
      <c r="B59" s="1089" t="s">
        <v>531</v>
      </c>
      <c r="C59" s="2825" t="s">
        <v>532</v>
      </c>
      <c r="D59" s="2825"/>
      <c r="E59" s="2825"/>
      <c r="F59" s="2825"/>
      <c r="G59" s="2825"/>
      <c r="H59" s="2825"/>
      <c r="I59" s="2825"/>
      <c r="J59" s="2825"/>
      <c r="K59" s="2825"/>
      <c r="L59" s="2825"/>
      <c r="M59" s="2825"/>
    </row>
    <row r="60" spans="1:14" ht="30" customHeight="1" thickBot="1">
      <c r="A60" s="2502"/>
      <c r="B60" s="1090" t="s">
        <v>5</v>
      </c>
      <c r="C60" s="2825" t="s">
        <v>1</v>
      </c>
      <c r="D60" s="2825"/>
      <c r="E60" s="2825"/>
      <c r="F60" s="2825"/>
      <c r="G60" s="2825"/>
      <c r="H60" s="2825"/>
      <c r="I60" s="2825"/>
      <c r="J60" s="2825"/>
      <c r="K60" s="2825"/>
      <c r="L60" s="2825"/>
      <c r="M60" s="2825"/>
    </row>
    <row r="61" spans="1:14" ht="16.5" thickBot="1">
      <c r="A61" s="150" t="s">
        <v>533</v>
      </c>
      <c r="B61" s="1236"/>
      <c r="C61" s="2651"/>
      <c r="D61" s="2815"/>
      <c r="E61" s="2815"/>
      <c r="F61" s="2815"/>
      <c r="G61" s="2815"/>
      <c r="H61" s="2815"/>
      <c r="I61" s="2815"/>
      <c r="J61" s="2815"/>
      <c r="K61" s="2815"/>
      <c r="L61" s="2815"/>
      <c r="M61" s="2816"/>
    </row>
  </sheetData>
  <mergeCells count="53">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C16:M16"/>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A15:A51"/>
    <mergeCell ref="C61:M61"/>
    <mergeCell ref="C50:M50"/>
    <mergeCell ref="C51:M51"/>
    <mergeCell ref="C52:M52"/>
    <mergeCell ref="C53:M53"/>
    <mergeCell ref="C54:M54"/>
    <mergeCell ref="C55:M55"/>
    <mergeCell ref="C56:M56"/>
    <mergeCell ref="C57:M57"/>
    <mergeCell ref="A52:A57"/>
    <mergeCell ref="A58:A60"/>
    <mergeCell ref="C58:M58"/>
    <mergeCell ref="C59:M59"/>
    <mergeCell ref="C60:M60"/>
    <mergeCell ref="C15:M15"/>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N33" sqref="N3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1196</v>
      </c>
      <c r="C1" s="153"/>
      <c r="D1" s="153"/>
      <c r="E1" s="153"/>
      <c r="F1" s="153"/>
      <c r="G1" s="153"/>
      <c r="H1" s="153"/>
      <c r="I1" s="153"/>
      <c r="J1" s="153"/>
      <c r="K1" s="153"/>
      <c r="L1" s="153"/>
      <c r="M1" s="154"/>
    </row>
    <row r="2" spans="1:13" ht="31.5" customHeight="1">
      <c r="A2" s="2866" t="s">
        <v>457</v>
      </c>
      <c r="B2" s="4" t="s">
        <v>458</v>
      </c>
      <c r="C2" s="2582" t="s">
        <v>271</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1197</v>
      </c>
      <c r="J7" s="2873"/>
      <c r="K7" s="2873"/>
      <c r="L7" s="2873"/>
      <c r="M7" s="2875"/>
    </row>
    <row r="8" spans="1:13" ht="15.75" customHeight="1">
      <c r="A8" s="2548"/>
      <c r="B8" s="2876" t="s">
        <v>462</v>
      </c>
      <c r="C8" s="216"/>
      <c r="D8" s="177"/>
      <c r="E8" s="177"/>
      <c r="F8" s="216"/>
      <c r="G8" s="177"/>
      <c r="H8" s="177"/>
      <c r="I8" s="177"/>
      <c r="J8" s="177"/>
      <c r="K8" s="177"/>
      <c r="L8" s="177"/>
      <c r="M8" s="217"/>
    </row>
    <row r="9" spans="1:13" ht="15.75" customHeight="1">
      <c r="A9" s="2548"/>
      <c r="B9" s="2540"/>
      <c r="C9" s="2436" t="s">
        <v>8</v>
      </c>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1198</v>
      </c>
      <c r="D11" s="2859"/>
      <c r="E11" s="2859"/>
      <c r="F11" s="2859"/>
      <c r="G11" s="2859"/>
      <c r="H11" s="2859"/>
      <c r="I11" s="2859"/>
      <c r="J11" s="2859"/>
      <c r="K11" s="2859"/>
      <c r="L11" s="2859"/>
      <c r="M11" s="2860"/>
    </row>
    <row r="12" spans="1:13" ht="54.75" customHeight="1">
      <c r="A12" s="2548"/>
      <c r="B12" s="109" t="s">
        <v>543</v>
      </c>
      <c r="C12" s="2880" t="s">
        <v>1199</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204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272</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723</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2022</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t="s">
        <v>8</v>
      </c>
      <c r="E36" s="242"/>
      <c r="F36" s="241" t="s">
        <v>8</v>
      </c>
      <c r="G36" s="242"/>
      <c r="H36" s="241">
        <v>1</v>
      </c>
      <c r="I36" s="242"/>
      <c r="J36" s="241" t="s">
        <v>8</v>
      </c>
      <c r="K36" s="242"/>
      <c r="L36" s="241">
        <v>1</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t="s">
        <v>8</v>
      </c>
      <c r="E38" s="242"/>
      <c r="F38" s="241">
        <v>1</v>
      </c>
      <c r="G38" s="242"/>
      <c r="H38" s="241" t="s">
        <v>8</v>
      </c>
      <c r="I38" s="242"/>
      <c r="J38" s="241">
        <v>1</v>
      </c>
      <c r="K38" s="242"/>
      <c r="L38" s="241" t="s">
        <v>8</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1</v>
      </c>
      <c r="E40" s="242"/>
      <c r="F40" s="241"/>
      <c r="G40" s="242"/>
      <c r="H40" s="241"/>
      <c r="I40" s="242"/>
      <c r="J40" s="241"/>
      <c r="K40" s="242"/>
      <c r="L40" s="241"/>
      <c r="M40" s="243"/>
    </row>
    <row r="41" spans="1:13">
      <c r="A41" s="2519"/>
      <c r="B41" s="2432"/>
      <c r="C41" s="72"/>
      <c r="D41" s="244" t="s">
        <v>508</v>
      </c>
      <c r="E41" s="244"/>
      <c r="F41" s="244" t="s">
        <v>509</v>
      </c>
      <c r="G41" s="244"/>
      <c r="H41" s="82"/>
      <c r="I41" s="82"/>
      <c r="J41" s="82"/>
      <c r="K41" s="82"/>
      <c r="L41" s="82"/>
      <c r="M41" s="245"/>
    </row>
    <row r="42" spans="1:13">
      <c r="A42" s="2519"/>
      <c r="B42" s="2432"/>
      <c r="C42" s="72"/>
      <c r="D42" s="241"/>
      <c r="E42" s="242"/>
      <c r="F42" s="2928">
        <v>5</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920"/>
      <c r="H45" s="2921"/>
      <c r="I45" s="2921"/>
      <c r="J45" s="2921"/>
      <c r="K45" s="94" t="s">
        <v>512</v>
      </c>
      <c r="L45" s="2884"/>
      <c r="M45" s="2885"/>
    </row>
    <row r="46" spans="1:13" ht="15.75" customHeight="1">
      <c r="A46" s="2519"/>
      <c r="B46" s="2432"/>
      <c r="C46" s="90"/>
      <c r="D46" s="247"/>
      <c r="E46" s="226" t="s">
        <v>534</v>
      </c>
      <c r="F46" s="2453"/>
      <c r="G46" s="2921"/>
      <c r="H46" s="2921"/>
      <c r="I46" s="2921"/>
      <c r="J46" s="29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1200</v>
      </c>
      <c r="D48" s="2859"/>
      <c r="E48" s="2859"/>
      <c r="F48" s="2859"/>
      <c r="G48" s="2859"/>
      <c r="H48" s="2859"/>
      <c r="I48" s="2859"/>
      <c r="J48" s="2859"/>
      <c r="K48" s="2859"/>
      <c r="L48" s="2859"/>
      <c r="M48" s="2860"/>
    </row>
    <row r="49" spans="1:13" ht="38.25" customHeight="1">
      <c r="A49" s="2519"/>
      <c r="B49" s="5" t="s">
        <v>514</v>
      </c>
      <c r="C49" s="2858" t="s">
        <v>1201</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t="s">
        <v>9</v>
      </c>
      <c r="D51" s="2864"/>
      <c r="E51" s="2864"/>
      <c r="F51" s="2864"/>
      <c r="G51" s="2864"/>
      <c r="H51" s="2864"/>
      <c r="I51" s="2864"/>
      <c r="J51" s="2864"/>
      <c r="K51" s="2864"/>
      <c r="L51" s="2864"/>
      <c r="M51" s="2865"/>
    </row>
    <row r="52" spans="1:13" ht="30" customHeight="1">
      <c r="A52" s="2887" t="s">
        <v>518</v>
      </c>
      <c r="B52" s="98" t="s">
        <v>519</v>
      </c>
      <c r="C52" s="2911" t="s">
        <v>1202</v>
      </c>
      <c r="D52" s="2912"/>
      <c r="E52" s="2912"/>
      <c r="F52" s="2912"/>
      <c r="G52" s="2912"/>
      <c r="H52" s="2912"/>
      <c r="I52" s="2912"/>
      <c r="J52" s="2912"/>
      <c r="K52" s="2912"/>
      <c r="L52" s="2912"/>
      <c r="M52" s="2913"/>
    </row>
    <row r="53" spans="1:13" ht="15.75" customHeight="1">
      <c r="A53" s="2502"/>
      <c r="B53" s="98" t="s">
        <v>521</v>
      </c>
      <c r="C53" s="2911" t="s">
        <v>1203</v>
      </c>
      <c r="D53" s="2912"/>
      <c r="E53" s="2912"/>
      <c r="F53" s="2912"/>
      <c r="G53" s="2912"/>
      <c r="H53" s="2912"/>
      <c r="I53" s="2912"/>
      <c r="J53" s="2912"/>
      <c r="K53" s="2912"/>
      <c r="L53" s="2912"/>
      <c r="M53" s="2913"/>
    </row>
    <row r="54" spans="1:13" ht="15.75" customHeight="1">
      <c r="A54" s="2502"/>
      <c r="B54" s="98" t="s">
        <v>523</v>
      </c>
      <c r="C54" s="2911" t="s">
        <v>1204</v>
      </c>
      <c r="D54" s="2912"/>
      <c r="E54" s="2912"/>
      <c r="F54" s="2912"/>
      <c r="G54" s="2912"/>
      <c r="H54" s="2912"/>
      <c r="I54" s="2912"/>
      <c r="J54" s="2912"/>
      <c r="K54" s="2912"/>
      <c r="L54" s="2912"/>
      <c r="M54" s="2913"/>
    </row>
    <row r="55" spans="1:13" ht="15.75" customHeight="1">
      <c r="A55" s="2502"/>
      <c r="B55" s="99" t="s">
        <v>524</v>
      </c>
      <c r="C55" s="2911" t="s">
        <v>1205</v>
      </c>
      <c r="D55" s="2912"/>
      <c r="E55" s="2912"/>
      <c r="F55" s="2912"/>
      <c r="G55" s="2912"/>
      <c r="H55" s="2912"/>
      <c r="I55" s="2912"/>
      <c r="J55" s="2912"/>
      <c r="K55" s="2912"/>
      <c r="L55" s="2912"/>
      <c r="M55" s="2913"/>
    </row>
    <row r="56" spans="1:13" ht="15.75" customHeight="1">
      <c r="A56" s="2502"/>
      <c r="B56" s="98" t="s">
        <v>526</v>
      </c>
      <c r="C56" s="2929" t="s">
        <v>1206</v>
      </c>
      <c r="D56" s="2912"/>
      <c r="E56" s="2912"/>
      <c r="F56" s="2912"/>
      <c r="G56" s="2912"/>
      <c r="H56" s="2912"/>
      <c r="I56" s="2912"/>
      <c r="J56" s="2912"/>
      <c r="K56" s="2912"/>
      <c r="L56" s="2912"/>
      <c r="M56" s="2913"/>
    </row>
    <row r="57" spans="1:13" ht="16.5" customHeight="1" thickBot="1">
      <c r="A57" s="2516"/>
      <c r="B57" s="98" t="s">
        <v>527</v>
      </c>
      <c r="C57" s="2911">
        <v>2170711</v>
      </c>
      <c r="D57" s="2912"/>
      <c r="E57" s="2912"/>
      <c r="F57" s="2912"/>
      <c r="G57" s="2912"/>
      <c r="H57" s="2912"/>
      <c r="I57" s="2912"/>
      <c r="J57" s="2912"/>
      <c r="K57" s="2912"/>
      <c r="L57" s="2912"/>
      <c r="M57" s="2913"/>
    </row>
    <row r="58" spans="1:13" ht="15.75" customHeight="1">
      <c r="A58" s="2887" t="s">
        <v>528</v>
      </c>
      <c r="B58" s="100" t="s">
        <v>529</v>
      </c>
      <c r="C58" s="2911" t="s">
        <v>1207</v>
      </c>
      <c r="D58" s="2912"/>
      <c r="E58" s="2912"/>
      <c r="F58" s="2912"/>
      <c r="G58" s="2912"/>
      <c r="H58" s="2912"/>
      <c r="I58" s="2912"/>
      <c r="J58" s="2912"/>
      <c r="K58" s="2912"/>
      <c r="L58" s="2912"/>
      <c r="M58" s="2913"/>
    </row>
    <row r="59" spans="1:13" ht="30" customHeight="1">
      <c r="A59" s="2502"/>
      <c r="B59" s="100" t="s">
        <v>531</v>
      </c>
      <c r="C59" s="2911" t="s">
        <v>574</v>
      </c>
      <c r="D59" s="2912"/>
      <c r="E59" s="2912"/>
      <c r="F59" s="2912"/>
      <c r="G59" s="2912"/>
      <c r="H59" s="2912"/>
      <c r="I59" s="2912"/>
      <c r="J59" s="2912"/>
      <c r="K59" s="2912"/>
      <c r="L59" s="2912"/>
      <c r="M59" s="2913"/>
    </row>
    <row r="60" spans="1:13" ht="30" customHeight="1" thickBot="1">
      <c r="A60" s="2502"/>
      <c r="B60" s="101" t="s">
        <v>5</v>
      </c>
      <c r="C60" s="2911" t="s">
        <v>1204</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G45:J46">
      <formula1>"UPZ,Localidad,Otro"</formula1>
    </dataValidation>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E35" sqref="E35"/>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1208</v>
      </c>
      <c r="C1" s="153"/>
      <c r="D1" s="153"/>
      <c r="E1" s="153"/>
      <c r="F1" s="153"/>
      <c r="G1" s="153"/>
      <c r="H1" s="153"/>
      <c r="I1" s="153"/>
      <c r="J1" s="153"/>
      <c r="K1" s="153"/>
      <c r="L1" s="153"/>
      <c r="M1" s="154"/>
    </row>
    <row r="2" spans="1:13" ht="31.5" customHeight="1">
      <c r="A2" s="2866" t="s">
        <v>457</v>
      </c>
      <c r="B2" s="4" t="s">
        <v>458</v>
      </c>
      <c r="C2" s="2582" t="s">
        <v>273</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1197</v>
      </c>
      <c r="J7" s="2873"/>
      <c r="K7" s="2873"/>
      <c r="L7" s="2873"/>
      <c r="M7" s="2875"/>
    </row>
    <row r="8" spans="1:13" ht="15.75" customHeight="1">
      <c r="A8" s="2548"/>
      <c r="B8" s="2876" t="s">
        <v>462</v>
      </c>
      <c r="C8" s="216"/>
      <c r="D8" s="177"/>
      <c r="E8" s="177"/>
      <c r="F8" s="216"/>
      <c r="G8" s="177"/>
      <c r="H8" s="177"/>
      <c r="I8" s="177"/>
      <c r="J8" s="177"/>
      <c r="K8" s="177"/>
      <c r="L8" s="177"/>
      <c r="M8" s="217"/>
    </row>
    <row r="9" spans="1:13" ht="15.75" customHeight="1">
      <c r="A9" s="2548"/>
      <c r="B9" s="2540"/>
      <c r="C9" s="2436" t="s">
        <v>8</v>
      </c>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1209</v>
      </c>
      <c r="D11" s="2859"/>
      <c r="E11" s="2859"/>
      <c r="F11" s="2859"/>
      <c r="G11" s="2859"/>
      <c r="H11" s="2859"/>
      <c r="I11" s="2859"/>
      <c r="J11" s="2859"/>
      <c r="K11" s="2859"/>
      <c r="L11" s="2859"/>
      <c r="M11" s="2860"/>
    </row>
    <row r="12" spans="1:13" ht="54.75" customHeight="1">
      <c r="A12" s="2548"/>
      <c r="B12" s="109" t="s">
        <v>543</v>
      </c>
      <c r="C12" s="2880" t="s">
        <v>1210</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204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274</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1211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2022</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026" t="s">
        <v>8</v>
      </c>
      <c r="E36" s="242"/>
      <c r="F36" s="241" t="s">
        <v>8</v>
      </c>
      <c r="G36" s="242"/>
      <c r="H36" s="241">
        <v>1</v>
      </c>
      <c r="I36" s="242"/>
      <c r="J36" s="241" t="s">
        <v>8</v>
      </c>
      <c r="K36" s="242"/>
      <c r="L36" s="241">
        <v>1</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t="s">
        <v>8</v>
      </c>
      <c r="E38" s="242"/>
      <c r="F38" s="241">
        <v>1</v>
      </c>
      <c r="G38" s="242"/>
      <c r="H38" s="241" t="s">
        <v>8</v>
      </c>
      <c r="I38" s="242"/>
      <c r="J38" s="241">
        <v>1</v>
      </c>
      <c r="K38" s="242"/>
      <c r="L38" s="241" t="s">
        <v>8</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1</v>
      </c>
      <c r="E40" s="242"/>
      <c r="F40" s="241"/>
      <c r="G40" s="242"/>
      <c r="H40" s="241"/>
      <c r="I40" s="242"/>
      <c r="J40" s="241"/>
      <c r="K40" s="242"/>
      <c r="L40" s="241"/>
      <c r="M40" s="243"/>
    </row>
    <row r="41" spans="1:13">
      <c r="A41" s="2519"/>
      <c r="B41" s="2432"/>
      <c r="C41" s="72"/>
      <c r="D41" s="244" t="s">
        <v>508</v>
      </c>
      <c r="E41" s="244"/>
      <c r="F41" s="244" t="s">
        <v>509</v>
      </c>
      <c r="G41" s="244"/>
      <c r="H41" s="82"/>
      <c r="I41" s="82"/>
      <c r="J41" s="82"/>
      <c r="K41" s="82"/>
      <c r="L41" s="82"/>
      <c r="M41" s="245"/>
    </row>
    <row r="42" spans="1:13">
      <c r="A42" s="2519"/>
      <c r="B42" s="2432"/>
      <c r="C42" s="72"/>
      <c r="D42" s="241"/>
      <c r="E42" s="242"/>
      <c r="F42" s="2928">
        <v>5</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1212</v>
      </c>
      <c r="D48" s="2859"/>
      <c r="E48" s="2859"/>
      <c r="F48" s="2859"/>
      <c r="G48" s="2859"/>
      <c r="H48" s="2859"/>
      <c r="I48" s="2859"/>
      <c r="J48" s="2859"/>
      <c r="K48" s="2859"/>
      <c r="L48" s="2859"/>
      <c r="M48" s="2860"/>
    </row>
    <row r="49" spans="1:13" ht="38.25" customHeight="1">
      <c r="A49" s="2519"/>
      <c r="B49" s="5" t="s">
        <v>514</v>
      </c>
      <c r="C49" s="2858" t="s">
        <v>1201</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t="s">
        <v>9</v>
      </c>
      <c r="D51" s="2864"/>
      <c r="E51" s="2864"/>
      <c r="F51" s="2864"/>
      <c r="G51" s="2864"/>
      <c r="H51" s="2864"/>
      <c r="I51" s="2864"/>
      <c r="J51" s="2864"/>
      <c r="K51" s="2864"/>
      <c r="L51" s="2864"/>
      <c r="M51" s="2865"/>
    </row>
    <row r="52" spans="1:13" ht="30" customHeight="1">
      <c r="A52" s="2887" t="s">
        <v>518</v>
      </c>
      <c r="B52" s="98" t="s">
        <v>519</v>
      </c>
      <c r="C52" s="2911" t="s">
        <v>1202</v>
      </c>
      <c r="D52" s="2912"/>
      <c r="E52" s="2912"/>
      <c r="F52" s="2912"/>
      <c r="G52" s="2912"/>
      <c r="H52" s="2912"/>
      <c r="I52" s="2912"/>
      <c r="J52" s="2912"/>
      <c r="K52" s="2912"/>
      <c r="L52" s="2912"/>
      <c r="M52" s="2913"/>
    </row>
    <row r="53" spans="1:13" ht="15.75" customHeight="1">
      <c r="A53" s="2502"/>
      <c r="B53" s="98" t="s">
        <v>521</v>
      </c>
      <c r="C53" s="2911" t="s">
        <v>1203</v>
      </c>
      <c r="D53" s="2912"/>
      <c r="E53" s="2912"/>
      <c r="F53" s="2912"/>
      <c r="G53" s="2912"/>
      <c r="H53" s="2912"/>
      <c r="I53" s="2912"/>
      <c r="J53" s="2912"/>
      <c r="K53" s="2912"/>
      <c r="L53" s="2912"/>
      <c r="M53" s="2913"/>
    </row>
    <row r="54" spans="1:13" ht="15.75" customHeight="1">
      <c r="A54" s="2502"/>
      <c r="B54" s="98" t="s">
        <v>523</v>
      </c>
      <c r="C54" s="2911" t="s">
        <v>2083</v>
      </c>
      <c r="D54" s="2912"/>
      <c r="E54" s="2912"/>
      <c r="F54" s="2912"/>
      <c r="G54" s="2912"/>
      <c r="H54" s="2912"/>
      <c r="I54" s="2912"/>
      <c r="J54" s="2912"/>
      <c r="K54" s="2912"/>
      <c r="L54" s="2912"/>
      <c r="M54" s="2913"/>
    </row>
    <row r="55" spans="1:13" ht="15.75" customHeight="1">
      <c r="A55" s="2502"/>
      <c r="B55" s="99" t="s">
        <v>524</v>
      </c>
      <c r="C55" s="2911" t="s">
        <v>1205</v>
      </c>
      <c r="D55" s="2912"/>
      <c r="E55" s="2912"/>
      <c r="F55" s="2912"/>
      <c r="G55" s="2912"/>
      <c r="H55" s="2912"/>
      <c r="I55" s="2912"/>
      <c r="J55" s="2912"/>
      <c r="K55" s="2912"/>
      <c r="L55" s="2912"/>
      <c r="M55" s="2913"/>
    </row>
    <row r="56" spans="1:13" ht="15.75" customHeight="1">
      <c r="A56" s="2502"/>
      <c r="B56" s="98" t="s">
        <v>526</v>
      </c>
      <c r="C56" s="2929" t="s">
        <v>1206</v>
      </c>
      <c r="D56" s="2912"/>
      <c r="E56" s="2912"/>
      <c r="F56" s="2912"/>
      <c r="G56" s="2912"/>
      <c r="H56" s="2912"/>
      <c r="I56" s="2912"/>
      <c r="J56" s="2912"/>
      <c r="K56" s="2912"/>
      <c r="L56" s="2912"/>
      <c r="M56" s="2913"/>
    </row>
    <row r="57" spans="1:13" ht="16.5" customHeight="1" thickBot="1">
      <c r="A57" s="2516"/>
      <c r="B57" s="98" t="s">
        <v>527</v>
      </c>
      <c r="C57" s="2911">
        <v>2170711</v>
      </c>
      <c r="D57" s="2912"/>
      <c r="E57" s="2912"/>
      <c r="F57" s="2912"/>
      <c r="G57" s="2912"/>
      <c r="H57" s="2912"/>
      <c r="I57" s="2912"/>
      <c r="J57" s="2912"/>
      <c r="K57" s="2912"/>
      <c r="L57" s="2912"/>
      <c r="M57" s="2913"/>
    </row>
    <row r="58" spans="1:13" ht="15.75" customHeight="1">
      <c r="A58" s="2887" t="s">
        <v>528</v>
      </c>
      <c r="B58" s="100" t="s">
        <v>529</v>
      </c>
      <c r="C58" s="2911" t="s">
        <v>1207</v>
      </c>
      <c r="D58" s="2912"/>
      <c r="E58" s="2912"/>
      <c r="F58" s="2912"/>
      <c r="G58" s="2912"/>
      <c r="H58" s="2912"/>
      <c r="I58" s="2912"/>
      <c r="J58" s="2912"/>
      <c r="K58" s="2912"/>
      <c r="L58" s="2912"/>
      <c r="M58" s="2913"/>
    </row>
    <row r="59" spans="1:13" ht="30" customHeight="1">
      <c r="A59" s="2502"/>
      <c r="B59" s="100" t="s">
        <v>531</v>
      </c>
      <c r="C59" s="2911" t="s">
        <v>574</v>
      </c>
      <c r="D59" s="2912"/>
      <c r="E59" s="2912"/>
      <c r="F59" s="2912"/>
      <c r="G59" s="2912"/>
      <c r="H59" s="2912"/>
      <c r="I59" s="2912"/>
      <c r="J59" s="2912"/>
      <c r="K59" s="2912"/>
      <c r="L59" s="2912"/>
      <c r="M59" s="2913"/>
    </row>
    <row r="60" spans="1:13" ht="30" customHeight="1" thickBot="1">
      <c r="A60" s="2502"/>
      <c r="B60" s="101" t="s">
        <v>5</v>
      </c>
      <c r="C60" s="2911" t="s">
        <v>1204</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51" sqref="C51:M5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1213</v>
      </c>
      <c r="C1" s="153"/>
      <c r="D1" s="153"/>
      <c r="E1" s="153"/>
      <c r="F1" s="153"/>
      <c r="G1" s="153"/>
      <c r="H1" s="153"/>
      <c r="I1" s="153"/>
      <c r="J1" s="153"/>
      <c r="K1" s="153"/>
      <c r="L1" s="153"/>
      <c r="M1" s="154"/>
    </row>
    <row r="2" spans="1:13" ht="31.5" customHeight="1">
      <c r="A2" s="2866" t="s">
        <v>457</v>
      </c>
      <c r="B2" s="4" t="s">
        <v>458</v>
      </c>
      <c r="C2" s="2582" t="s">
        <v>275</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1214</v>
      </c>
      <c r="J7" s="2873"/>
      <c r="K7" s="2873"/>
      <c r="L7" s="2873"/>
      <c r="M7" s="2875"/>
    </row>
    <row r="8" spans="1:13" ht="15.75" customHeight="1">
      <c r="A8" s="2548"/>
      <c r="B8" s="2876" t="s">
        <v>462</v>
      </c>
      <c r="C8" s="2877" t="s">
        <v>175</v>
      </c>
      <c r="D8" s="2435"/>
      <c r="E8" s="177"/>
      <c r="F8" s="216"/>
      <c r="G8" s="177"/>
      <c r="H8" s="177"/>
      <c r="I8" s="177"/>
      <c r="J8" s="177"/>
      <c r="K8" s="177"/>
      <c r="L8" s="177"/>
      <c r="M8" s="217"/>
    </row>
    <row r="9" spans="1:13" ht="15.75" customHeight="1">
      <c r="A9" s="2548"/>
      <c r="B9" s="2540"/>
      <c r="C9" s="2436"/>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1215</v>
      </c>
      <c r="D11" s="2859"/>
      <c r="E11" s="2859"/>
      <c r="F11" s="2859"/>
      <c r="G11" s="2859"/>
      <c r="H11" s="2859"/>
      <c r="I11" s="2859"/>
      <c r="J11" s="2859"/>
      <c r="K11" s="2859"/>
      <c r="L11" s="2859"/>
      <c r="M11" s="2860"/>
    </row>
    <row r="12" spans="1:13" ht="54.75" customHeight="1">
      <c r="A12" s="2548"/>
      <c r="B12" s="109" t="s">
        <v>543</v>
      </c>
      <c r="C12" s="2880" t="s">
        <v>1216</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277</v>
      </c>
      <c r="D14" s="2862"/>
      <c r="E14" s="222" t="s">
        <v>548</v>
      </c>
      <c r="F14" s="2863" t="s">
        <v>278</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276</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v>1151</v>
      </c>
      <c r="E29" s="48"/>
      <c r="F29" s="59" t="s">
        <v>487</v>
      </c>
      <c r="G29" s="234">
        <v>2019</v>
      </c>
      <c r="H29" s="48"/>
      <c r="I29" s="59" t="s">
        <v>488</v>
      </c>
      <c r="J29" s="2861" t="s">
        <v>1217</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v>83</v>
      </c>
      <c r="E36" s="242"/>
      <c r="F36" s="241">
        <v>468</v>
      </c>
      <c r="G36" s="242"/>
      <c r="H36" s="241">
        <v>468</v>
      </c>
      <c r="I36" s="242"/>
      <c r="J36" s="241">
        <v>330</v>
      </c>
      <c r="K36" s="242"/>
      <c r="L36" s="241">
        <v>28</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v>83</v>
      </c>
      <c r="E38" s="242"/>
      <c r="F38" s="241">
        <v>468</v>
      </c>
      <c r="G38" s="242"/>
      <c r="H38" s="241">
        <v>468</v>
      </c>
      <c r="I38" s="242"/>
      <c r="J38" s="241">
        <v>330</v>
      </c>
      <c r="K38" s="242"/>
      <c r="L38" s="241">
        <v>28</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83</v>
      </c>
      <c r="E40" s="242"/>
      <c r="F40" s="241"/>
      <c r="G40" s="242"/>
      <c r="H40" s="241"/>
      <c r="I40" s="242"/>
      <c r="J40" s="241"/>
      <c r="K40" s="242"/>
      <c r="L40" s="241"/>
      <c r="M40" s="243"/>
    </row>
    <row r="41" spans="1:13">
      <c r="A41" s="2519"/>
      <c r="B41" s="2432"/>
      <c r="C41" s="72"/>
      <c r="D41" s="244" t="s">
        <v>508</v>
      </c>
      <c r="E41" s="244"/>
      <c r="F41" s="244" t="s">
        <v>509</v>
      </c>
      <c r="G41" s="244"/>
      <c r="H41" s="82"/>
      <c r="I41" s="82"/>
      <c r="J41" s="82"/>
      <c r="K41" s="82"/>
      <c r="L41" s="82"/>
      <c r="M41" s="245"/>
    </row>
    <row r="42" spans="1:13">
      <c r="A42" s="2519"/>
      <c r="B42" s="2432"/>
      <c r="C42" s="72"/>
      <c r="D42" s="241"/>
      <c r="E42" s="242"/>
      <c r="F42" s="2928">
        <v>2833</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1218</v>
      </c>
      <c r="D48" s="2859"/>
      <c r="E48" s="2859"/>
      <c r="F48" s="2859"/>
      <c r="G48" s="2859"/>
      <c r="H48" s="2859"/>
      <c r="I48" s="2859"/>
      <c r="J48" s="2859"/>
      <c r="K48" s="2859"/>
      <c r="L48" s="2859"/>
      <c r="M48" s="2860"/>
    </row>
    <row r="49" spans="1:13" ht="38.25" customHeight="1">
      <c r="A49" s="2519"/>
      <c r="B49" s="5" t="s">
        <v>514</v>
      </c>
      <c r="C49" s="2858" t="s">
        <v>1219</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v>2019</v>
      </c>
      <c r="D51" s="2864"/>
      <c r="E51" s="2864"/>
      <c r="F51" s="2864"/>
      <c r="G51" s="2864"/>
      <c r="H51" s="2864"/>
      <c r="I51" s="2864"/>
      <c r="J51" s="2864"/>
      <c r="K51" s="2864"/>
      <c r="L51" s="2864"/>
      <c r="M51" s="2865"/>
    </row>
    <row r="52" spans="1:13" ht="30" customHeight="1">
      <c r="A52" s="2887" t="s">
        <v>518</v>
      </c>
      <c r="B52" s="98" t="s">
        <v>519</v>
      </c>
      <c r="C52" s="2960" t="s">
        <v>282</v>
      </c>
      <c r="D52" s="2961"/>
      <c r="E52" s="2961"/>
      <c r="F52" s="2961"/>
      <c r="G52" s="2961"/>
      <c r="H52" s="2961"/>
      <c r="I52" s="2961"/>
      <c r="J52" s="2961"/>
      <c r="K52" s="2961"/>
      <c r="L52" s="2961"/>
      <c r="M52" s="2962"/>
    </row>
    <row r="53" spans="1:13" ht="15.75" customHeight="1">
      <c r="A53" s="2502"/>
      <c r="B53" s="98" t="s">
        <v>521</v>
      </c>
      <c r="C53" s="2960" t="s">
        <v>1220</v>
      </c>
      <c r="D53" s="2961"/>
      <c r="E53" s="2961"/>
      <c r="F53" s="2961"/>
      <c r="G53" s="2961"/>
      <c r="H53" s="2961"/>
      <c r="I53" s="2961"/>
      <c r="J53" s="2961"/>
      <c r="K53" s="2961"/>
      <c r="L53" s="2961"/>
      <c r="M53" s="2962"/>
    </row>
    <row r="54" spans="1:13" ht="15.75" customHeight="1">
      <c r="A54" s="2502"/>
      <c r="B54" s="98" t="s">
        <v>523</v>
      </c>
      <c r="C54" s="2960" t="s">
        <v>1214</v>
      </c>
      <c r="D54" s="2961"/>
      <c r="E54" s="2961"/>
      <c r="F54" s="2961"/>
      <c r="G54" s="2961"/>
      <c r="H54" s="2961"/>
      <c r="I54" s="2961"/>
      <c r="J54" s="2961"/>
      <c r="K54" s="2961"/>
      <c r="L54" s="2961"/>
      <c r="M54" s="2962"/>
    </row>
    <row r="55" spans="1:13" ht="15.75" customHeight="1">
      <c r="A55" s="2502"/>
      <c r="B55" s="99" t="s">
        <v>524</v>
      </c>
      <c r="C55" s="2960" t="s">
        <v>1221</v>
      </c>
      <c r="D55" s="2961"/>
      <c r="E55" s="2961"/>
      <c r="F55" s="2961"/>
      <c r="G55" s="2961"/>
      <c r="H55" s="2961"/>
      <c r="I55" s="2961"/>
      <c r="J55" s="2961"/>
      <c r="K55" s="2961"/>
      <c r="L55" s="2961"/>
      <c r="M55" s="2962"/>
    </row>
    <row r="56" spans="1:13" ht="15.75" customHeight="1">
      <c r="A56" s="2502"/>
      <c r="B56" s="98" t="s">
        <v>526</v>
      </c>
      <c r="C56" s="2963" t="s">
        <v>292</v>
      </c>
      <c r="D56" s="2961"/>
      <c r="E56" s="2961"/>
      <c r="F56" s="2961"/>
      <c r="G56" s="2961"/>
      <c r="H56" s="2961"/>
      <c r="I56" s="2961"/>
      <c r="J56" s="2961"/>
      <c r="K56" s="2961"/>
      <c r="L56" s="2961"/>
      <c r="M56" s="2962"/>
    </row>
    <row r="57" spans="1:13" ht="16.5" customHeight="1" thickBot="1">
      <c r="A57" s="2516"/>
      <c r="B57" s="98" t="s">
        <v>527</v>
      </c>
      <c r="C57" s="2960">
        <v>2976030</v>
      </c>
      <c r="D57" s="2961"/>
      <c r="E57" s="2961"/>
      <c r="F57" s="2961"/>
      <c r="G57" s="2961"/>
      <c r="H57" s="2961"/>
      <c r="I57" s="2961"/>
      <c r="J57" s="2961"/>
      <c r="K57" s="2961"/>
      <c r="L57" s="2961"/>
      <c r="M57" s="2962"/>
    </row>
    <row r="58" spans="1:13" ht="15.75" customHeight="1">
      <c r="A58" s="2887" t="s">
        <v>528</v>
      </c>
      <c r="B58" s="100" t="s">
        <v>529</v>
      </c>
      <c r="C58" s="2963" t="s">
        <v>1222</v>
      </c>
      <c r="D58" s="2961"/>
      <c r="E58" s="2961"/>
      <c r="F58" s="2961"/>
      <c r="G58" s="2961"/>
      <c r="H58" s="2961"/>
      <c r="I58" s="2961"/>
      <c r="J58" s="2961"/>
      <c r="K58" s="2961"/>
      <c r="L58" s="2961"/>
      <c r="M58" s="2962"/>
    </row>
    <row r="59" spans="1:13" ht="30" customHeight="1">
      <c r="A59" s="2502"/>
      <c r="B59" s="100" t="s">
        <v>531</v>
      </c>
      <c r="C59" s="2960" t="s">
        <v>1223</v>
      </c>
      <c r="D59" s="2961"/>
      <c r="E59" s="2961"/>
      <c r="F59" s="2961"/>
      <c r="G59" s="2961"/>
      <c r="H59" s="2961"/>
      <c r="I59" s="2961"/>
      <c r="J59" s="2961"/>
      <c r="K59" s="2961"/>
      <c r="L59" s="2961"/>
      <c r="M59" s="2962"/>
    </row>
    <row r="60" spans="1:13" ht="30" customHeight="1" thickBot="1">
      <c r="A60" s="2502"/>
      <c r="B60" s="101" t="s">
        <v>5</v>
      </c>
      <c r="C60" s="2960" t="s">
        <v>1214</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52" sqref="C52:M60"/>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1224</v>
      </c>
      <c r="C1" s="153"/>
      <c r="D1" s="153"/>
      <c r="E1" s="153"/>
      <c r="F1" s="153"/>
      <c r="G1" s="153"/>
      <c r="H1" s="153"/>
      <c r="I1" s="153"/>
      <c r="J1" s="153"/>
      <c r="K1" s="153"/>
      <c r="L1" s="153"/>
      <c r="M1" s="154"/>
    </row>
    <row r="2" spans="1:13" ht="31.5" customHeight="1">
      <c r="A2" s="2866" t="s">
        <v>457</v>
      </c>
      <c r="B2" s="4" t="s">
        <v>458</v>
      </c>
      <c r="C2" s="2582" t="s">
        <v>280</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1214</v>
      </c>
      <c r="J7" s="2873"/>
      <c r="K7" s="2873"/>
      <c r="L7" s="2873"/>
      <c r="M7" s="2875"/>
    </row>
    <row r="8" spans="1:13" ht="15.75" customHeight="1">
      <c r="A8" s="2548"/>
      <c r="B8" s="2876" t="s">
        <v>462</v>
      </c>
      <c r="C8" s="2877" t="s">
        <v>1225</v>
      </c>
      <c r="D8" s="2435"/>
      <c r="E8" s="177"/>
      <c r="F8" s="216"/>
      <c r="G8" s="177"/>
      <c r="H8" s="177"/>
      <c r="I8" s="177"/>
      <c r="J8" s="177"/>
      <c r="K8" s="177"/>
      <c r="L8" s="177"/>
      <c r="M8" s="217"/>
    </row>
    <row r="9" spans="1:13" ht="15.75" customHeight="1">
      <c r="A9" s="2548"/>
      <c r="B9" s="2540"/>
      <c r="C9" s="2436"/>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1226</v>
      </c>
      <c r="D11" s="2859"/>
      <c r="E11" s="2859"/>
      <c r="F11" s="2859"/>
      <c r="G11" s="2859"/>
      <c r="H11" s="2859"/>
      <c r="I11" s="2859"/>
      <c r="J11" s="2859"/>
      <c r="K11" s="2859"/>
      <c r="L11" s="2859"/>
      <c r="M11" s="2860"/>
    </row>
    <row r="12" spans="1:13" ht="54.75" customHeight="1">
      <c r="A12" s="2548"/>
      <c r="B12" s="109" t="s">
        <v>543</v>
      </c>
      <c r="C12" s="2880" t="s">
        <v>1227</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277</v>
      </c>
      <c r="D14" s="2862"/>
      <c r="E14" s="222" t="s">
        <v>548</v>
      </c>
      <c r="F14" s="2863" t="s">
        <v>278</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281</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v>1421</v>
      </c>
      <c r="E29" s="48"/>
      <c r="F29" s="59" t="s">
        <v>487</v>
      </c>
      <c r="G29" s="234">
        <v>2019</v>
      </c>
      <c r="H29" s="48"/>
      <c r="I29" s="59" t="s">
        <v>488</v>
      </c>
      <c r="J29" s="2861" t="s">
        <v>1217</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v>404</v>
      </c>
      <c r="E36" s="242"/>
      <c r="F36" s="241">
        <v>541</v>
      </c>
      <c r="G36" s="242"/>
      <c r="H36" s="241">
        <v>538</v>
      </c>
      <c r="I36" s="242"/>
      <c r="J36" s="241">
        <v>528</v>
      </c>
      <c r="K36" s="242"/>
      <c r="L36" s="241">
        <v>512</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v>404</v>
      </c>
      <c r="E38" s="242"/>
      <c r="F38" s="241">
        <v>541</v>
      </c>
      <c r="G38" s="242"/>
      <c r="H38" s="241">
        <v>538</v>
      </c>
      <c r="I38" s="242"/>
      <c r="J38" s="241">
        <v>528</v>
      </c>
      <c r="K38" s="242"/>
      <c r="L38" s="241">
        <v>512</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404</v>
      </c>
      <c r="E40" s="242"/>
      <c r="F40" s="241"/>
      <c r="G40" s="242"/>
      <c r="H40" s="241"/>
      <c r="I40" s="242"/>
      <c r="J40" s="241"/>
      <c r="K40" s="242"/>
      <c r="L40" s="241"/>
      <c r="M40" s="243"/>
    </row>
    <row r="41" spans="1:13">
      <c r="A41" s="2519"/>
      <c r="B41" s="2432"/>
      <c r="C41" s="72"/>
      <c r="D41" s="244" t="s">
        <v>508</v>
      </c>
      <c r="E41" s="244"/>
      <c r="F41" s="244" t="s">
        <v>509</v>
      </c>
      <c r="G41" s="244"/>
      <c r="H41" s="82"/>
      <c r="I41" s="82"/>
      <c r="J41" s="82"/>
      <c r="K41" s="82"/>
      <c r="L41" s="82"/>
      <c r="M41" s="245"/>
    </row>
    <row r="42" spans="1:13">
      <c r="A42" s="2519"/>
      <c r="B42" s="2432"/>
      <c r="C42" s="72"/>
      <c r="D42" s="241"/>
      <c r="E42" s="242"/>
      <c r="F42" s="2928">
        <v>5450</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1228</v>
      </c>
      <c r="D48" s="2859"/>
      <c r="E48" s="2859"/>
      <c r="F48" s="2859"/>
      <c r="G48" s="2859"/>
      <c r="H48" s="2859"/>
      <c r="I48" s="2859"/>
      <c r="J48" s="2859"/>
      <c r="K48" s="2859"/>
      <c r="L48" s="2859"/>
      <c r="M48" s="2860"/>
    </row>
    <row r="49" spans="1:13" ht="38.25" customHeight="1">
      <c r="A49" s="2519"/>
      <c r="B49" s="5" t="s">
        <v>514</v>
      </c>
      <c r="C49" s="2858" t="s">
        <v>1219</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v>2019</v>
      </c>
      <c r="D51" s="2864"/>
      <c r="E51" s="2864"/>
      <c r="F51" s="2864"/>
      <c r="G51" s="2864"/>
      <c r="H51" s="2864"/>
      <c r="I51" s="2864"/>
      <c r="J51" s="2864"/>
      <c r="K51" s="2864"/>
      <c r="L51" s="2864"/>
      <c r="M51" s="2865"/>
    </row>
    <row r="52" spans="1:13" ht="30" customHeight="1">
      <c r="A52" s="2887" t="s">
        <v>518</v>
      </c>
      <c r="B52" s="98" t="s">
        <v>519</v>
      </c>
      <c r="C52" s="2963" t="s">
        <v>1229</v>
      </c>
      <c r="D52" s="2961"/>
      <c r="E52" s="2961"/>
      <c r="F52" s="2961"/>
      <c r="G52" s="2961"/>
      <c r="H52" s="2961"/>
      <c r="I52" s="2961"/>
      <c r="J52" s="2961"/>
      <c r="K52" s="2961"/>
      <c r="L52" s="2961"/>
      <c r="M52" s="2962"/>
    </row>
    <row r="53" spans="1:13" ht="15.75" customHeight="1">
      <c r="A53" s="2502"/>
      <c r="B53" s="98" t="s">
        <v>521</v>
      </c>
      <c r="C53" s="2963" t="s">
        <v>1230</v>
      </c>
      <c r="D53" s="2961"/>
      <c r="E53" s="2961"/>
      <c r="F53" s="2961"/>
      <c r="G53" s="2961"/>
      <c r="H53" s="2961"/>
      <c r="I53" s="2961"/>
      <c r="J53" s="2961"/>
      <c r="K53" s="2961"/>
      <c r="L53" s="2961"/>
      <c r="M53" s="2962"/>
    </row>
    <row r="54" spans="1:13" ht="15.75" customHeight="1">
      <c r="A54" s="2502"/>
      <c r="B54" s="98" t="s">
        <v>523</v>
      </c>
      <c r="C54" s="2963" t="s">
        <v>1214</v>
      </c>
      <c r="D54" s="2961"/>
      <c r="E54" s="2961"/>
      <c r="F54" s="2961"/>
      <c r="G54" s="2961"/>
      <c r="H54" s="2961"/>
      <c r="I54" s="2961"/>
      <c r="J54" s="2961"/>
      <c r="K54" s="2961"/>
      <c r="L54" s="2961"/>
      <c r="M54" s="2962"/>
    </row>
    <row r="55" spans="1:13" ht="15.75" customHeight="1">
      <c r="A55" s="2502"/>
      <c r="B55" s="99" t="s">
        <v>524</v>
      </c>
      <c r="C55" s="2963" t="s">
        <v>1231</v>
      </c>
      <c r="D55" s="2961"/>
      <c r="E55" s="2961"/>
      <c r="F55" s="2961"/>
      <c r="G55" s="2961"/>
      <c r="H55" s="2961"/>
      <c r="I55" s="2961"/>
      <c r="J55" s="2961"/>
      <c r="K55" s="2961"/>
      <c r="L55" s="2961"/>
      <c r="M55" s="2962"/>
    </row>
    <row r="56" spans="1:13" ht="15.75" customHeight="1">
      <c r="A56" s="2502"/>
      <c r="B56" s="98" t="s">
        <v>526</v>
      </c>
      <c r="C56" s="2963" t="s">
        <v>283</v>
      </c>
      <c r="D56" s="2961"/>
      <c r="E56" s="2961"/>
      <c r="F56" s="2961"/>
      <c r="G56" s="2961"/>
      <c r="H56" s="2961"/>
      <c r="I56" s="2961"/>
      <c r="J56" s="2961"/>
      <c r="K56" s="2961"/>
      <c r="L56" s="2961"/>
      <c r="M56" s="2962"/>
    </row>
    <row r="57" spans="1:13" ht="16.5" customHeight="1" thickBot="1">
      <c r="A57" s="2516"/>
      <c r="B57" s="98" t="s">
        <v>527</v>
      </c>
      <c r="C57" s="2963">
        <v>2976030</v>
      </c>
      <c r="D57" s="2961"/>
      <c r="E57" s="2961"/>
      <c r="F57" s="2961"/>
      <c r="G57" s="2961"/>
      <c r="H57" s="2961"/>
      <c r="I57" s="2961"/>
      <c r="J57" s="2961"/>
      <c r="K57" s="2961"/>
      <c r="L57" s="2961"/>
      <c r="M57" s="2962"/>
    </row>
    <row r="58" spans="1:13" ht="15.75" customHeight="1">
      <c r="A58" s="2887" t="s">
        <v>528</v>
      </c>
      <c r="B58" s="100" t="s">
        <v>529</v>
      </c>
      <c r="C58" s="2963" t="s">
        <v>1222</v>
      </c>
      <c r="D58" s="2961"/>
      <c r="E58" s="2961"/>
      <c r="F58" s="2961"/>
      <c r="G58" s="2961"/>
      <c r="H58" s="2961"/>
      <c r="I58" s="2961"/>
      <c r="J58" s="2961"/>
      <c r="K58" s="2961"/>
      <c r="L58" s="2961"/>
      <c r="M58" s="2962"/>
    </row>
    <row r="59" spans="1:13" ht="30" customHeight="1">
      <c r="A59" s="2502"/>
      <c r="B59" s="100" t="s">
        <v>531</v>
      </c>
      <c r="C59" s="2960" t="s">
        <v>1223</v>
      </c>
      <c r="D59" s="2961"/>
      <c r="E59" s="2961"/>
      <c r="F59" s="2961"/>
      <c r="G59" s="2961"/>
      <c r="H59" s="2961"/>
      <c r="I59" s="2961"/>
      <c r="J59" s="2961"/>
      <c r="K59" s="2961"/>
      <c r="L59" s="2961"/>
      <c r="M59" s="2962"/>
    </row>
    <row r="60" spans="1:13" ht="30" customHeight="1" thickBot="1">
      <c r="A60" s="2502"/>
      <c r="B60" s="101" t="s">
        <v>5</v>
      </c>
      <c r="C60" s="2960" t="s">
        <v>1214</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48" sqref="C48:M48"/>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1232</v>
      </c>
      <c r="C1" s="153"/>
      <c r="D1" s="153"/>
      <c r="E1" s="153"/>
      <c r="F1" s="153"/>
      <c r="G1" s="153"/>
      <c r="H1" s="153"/>
      <c r="I1" s="153"/>
      <c r="J1" s="153"/>
      <c r="K1" s="153"/>
      <c r="L1" s="153"/>
      <c r="M1" s="154"/>
    </row>
    <row r="2" spans="1:13" ht="31.5" customHeight="1">
      <c r="A2" s="2866" t="s">
        <v>457</v>
      </c>
      <c r="B2" s="4" t="s">
        <v>458</v>
      </c>
      <c r="C2" s="2582" t="s">
        <v>284</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1214</v>
      </c>
      <c r="J7" s="2873"/>
      <c r="K7" s="2873"/>
      <c r="L7" s="2873"/>
      <c r="M7" s="2875"/>
    </row>
    <row r="8" spans="1:13" ht="15.75" customHeight="1">
      <c r="A8" s="2548"/>
      <c r="B8" s="2876" t="s">
        <v>462</v>
      </c>
      <c r="C8" s="2877" t="s">
        <v>1233</v>
      </c>
      <c r="D8" s="2435"/>
      <c r="E8" s="177"/>
      <c r="F8" s="216"/>
      <c r="G8" s="177"/>
      <c r="H8" s="177"/>
      <c r="I8" s="177"/>
      <c r="J8" s="177"/>
      <c r="K8" s="177"/>
      <c r="L8" s="177"/>
      <c r="M8" s="217"/>
    </row>
    <row r="9" spans="1:13" ht="15.75" customHeight="1">
      <c r="A9" s="2548"/>
      <c r="B9" s="2540"/>
      <c r="C9" s="2436"/>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1234</v>
      </c>
      <c r="D11" s="2859"/>
      <c r="E11" s="2859"/>
      <c r="F11" s="2859"/>
      <c r="G11" s="2859"/>
      <c r="H11" s="2859"/>
      <c r="I11" s="2859"/>
      <c r="J11" s="2859"/>
      <c r="K11" s="2859"/>
      <c r="L11" s="2859"/>
      <c r="M11" s="2860"/>
    </row>
    <row r="12" spans="1:13" ht="54.75" customHeight="1">
      <c r="A12" s="2548"/>
      <c r="B12" s="109" t="s">
        <v>543</v>
      </c>
      <c r="C12" s="2880" t="s">
        <v>1235</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277</v>
      </c>
      <c r="D14" s="2862"/>
      <c r="E14" s="222" t="s">
        <v>548</v>
      </c>
      <c r="F14" s="2863" t="s">
        <v>278</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285</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v>536</v>
      </c>
      <c r="E29" s="48"/>
      <c r="F29" s="59" t="s">
        <v>487</v>
      </c>
      <c r="G29" s="234">
        <v>2019</v>
      </c>
      <c r="H29" s="48"/>
      <c r="I29" s="59" t="s">
        <v>488</v>
      </c>
      <c r="J29" s="2861" t="s">
        <v>1217</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v>10</v>
      </c>
      <c r="E36" s="242"/>
      <c r="F36" s="241">
        <v>250</v>
      </c>
      <c r="G36" s="242"/>
      <c r="H36" s="241">
        <v>300</v>
      </c>
      <c r="I36" s="242"/>
      <c r="J36" s="241">
        <v>300</v>
      </c>
      <c r="K36" s="242"/>
      <c r="L36" s="241">
        <v>300</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v>300</v>
      </c>
      <c r="E38" s="242"/>
      <c r="F38" s="241">
        <v>300</v>
      </c>
      <c r="G38" s="242"/>
      <c r="H38" s="241">
        <v>300</v>
      </c>
      <c r="I38" s="242"/>
      <c r="J38" s="241">
        <v>300</v>
      </c>
      <c r="K38" s="242"/>
      <c r="L38" s="241">
        <v>300</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154</v>
      </c>
      <c r="E40" s="242"/>
      <c r="F40" s="241"/>
      <c r="G40" s="242"/>
      <c r="H40" s="241"/>
      <c r="I40" s="242"/>
      <c r="J40" s="241"/>
      <c r="K40" s="242"/>
      <c r="L40" s="241"/>
      <c r="M40" s="243"/>
    </row>
    <row r="41" spans="1:13">
      <c r="A41" s="2519"/>
      <c r="B41" s="2432"/>
      <c r="C41" s="72"/>
      <c r="D41" s="244" t="s">
        <v>508</v>
      </c>
      <c r="E41" s="244"/>
      <c r="F41" s="244" t="s">
        <v>509</v>
      </c>
      <c r="G41" s="244"/>
      <c r="H41" s="82"/>
      <c r="I41" s="82"/>
      <c r="J41" s="82"/>
      <c r="K41" s="82"/>
      <c r="L41" s="82"/>
      <c r="M41" s="245"/>
    </row>
    <row r="42" spans="1:13">
      <c r="A42" s="2519"/>
      <c r="B42" s="2432"/>
      <c r="C42" s="72"/>
      <c r="D42" s="241"/>
      <c r="E42" s="242"/>
      <c r="F42" s="2928">
        <v>2814</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1236</v>
      </c>
      <c r="D48" s="2859"/>
      <c r="E48" s="2859"/>
      <c r="F48" s="2859"/>
      <c r="G48" s="2859"/>
      <c r="H48" s="2859"/>
      <c r="I48" s="2859"/>
      <c r="J48" s="2859"/>
      <c r="K48" s="2859"/>
      <c r="L48" s="2859"/>
      <c r="M48" s="2860"/>
    </row>
    <row r="49" spans="1:13" ht="38.25" customHeight="1">
      <c r="A49" s="2519"/>
      <c r="B49" s="5" t="s">
        <v>514</v>
      </c>
      <c r="C49" s="2858" t="s">
        <v>1219</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v>2019</v>
      </c>
      <c r="D51" s="2864"/>
      <c r="E51" s="2864"/>
      <c r="F51" s="2864"/>
      <c r="G51" s="2864"/>
      <c r="H51" s="2864"/>
      <c r="I51" s="2864"/>
      <c r="J51" s="2864"/>
      <c r="K51" s="2864"/>
      <c r="L51" s="2864"/>
      <c r="M51" s="2865"/>
    </row>
    <row r="52" spans="1:13" ht="30" customHeight="1">
      <c r="A52" s="2887" t="s">
        <v>518</v>
      </c>
      <c r="B52" s="98" t="s">
        <v>519</v>
      </c>
      <c r="C52" s="2963" t="s">
        <v>279</v>
      </c>
      <c r="D52" s="2961"/>
      <c r="E52" s="2961"/>
      <c r="F52" s="2961"/>
      <c r="G52" s="2961"/>
      <c r="H52" s="2961"/>
      <c r="I52" s="2961"/>
      <c r="J52" s="2961"/>
      <c r="K52" s="2961"/>
      <c r="L52" s="2961"/>
      <c r="M52" s="2962"/>
    </row>
    <row r="53" spans="1:13" ht="15.75" customHeight="1">
      <c r="A53" s="2502"/>
      <c r="B53" s="98" t="s">
        <v>521</v>
      </c>
      <c r="C53" s="2963" t="s">
        <v>1237</v>
      </c>
      <c r="D53" s="2961"/>
      <c r="E53" s="2961"/>
      <c r="F53" s="2961"/>
      <c r="G53" s="2961"/>
      <c r="H53" s="2961"/>
      <c r="I53" s="2961"/>
      <c r="J53" s="2961"/>
      <c r="K53" s="2961"/>
      <c r="L53" s="2961"/>
      <c r="M53" s="2962"/>
    </row>
    <row r="54" spans="1:13" ht="15.75" customHeight="1">
      <c r="A54" s="2502"/>
      <c r="B54" s="98" t="s">
        <v>523</v>
      </c>
      <c r="C54" s="2960" t="s">
        <v>1214</v>
      </c>
      <c r="D54" s="2961"/>
      <c r="E54" s="2961"/>
      <c r="F54" s="2961"/>
      <c r="G54" s="2961"/>
      <c r="H54" s="2961"/>
      <c r="I54" s="2961"/>
      <c r="J54" s="2961"/>
      <c r="K54" s="2961"/>
      <c r="L54" s="2961"/>
      <c r="M54" s="2962"/>
    </row>
    <row r="55" spans="1:13" ht="15.75" customHeight="1">
      <c r="A55" s="2502"/>
      <c r="B55" s="99" t="s">
        <v>524</v>
      </c>
      <c r="C55" s="2963" t="s">
        <v>1238</v>
      </c>
      <c r="D55" s="2961"/>
      <c r="E55" s="2961"/>
      <c r="F55" s="2961"/>
      <c r="G55" s="2961"/>
      <c r="H55" s="2961"/>
      <c r="I55" s="2961"/>
      <c r="J55" s="2961"/>
      <c r="K55" s="2961"/>
      <c r="L55" s="2961"/>
      <c r="M55" s="2962"/>
    </row>
    <row r="56" spans="1:13" ht="15.75" customHeight="1">
      <c r="A56" s="2502"/>
      <c r="B56" s="98" t="s">
        <v>526</v>
      </c>
      <c r="C56" s="2960"/>
      <c r="D56" s="2961"/>
      <c r="E56" s="2961"/>
      <c r="F56" s="2961"/>
      <c r="G56" s="2961"/>
      <c r="H56" s="2961"/>
      <c r="I56" s="2961"/>
      <c r="J56" s="2961"/>
      <c r="K56" s="2961"/>
      <c r="L56" s="2961"/>
      <c r="M56" s="2962"/>
    </row>
    <row r="57" spans="1:13" ht="16.5" customHeight="1" thickBot="1">
      <c r="A57" s="2516"/>
      <c r="B57" s="98" t="s">
        <v>527</v>
      </c>
      <c r="C57" s="2963">
        <v>2976030</v>
      </c>
      <c r="D57" s="2961"/>
      <c r="E57" s="2961"/>
      <c r="F57" s="2961"/>
      <c r="G57" s="2961"/>
      <c r="H57" s="2961"/>
      <c r="I57" s="2961"/>
      <c r="J57" s="2961"/>
      <c r="K57" s="2961"/>
      <c r="L57" s="2961"/>
      <c r="M57" s="2962"/>
    </row>
    <row r="58" spans="1:13" ht="15.75" customHeight="1">
      <c r="A58" s="2887" t="s">
        <v>528</v>
      </c>
      <c r="B58" s="100" t="s">
        <v>529</v>
      </c>
      <c r="C58" s="2963" t="s">
        <v>1222</v>
      </c>
      <c r="D58" s="2961"/>
      <c r="E58" s="2961"/>
      <c r="F58" s="2961"/>
      <c r="G58" s="2961"/>
      <c r="H58" s="2961"/>
      <c r="I58" s="2961"/>
      <c r="J58" s="2961"/>
      <c r="K58" s="2961"/>
      <c r="L58" s="2961"/>
      <c r="M58" s="2962"/>
    </row>
    <row r="59" spans="1:13" ht="30" customHeight="1">
      <c r="A59" s="2502"/>
      <c r="B59" s="100" t="s">
        <v>531</v>
      </c>
      <c r="C59" s="2963" t="s">
        <v>1223</v>
      </c>
      <c r="D59" s="2961"/>
      <c r="E59" s="2961"/>
      <c r="F59" s="2961"/>
      <c r="G59" s="2961"/>
      <c r="H59" s="2961"/>
      <c r="I59" s="2961"/>
      <c r="J59" s="2961"/>
      <c r="K59" s="2961"/>
      <c r="L59" s="2961"/>
      <c r="M59" s="2962"/>
    </row>
    <row r="60" spans="1:13" ht="30" customHeight="1" thickBot="1">
      <c r="A60" s="2502"/>
      <c r="B60" s="101" t="s">
        <v>5</v>
      </c>
      <c r="C60" s="2963" t="s">
        <v>1214</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48" sqref="C48:M48"/>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1239</v>
      </c>
      <c r="C1" s="153"/>
      <c r="D1" s="153"/>
      <c r="E1" s="153"/>
      <c r="F1" s="153"/>
      <c r="G1" s="153"/>
      <c r="H1" s="153"/>
      <c r="I1" s="153"/>
      <c r="J1" s="153"/>
      <c r="K1" s="153"/>
      <c r="L1" s="153"/>
      <c r="M1" s="154"/>
    </row>
    <row r="2" spans="1:13" ht="31.5" customHeight="1">
      <c r="A2" s="2866" t="s">
        <v>457</v>
      </c>
      <c r="B2" s="4" t="s">
        <v>458</v>
      </c>
      <c r="C2" s="2582" t="s">
        <v>286</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1214</v>
      </c>
      <c r="J7" s="2873"/>
      <c r="K7" s="2873"/>
      <c r="L7" s="2873"/>
      <c r="M7" s="2875"/>
    </row>
    <row r="8" spans="1:13" ht="15.75" customHeight="1">
      <c r="A8" s="2548"/>
      <c r="B8" s="2876" t="s">
        <v>462</v>
      </c>
      <c r="C8" s="2877" t="s">
        <v>1240</v>
      </c>
      <c r="D8" s="2435"/>
      <c r="E8" s="177"/>
      <c r="F8" s="216"/>
      <c r="G8" s="177"/>
      <c r="H8" s="177"/>
      <c r="I8" s="2435" t="s">
        <v>1241</v>
      </c>
      <c r="J8" s="2435"/>
      <c r="K8" s="177"/>
      <c r="L8" s="177"/>
      <c r="M8" s="217"/>
    </row>
    <row r="9" spans="1:13" ht="15.75" customHeight="1">
      <c r="A9" s="2548"/>
      <c r="B9" s="2540"/>
      <c r="C9" s="2436"/>
      <c r="D9" s="2437"/>
      <c r="E9" s="179"/>
      <c r="F9" s="2436" t="s">
        <v>1242</v>
      </c>
      <c r="G9" s="2437"/>
      <c r="H9" s="179"/>
      <c r="I9" s="2437"/>
      <c r="J9" s="2437"/>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1243</v>
      </c>
      <c r="D11" s="2859"/>
      <c r="E11" s="2859"/>
      <c r="F11" s="2859"/>
      <c r="G11" s="2859"/>
      <c r="H11" s="2859"/>
      <c r="I11" s="2859"/>
      <c r="J11" s="2859"/>
      <c r="K11" s="2859"/>
      <c r="L11" s="2859"/>
      <c r="M11" s="2860"/>
    </row>
    <row r="12" spans="1:13" ht="54.75" customHeight="1">
      <c r="A12" s="2548"/>
      <c r="B12" s="109" t="s">
        <v>543</v>
      </c>
      <c r="C12" s="2880" t="s">
        <v>1244</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277</v>
      </c>
      <c r="D14" s="2862"/>
      <c r="E14" s="222" t="s">
        <v>548</v>
      </c>
      <c r="F14" s="2863" t="s">
        <v>278</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287</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v>758</v>
      </c>
      <c r="E29" s="48"/>
      <c r="F29" s="59" t="s">
        <v>487</v>
      </c>
      <c r="G29" s="234">
        <v>2019</v>
      </c>
      <c r="H29" s="48"/>
      <c r="I29" s="59" t="s">
        <v>488</v>
      </c>
      <c r="J29" s="2861" t="s">
        <v>1217</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v>816</v>
      </c>
      <c r="E36" s="242"/>
      <c r="F36" s="241">
        <v>1022</v>
      </c>
      <c r="G36" s="242"/>
      <c r="H36" s="241">
        <v>2751</v>
      </c>
      <c r="I36" s="242"/>
      <c r="J36" s="241">
        <v>2751</v>
      </c>
      <c r="K36" s="242"/>
      <c r="L36" s="241">
        <v>816</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v>832</v>
      </c>
      <c r="E38" s="242"/>
      <c r="F38" s="241">
        <v>849</v>
      </c>
      <c r="G38" s="242"/>
      <c r="H38" s="241">
        <v>866</v>
      </c>
      <c r="I38" s="242"/>
      <c r="J38" s="241">
        <v>883</v>
      </c>
      <c r="K38" s="242"/>
      <c r="L38" s="241">
        <v>901</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919</v>
      </c>
      <c r="E40" s="242"/>
      <c r="F40" s="241" t="s">
        <v>8</v>
      </c>
      <c r="G40" s="242"/>
      <c r="H40" s="241" t="s">
        <v>8</v>
      </c>
      <c r="I40" s="242"/>
      <c r="J40" s="241" t="s">
        <v>8</v>
      </c>
      <c r="K40" s="242"/>
      <c r="L40" s="241" t="s">
        <v>8</v>
      </c>
      <c r="M40" s="243"/>
    </row>
    <row r="41" spans="1:13">
      <c r="A41" s="2519"/>
      <c r="B41" s="2432"/>
      <c r="C41" s="72"/>
      <c r="D41" s="244" t="s">
        <v>508</v>
      </c>
      <c r="E41" s="244"/>
      <c r="F41" s="244" t="s">
        <v>509</v>
      </c>
      <c r="G41" s="244"/>
      <c r="H41" s="82"/>
      <c r="I41" s="82"/>
      <c r="J41" s="82"/>
      <c r="K41" s="82"/>
      <c r="L41" s="82"/>
      <c r="M41" s="245"/>
    </row>
    <row r="42" spans="1:13">
      <c r="A42" s="2519"/>
      <c r="B42" s="2432"/>
      <c r="C42" s="72"/>
      <c r="D42" s="241" t="s">
        <v>8</v>
      </c>
      <c r="E42" s="242"/>
      <c r="F42" s="2928">
        <v>13402</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1245</v>
      </c>
      <c r="D48" s="2859"/>
      <c r="E48" s="2859"/>
      <c r="F48" s="2859"/>
      <c r="G48" s="2859"/>
      <c r="H48" s="2859"/>
      <c r="I48" s="2859"/>
      <c r="J48" s="2859"/>
      <c r="K48" s="2859"/>
      <c r="L48" s="2859"/>
      <c r="M48" s="2860"/>
    </row>
    <row r="49" spans="1:13" ht="38.25" customHeight="1">
      <c r="A49" s="2519"/>
      <c r="B49" s="5" t="s">
        <v>514</v>
      </c>
      <c r="C49" s="2858" t="s">
        <v>1219</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v>2019</v>
      </c>
      <c r="D51" s="2864"/>
      <c r="E51" s="2864"/>
      <c r="F51" s="2864"/>
      <c r="G51" s="2864"/>
      <c r="H51" s="2864"/>
      <c r="I51" s="2864"/>
      <c r="J51" s="2864"/>
      <c r="K51" s="2864"/>
      <c r="L51" s="2864"/>
      <c r="M51" s="2865"/>
    </row>
    <row r="52" spans="1:13" ht="30" customHeight="1">
      <c r="A52" s="2887" t="s">
        <v>518</v>
      </c>
      <c r="B52" s="98" t="s">
        <v>519</v>
      </c>
      <c r="C52" s="2963" t="s">
        <v>279</v>
      </c>
      <c r="D52" s="2961"/>
      <c r="E52" s="2961"/>
      <c r="F52" s="2961"/>
      <c r="G52" s="2961"/>
      <c r="H52" s="2961"/>
      <c r="I52" s="2961"/>
      <c r="J52" s="2961"/>
      <c r="K52" s="2961"/>
      <c r="L52" s="2961"/>
      <c r="M52" s="2962"/>
    </row>
    <row r="53" spans="1:13" ht="15.75" customHeight="1">
      <c r="A53" s="2502"/>
      <c r="B53" s="98" t="s">
        <v>521</v>
      </c>
      <c r="C53" s="2963" t="s">
        <v>1237</v>
      </c>
      <c r="D53" s="2961"/>
      <c r="E53" s="2961"/>
      <c r="F53" s="2961"/>
      <c r="G53" s="2961"/>
      <c r="H53" s="2961"/>
      <c r="I53" s="2961"/>
      <c r="J53" s="2961"/>
      <c r="K53" s="2961"/>
      <c r="L53" s="2961"/>
      <c r="M53" s="2962"/>
    </row>
    <row r="54" spans="1:13" ht="15.75" customHeight="1">
      <c r="A54" s="2502"/>
      <c r="B54" s="98" t="s">
        <v>523</v>
      </c>
      <c r="C54" s="2960" t="s">
        <v>1214</v>
      </c>
      <c r="D54" s="2961"/>
      <c r="E54" s="2961"/>
      <c r="F54" s="2961"/>
      <c r="G54" s="2961"/>
      <c r="H54" s="2961"/>
      <c r="I54" s="2961"/>
      <c r="J54" s="2961"/>
      <c r="K54" s="2961"/>
      <c r="L54" s="2961"/>
      <c r="M54" s="2962"/>
    </row>
    <row r="55" spans="1:13" ht="15.75" customHeight="1">
      <c r="A55" s="2502"/>
      <c r="B55" s="99" t="s">
        <v>524</v>
      </c>
      <c r="C55" s="2963" t="s">
        <v>1238</v>
      </c>
      <c r="D55" s="2961"/>
      <c r="E55" s="2961"/>
      <c r="F55" s="2961"/>
      <c r="G55" s="2961"/>
      <c r="H55" s="2961"/>
      <c r="I55" s="2961"/>
      <c r="J55" s="2961"/>
      <c r="K55" s="2961"/>
      <c r="L55" s="2961"/>
      <c r="M55" s="2962"/>
    </row>
    <row r="56" spans="1:13" ht="15.75" customHeight="1">
      <c r="A56" s="2502"/>
      <c r="B56" s="98" t="s">
        <v>526</v>
      </c>
      <c r="C56" s="2960"/>
      <c r="D56" s="2961"/>
      <c r="E56" s="2961"/>
      <c r="F56" s="2961"/>
      <c r="G56" s="2961"/>
      <c r="H56" s="2961"/>
      <c r="I56" s="2961"/>
      <c r="J56" s="2961"/>
      <c r="K56" s="2961"/>
      <c r="L56" s="2961"/>
      <c r="M56" s="2962"/>
    </row>
    <row r="57" spans="1:13" ht="16.5" customHeight="1" thickBot="1">
      <c r="A57" s="2516"/>
      <c r="B57" s="98" t="s">
        <v>527</v>
      </c>
      <c r="C57" s="2963">
        <v>2976030</v>
      </c>
      <c r="D57" s="2961"/>
      <c r="E57" s="2961"/>
      <c r="F57" s="2961"/>
      <c r="G57" s="2961"/>
      <c r="H57" s="2961"/>
      <c r="I57" s="2961"/>
      <c r="J57" s="2961"/>
      <c r="K57" s="2961"/>
      <c r="L57" s="2961"/>
      <c r="M57" s="2962"/>
    </row>
    <row r="58" spans="1:13" ht="15.75" customHeight="1">
      <c r="A58" s="2887" t="s">
        <v>528</v>
      </c>
      <c r="B58" s="100" t="s">
        <v>529</v>
      </c>
      <c r="C58" s="2963" t="s">
        <v>1222</v>
      </c>
      <c r="D58" s="2961"/>
      <c r="E58" s="2961"/>
      <c r="F58" s="2961"/>
      <c r="G58" s="2961"/>
      <c r="H58" s="2961"/>
      <c r="I58" s="2961"/>
      <c r="J58" s="2961"/>
      <c r="K58" s="2961"/>
      <c r="L58" s="2961"/>
      <c r="M58" s="2962"/>
    </row>
    <row r="59" spans="1:13" ht="30" customHeight="1">
      <c r="A59" s="2502"/>
      <c r="B59" s="100" t="s">
        <v>531</v>
      </c>
      <c r="C59" s="2963" t="s">
        <v>1223</v>
      </c>
      <c r="D59" s="2961"/>
      <c r="E59" s="2961"/>
      <c r="F59" s="2961"/>
      <c r="G59" s="2961"/>
      <c r="H59" s="2961"/>
      <c r="I59" s="2961"/>
      <c r="J59" s="2961"/>
      <c r="K59" s="2961"/>
      <c r="L59" s="2961"/>
      <c r="M59" s="2962"/>
    </row>
    <row r="60" spans="1:13" ht="30" customHeight="1" thickBot="1">
      <c r="A60" s="2502"/>
      <c r="B60" s="101" t="s">
        <v>5</v>
      </c>
      <c r="C60" s="2963" t="s">
        <v>1214</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60" zoomScaleNormal="60" zoomScalePageLayoutView="85" workbookViewId="0">
      <selection activeCell="L1" sqref="L1"/>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1999</v>
      </c>
      <c r="C1" s="984"/>
      <c r="D1" s="984"/>
      <c r="E1" s="984"/>
      <c r="F1" s="984"/>
      <c r="G1" s="984"/>
      <c r="H1" s="984"/>
      <c r="I1" s="984"/>
      <c r="J1" s="984"/>
      <c r="K1" s="984"/>
      <c r="L1" s="984"/>
      <c r="M1" s="985"/>
    </row>
    <row r="2" spans="1:13" ht="15.6" customHeight="1">
      <c r="A2" s="2412" t="s">
        <v>457</v>
      </c>
      <c r="B2" s="4" t="s">
        <v>458</v>
      </c>
      <c r="C2" s="2415" t="s">
        <v>365</v>
      </c>
      <c r="D2" s="2416"/>
      <c r="E2" s="2416"/>
      <c r="F2" s="2416"/>
      <c r="G2" s="2416"/>
      <c r="H2" s="2416"/>
      <c r="I2" s="2416"/>
      <c r="J2" s="2416"/>
      <c r="K2" s="2416"/>
      <c r="L2" s="2416"/>
      <c r="M2" s="2417"/>
    </row>
    <row r="3" spans="1:13" ht="70.150000000000006" customHeight="1">
      <c r="A3" s="2413"/>
      <c r="B3" s="680" t="s">
        <v>1964</v>
      </c>
      <c r="C3" s="2418" t="s">
        <v>2000</v>
      </c>
      <c r="D3" s="2419"/>
      <c r="E3" s="2419"/>
      <c r="F3" s="2420"/>
      <c r="G3" s="2420"/>
      <c r="H3" s="2420"/>
      <c r="I3" s="2420"/>
      <c r="J3" s="2420"/>
      <c r="K3" s="2420"/>
      <c r="L3" s="2420"/>
      <c r="M3" s="2421"/>
    </row>
    <row r="4" spans="1:13">
      <c r="A4" s="2413"/>
      <c r="B4" s="6" t="s">
        <v>3</v>
      </c>
      <c r="C4" s="955" t="s">
        <v>28</v>
      </c>
      <c r="D4" s="966"/>
      <c r="E4" s="933"/>
      <c r="F4" s="2422" t="s">
        <v>4</v>
      </c>
      <c r="G4" s="2423"/>
      <c r="H4" s="664" t="s">
        <v>29</v>
      </c>
      <c r="I4" s="956"/>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2001</v>
      </c>
      <c r="D9" s="2437"/>
      <c r="E9" s="954"/>
      <c r="F9" s="2437" t="s">
        <v>2002</v>
      </c>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87.75" customHeight="1">
      <c r="A11" s="2414"/>
      <c r="B11" s="680" t="s">
        <v>464</v>
      </c>
      <c r="C11" s="2440" t="s">
        <v>2003</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t="s">
        <v>535</v>
      </c>
      <c r="H41" s="2455"/>
      <c r="I41" s="2455"/>
      <c r="J41" s="2456"/>
      <c r="K41" s="94" t="s">
        <v>512</v>
      </c>
      <c r="L41" s="2446"/>
      <c r="M41" s="2447"/>
    </row>
    <row r="42" spans="1:13">
      <c r="A42" s="2444"/>
      <c r="B42" s="2432"/>
      <c r="C42" s="90"/>
      <c r="D42" s="945" t="s">
        <v>477</v>
      </c>
      <c r="E42" s="684"/>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2004</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8" sqref="C8:D9"/>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1246</v>
      </c>
      <c r="C1" s="153"/>
      <c r="D1" s="153"/>
      <c r="E1" s="153"/>
      <c r="F1" s="153"/>
      <c r="G1" s="153"/>
      <c r="H1" s="153"/>
      <c r="I1" s="153"/>
      <c r="J1" s="153"/>
      <c r="K1" s="153"/>
      <c r="L1" s="153"/>
      <c r="M1" s="154"/>
    </row>
    <row r="2" spans="1:13" ht="31.5" customHeight="1">
      <c r="A2" s="2866" t="s">
        <v>457</v>
      </c>
      <c r="B2" s="4" t="s">
        <v>458</v>
      </c>
      <c r="C2" s="2582" t="s">
        <v>288</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174</v>
      </c>
      <c r="D7" s="2873"/>
      <c r="E7" s="213"/>
      <c r="F7" s="213"/>
      <c r="G7" s="214"/>
      <c r="H7" s="215" t="s">
        <v>5</v>
      </c>
      <c r="I7" s="2874" t="s">
        <v>1214</v>
      </c>
      <c r="J7" s="2873"/>
      <c r="K7" s="2873"/>
      <c r="L7" s="2873"/>
      <c r="M7" s="2875"/>
    </row>
    <row r="8" spans="1:13" ht="15.75" customHeight="1">
      <c r="A8" s="2548"/>
      <c r="B8" s="2876" t="s">
        <v>462</v>
      </c>
      <c r="C8" s="2877" t="s">
        <v>1</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1247</v>
      </c>
      <c r="D11" s="2859"/>
      <c r="E11" s="2859"/>
      <c r="F11" s="2859"/>
      <c r="G11" s="2859"/>
      <c r="H11" s="2859"/>
      <c r="I11" s="2859"/>
      <c r="J11" s="2859"/>
      <c r="K11" s="2859"/>
      <c r="L11" s="2859"/>
      <c r="M11" s="2860"/>
    </row>
    <row r="12" spans="1:13" ht="54.75" customHeight="1">
      <c r="A12" s="2548"/>
      <c r="B12" s="109" t="s">
        <v>543</v>
      </c>
      <c r="C12" s="2880" t="s">
        <v>1248</v>
      </c>
      <c r="D12" s="2881"/>
      <c r="E12" s="2881"/>
      <c r="F12" s="2881"/>
      <c r="G12" s="2881"/>
      <c r="H12" s="2881"/>
      <c r="I12" s="2881"/>
      <c r="J12" s="2881"/>
      <c r="K12" s="2881"/>
      <c r="L12" s="2881"/>
      <c r="M12" s="2882"/>
    </row>
    <row r="13" spans="1:13" ht="60" customHeight="1">
      <c r="A13" s="2548"/>
      <c r="B13" s="109" t="s">
        <v>545</v>
      </c>
      <c r="C13" s="2858" t="s">
        <v>269</v>
      </c>
      <c r="D13" s="2859"/>
      <c r="E13" s="2859"/>
      <c r="F13" s="2859"/>
      <c r="G13" s="2859"/>
      <c r="H13" s="2859"/>
      <c r="I13" s="2859"/>
      <c r="J13" s="2859"/>
      <c r="K13" s="2859"/>
      <c r="L13" s="2859"/>
      <c r="M13" s="2860"/>
    </row>
    <row r="14" spans="1:13" ht="102.95" customHeight="1">
      <c r="A14" s="2548"/>
      <c r="B14" s="220" t="s">
        <v>547</v>
      </c>
      <c r="C14" s="2858" t="s">
        <v>290</v>
      </c>
      <c r="D14" s="2862"/>
      <c r="E14" s="222" t="s">
        <v>548</v>
      </c>
      <c r="F14" s="2863" t="s">
        <v>291</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289</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1249</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v>13</v>
      </c>
      <c r="E29" s="48"/>
      <c r="F29" s="59" t="s">
        <v>487</v>
      </c>
      <c r="G29" s="234">
        <v>2019</v>
      </c>
      <c r="H29" s="48"/>
      <c r="I29" s="59" t="s">
        <v>488</v>
      </c>
      <c r="J29" s="2861" t="s">
        <v>1217</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41">
        <v>14</v>
      </c>
      <c r="E36" s="242"/>
      <c r="F36" s="241">
        <v>14</v>
      </c>
      <c r="G36" s="242"/>
      <c r="H36" s="241">
        <v>14</v>
      </c>
      <c r="I36" s="242"/>
      <c r="J36" s="241">
        <v>14</v>
      </c>
      <c r="K36" s="242"/>
      <c r="L36" s="241">
        <v>14</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41">
        <v>14</v>
      </c>
      <c r="E38" s="242"/>
      <c r="F38" s="241">
        <v>14</v>
      </c>
      <c r="G38" s="242"/>
      <c r="H38" s="241">
        <v>14</v>
      </c>
      <c r="I38" s="242"/>
      <c r="J38" s="241">
        <v>14</v>
      </c>
      <c r="K38" s="242"/>
      <c r="L38" s="241">
        <v>14</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41">
        <v>14</v>
      </c>
      <c r="E40" s="242"/>
      <c r="F40" s="241" t="s">
        <v>8</v>
      </c>
      <c r="G40" s="242"/>
      <c r="H40" s="241" t="s">
        <v>8</v>
      </c>
      <c r="I40" s="242"/>
      <c r="J40" s="241" t="s">
        <v>8</v>
      </c>
      <c r="K40" s="242"/>
      <c r="L40" s="241" t="s">
        <v>8</v>
      </c>
      <c r="M40" s="243"/>
    </row>
    <row r="41" spans="1:13">
      <c r="A41" s="2519"/>
      <c r="B41" s="2432"/>
      <c r="C41" s="72"/>
      <c r="D41" s="244" t="s">
        <v>508</v>
      </c>
      <c r="E41" s="244"/>
      <c r="F41" s="244" t="s">
        <v>509</v>
      </c>
      <c r="G41" s="244"/>
      <c r="H41" s="82"/>
      <c r="I41" s="82"/>
      <c r="J41" s="82"/>
      <c r="K41" s="82"/>
      <c r="L41" s="82"/>
      <c r="M41" s="245"/>
    </row>
    <row r="42" spans="1:13">
      <c r="A42" s="2519"/>
      <c r="B42" s="2432"/>
      <c r="C42" s="72"/>
      <c r="D42" s="241" t="s">
        <v>8</v>
      </c>
      <c r="E42" s="242"/>
      <c r="F42" s="2928">
        <v>14</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820</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1250</v>
      </c>
      <c r="D48" s="2859"/>
      <c r="E48" s="2859"/>
      <c r="F48" s="2859"/>
      <c r="G48" s="2859"/>
      <c r="H48" s="2859"/>
      <c r="I48" s="2859"/>
      <c r="J48" s="2859"/>
      <c r="K48" s="2859"/>
      <c r="L48" s="2859"/>
      <c r="M48" s="2860"/>
    </row>
    <row r="49" spans="1:13" ht="38.25" customHeight="1">
      <c r="A49" s="2519"/>
      <c r="B49" s="5" t="s">
        <v>514</v>
      </c>
      <c r="C49" s="2858" t="s">
        <v>1219</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v>2019</v>
      </c>
      <c r="D51" s="2864"/>
      <c r="E51" s="2864"/>
      <c r="F51" s="2864"/>
      <c r="G51" s="2864"/>
      <c r="H51" s="2864"/>
      <c r="I51" s="2864"/>
      <c r="J51" s="2864"/>
      <c r="K51" s="2864"/>
      <c r="L51" s="2864"/>
      <c r="M51" s="2865"/>
    </row>
    <row r="52" spans="1:13" ht="30" customHeight="1">
      <c r="A52" s="2887" t="s">
        <v>518</v>
      </c>
      <c r="B52" s="98" t="s">
        <v>519</v>
      </c>
      <c r="C52" s="2960" t="s">
        <v>282</v>
      </c>
      <c r="D52" s="2961"/>
      <c r="E52" s="2961"/>
      <c r="F52" s="2961"/>
      <c r="G52" s="2961"/>
      <c r="H52" s="2961"/>
      <c r="I52" s="2961"/>
      <c r="J52" s="2961"/>
      <c r="K52" s="2961"/>
      <c r="L52" s="2961"/>
      <c r="M52" s="2962"/>
    </row>
    <row r="53" spans="1:13" ht="15.75" customHeight="1">
      <c r="A53" s="2502"/>
      <c r="B53" s="98" t="s">
        <v>521</v>
      </c>
      <c r="C53" s="2960" t="s">
        <v>1220</v>
      </c>
      <c r="D53" s="2961"/>
      <c r="E53" s="2961"/>
      <c r="F53" s="2961"/>
      <c r="G53" s="2961"/>
      <c r="H53" s="2961"/>
      <c r="I53" s="2961"/>
      <c r="J53" s="2961"/>
      <c r="K53" s="2961"/>
      <c r="L53" s="2961"/>
      <c r="M53" s="2962"/>
    </row>
    <row r="54" spans="1:13" ht="15.75" customHeight="1">
      <c r="A54" s="2502"/>
      <c r="B54" s="98" t="s">
        <v>523</v>
      </c>
      <c r="C54" s="2960" t="s">
        <v>1214</v>
      </c>
      <c r="D54" s="2961"/>
      <c r="E54" s="2961"/>
      <c r="F54" s="2961"/>
      <c r="G54" s="2961"/>
      <c r="H54" s="2961"/>
      <c r="I54" s="2961"/>
      <c r="J54" s="2961"/>
      <c r="K54" s="2961"/>
      <c r="L54" s="2961"/>
      <c r="M54" s="2962"/>
    </row>
    <row r="55" spans="1:13" ht="15.75" customHeight="1">
      <c r="A55" s="2502"/>
      <c r="B55" s="99" t="s">
        <v>524</v>
      </c>
      <c r="C55" s="2960" t="s">
        <v>1221</v>
      </c>
      <c r="D55" s="2961"/>
      <c r="E55" s="2961"/>
      <c r="F55" s="2961"/>
      <c r="G55" s="2961"/>
      <c r="H55" s="2961"/>
      <c r="I55" s="2961"/>
      <c r="J55" s="2961"/>
      <c r="K55" s="2961"/>
      <c r="L55" s="2961"/>
      <c r="M55" s="2962"/>
    </row>
    <row r="56" spans="1:13" ht="15.75" customHeight="1">
      <c r="A56" s="2502"/>
      <c r="B56" s="98" t="s">
        <v>526</v>
      </c>
      <c r="C56" s="2963" t="s">
        <v>292</v>
      </c>
      <c r="D56" s="2961"/>
      <c r="E56" s="2961"/>
      <c r="F56" s="2961"/>
      <c r="G56" s="2961"/>
      <c r="H56" s="2961"/>
      <c r="I56" s="2961"/>
      <c r="J56" s="2961"/>
      <c r="K56" s="2961"/>
      <c r="L56" s="2961"/>
      <c r="M56" s="2962"/>
    </row>
    <row r="57" spans="1:13" ht="16.5" customHeight="1" thickBot="1">
      <c r="A57" s="2516"/>
      <c r="B57" s="98" t="s">
        <v>527</v>
      </c>
      <c r="C57" s="2960">
        <v>2976030</v>
      </c>
      <c r="D57" s="2961"/>
      <c r="E57" s="2961"/>
      <c r="F57" s="2961"/>
      <c r="G57" s="2961"/>
      <c r="H57" s="2961"/>
      <c r="I57" s="2961"/>
      <c r="J57" s="2961"/>
      <c r="K57" s="2961"/>
      <c r="L57" s="2961"/>
      <c r="M57" s="2962"/>
    </row>
    <row r="58" spans="1:13" ht="15.75" customHeight="1">
      <c r="A58" s="2887" t="s">
        <v>528</v>
      </c>
      <c r="B58" s="100" t="s">
        <v>529</v>
      </c>
      <c r="C58" s="2963" t="s">
        <v>1222</v>
      </c>
      <c r="D58" s="2961"/>
      <c r="E58" s="2961"/>
      <c r="F58" s="2961"/>
      <c r="G58" s="2961"/>
      <c r="H58" s="2961"/>
      <c r="I58" s="2961"/>
      <c r="J58" s="2961"/>
      <c r="K58" s="2961"/>
      <c r="L58" s="2961"/>
      <c r="M58" s="2962"/>
    </row>
    <row r="59" spans="1:13" ht="30" customHeight="1">
      <c r="A59" s="2502"/>
      <c r="B59" s="100" t="s">
        <v>531</v>
      </c>
      <c r="C59" s="2960" t="s">
        <v>1223</v>
      </c>
      <c r="D59" s="2961"/>
      <c r="E59" s="2961"/>
      <c r="F59" s="2961"/>
      <c r="G59" s="2961"/>
      <c r="H59" s="2961"/>
      <c r="I59" s="2961"/>
      <c r="J59" s="2961"/>
      <c r="K59" s="2961"/>
      <c r="L59" s="2961"/>
      <c r="M59" s="2962"/>
    </row>
    <row r="60" spans="1:13" ht="30" customHeight="1" thickBot="1">
      <c r="A60" s="2502"/>
      <c r="B60" s="101" t="s">
        <v>5</v>
      </c>
      <c r="C60" s="2960" t="s">
        <v>1214</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1396</v>
      </c>
      <c r="C1" s="153"/>
      <c r="D1" s="153"/>
      <c r="E1" s="153"/>
      <c r="F1" s="153"/>
      <c r="G1" s="153"/>
      <c r="H1" s="153"/>
      <c r="I1" s="153"/>
      <c r="J1" s="153"/>
      <c r="K1" s="153"/>
      <c r="L1" s="153"/>
      <c r="M1" s="154"/>
    </row>
    <row r="2" spans="1:13" ht="31.5" customHeight="1">
      <c r="A2" s="2866" t="s">
        <v>457</v>
      </c>
      <c r="B2" s="4" t="s">
        <v>458</v>
      </c>
      <c r="C2" s="2582" t="s">
        <v>293</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1397</v>
      </c>
      <c r="D11" s="2859"/>
      <c r="E11" s="2859"/>
      <c r="F11" s="2859"/>
      <c r="G11" s="2859"/>
      <c r="H11" s="2859"/>
      <c r="I11" s="2859"/>
      <c r="J11" s="2859"/>
      <c r="K11" s="2859"/>
      <c r="L11" s="2859"/>
      <c r="M11" s="2860"/>
    </row>
    <row r="12" spans="1:13" ht="54.75" customHeight="1">
      <c r="A12" s="2548"/>
      <c r="B12" s="278" t="s">
        <v>543</v>
      </c>
      <c r="C12" s="2880" t="s">
        <v>1398</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295</v>
      </c>
      <c r="D14" s="2862"/>
      <c r="E14" s="222" t="s">
        <v>548</v>
      </c>
      <c r="F14" s="2863" t="s">
        <v>296</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294</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1399</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41">
        <v>3</v>
      </c>
      <c r="E36" s="242"/>
      <c r="F36" s="241">
        <v>6</v>
      </c>
      <c r="G36" s="242"/>
      <c r="H36" s="241">
        <v>6</v>
      </c>
      <c r="I36" s="242"/>
      <c r="J36" s="241">
        <v>6</v>
      </c>
      <c r="K36" s="242"/>
      <c r="L36" s="241">
        <v>6</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41">
        <v>6</v>
      </c>
      <c r="E38" s="242"/>
      <c r="F38" s="241">
        <v>6</v>
      </c>
      <c r="G38" s="242"/>
      <c r="H38" s="241">
        <v>6</v>
      </c>
      <c r="I38" s="242"/>
      <c r="J38" s="241">
        <v>6</v>
      </c>
      <c r="K38" s="242"/>
      <c r="L38" s="241">
        <v>6</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41">
        <v>6</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928">
        <v>63</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1400</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60" t="s">
        <v>1402</v>
      </c>
      <c r="D52" s="2961"/>
      <c r="E52" s="2961"/>
      <c r="F52" s="2961"/>
      <c r="G52" s="2961"/>
      <c r="H52" s="2961"/>
      <c r="I52" s="2961"/>
      <c r="J52" s="2961"/>
      <c r="K52" s="2961"/>
      <c r="L52" s="2961"/>
      <c r="M52" s="2962"/>
    </row>
    <row r="53" spans="1:13" ht="15.75" customHeight="1">
      <c r="A53" s="2502"/>
      <c r="B53" s="294" t="s">
        <v>521</v>
      </c>
      <c r="C53" s="2960" t="s">
        <v>1403</v>
      </c>
      <c r="D53" s="2961"/>
      <c r="E53" s="2961"/>
      <c r="F53" s="2961"/>
      <c r="G53" s="2961"/>
      <c r="H53" s="2961"/>
      <c r="I53" s="2961"/>
      <c r="J53" s="2961"/>
      <c r="K53" s="2961"/>
      <c r="L53" s="2961"/>
      <c r="M53" s="2962"/>
    </row>
    <row r="54" spans="1:13" ht="15.75" customHeight="1">
      <c r="A54" s="2502"/>
      <c r="B54" s="294" t="s">
        <v>523</v>
      </c>
      <c r="C54" s="2960" t="s">
        <v>175</v>
      </c>
      <c r="D54" s="2961"/>
      <c r="E54" s="2961"/>
      <c r="F54" s="2961"/>
      <c r="G54" s="2961"/>
      <c r="H54" s="2961"/>
      <c r="I54" s="2961"/>
      <c r="J54" s="2961"/>
      <c r="K54" s="2961"/>
      <c r="L54" s="2961"/>
      <c r="M54" s="2962"/>
    </row>
    <row r="55" spans="1:13" ht="15.75" customHeight="1">
      <c r="A55" s="2502"/>
      <c r="B55" s="295" t="s">
        <v>524</v>
      </c>
      <c r="C55" s="2960" t="s">
        <v>176</v>
      </c>
      <c r="D55" s="2961"/>
      <c r="E55" s="2961"/>
      <c r="F55" s="2961"/>
      <c r="G55" s="2961"/>
      <c r="H55" s="2961"/>
      <c r="I55" s="2961"/>
      <c r="J55" s="2961"/>
      <c r="K55" s="2961"/>
      <c r="L55" s="2961"/>
      <c r="M55" s="2962"/>
    </row>
    <row r="56" spans="1:13" ht="15.75" customHeight="1">
      <c r="A56" s="2502"/>
      <c r="B56" s="294" t="s">
        <v>526</v>
      </c>
      <c r="C56" s="2963" t="s">
        <v>178</v>
      </c>
      <c r="D56" s="2961"/>
      <c r="E56" s="2961"/>
      <c r="F56" s="2961"/>
      <c r="G56" s="2961"/>
      <c r="H56" s="2961"/>
      <c r="I56" s="2961"/>
      <c r="J56" s="2961"/>
      <c r="K56" s="2961"/>
      <c r="L56" s="2961"/>
      <c r="M56" s="2962"/>
    </row>
    <row r="57" spans="1:13" ht="16.5" customHeight="1" thickBot="1">
      <c r="A57" s="2516"/>
      <c r="B57" s="294" t="s">
        <v>527</v>
      </c>
      <c r="C57" s="2960" t="s">
        <v>177</v>
      </c>
      <c r="D57" s="2961"/>
      <c r="E57" s="2961"/>
      <c r="F57" s="2961"/>
      <c r="G57" s="2961"/>
      <c r="H57" s="2961"/>
      <c r="I57" s="2961"/>
      <c r="J57" s="2961"/>
      <c r="K57" s="2961"/>
      <c r="L57" s="2961"/>
      <c r="M57" s="2962"/>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 ref="C48:M48"/>
    <mergeCell ref="C49:M49"/>
    <mergeCell ref="C51:M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H42:I4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1405</v>
      </c>
      <c r="C1" s="153"/>
      <c r="D1" s="153"/>
      <c r="E1" s="153"/>
      <c r="F1" s="153"/>
      <c r="G1" s="153"/>
      <c r="H1" s="153"/>
      <c r="I1" s="153"/>
      <c r="J1" s="153"/>
      <c r="K1" s="153"/>
      <c r="L1" s="153"/>
      <c r="M1" s="154"/>
    </row>
    <row r="2" spans="1:13" ht="31.5" customHeight="1">
      <c r="A2" s="2866" t="s">
        <v>457</v>
      </c>
      <c r="B2" s="4" t="s">
        <v>458</v>
      </c>
      <c r="C2" s="2582" t="s">
        <v>297</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1406</v>
      </c>
      <c r="D11" s="2859"/>
      <c r="E11" s="2859"/>
      <c r="F11" s="2859"/>
      <c r="G11" s="2859"/>
      <c r="H11" s="2859"/>
      <c r="I11" s="2859"/>
      <c r="J11" s="2859"/>
      <c r="K11" s="2859"/>
      <c r="L11" s="2859"/>
      <c r="M11" s="2860"/>
    </row>
    <row r="12" spans="1:13" ht="54.75" customHeight="1">
      <c r="A12" s="2548"/>
      <c r="B12" s="278" t="s">
        <v>543</v>
      </c>
      <c r="C12" s="2880" t="s">
        <v>1407</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295</v>
      </c>
      <c r="D14" s="2862"/>
      <c r="E14" s="222" t="s">
        <v>548</v>
      </c>
      <c r="F14" s="2863" t="s">
        <v>296</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298</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t="s">
        <v>1399</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41">
        <v>100</v>
      </c>
      <c r="E36" s="242"/>
      <c r="F36" s="241">
        <v>100</v>
      </c>
      <c r="G36" s="242"/>
      <c r="H36" s="241">
        <v>100</v>
      </c>
      <c r="I36" s="242"/>
      <c r="J36" s="241">
        <v>100</v>
      </c>
      <c r="K36" s="242"/>
      <c r="L36" s="241">
        <v>100</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41">
        <v>100</v>
      </c>
      <c r="E38" s="242"/>
      <c r="F38" s="241">
        <v>100</v>
      </c>
      <c r="G38" s="242"/>
      <c r="H38" s="241">
        <v>100</v>
      </c>
      <c r="I38" s="242"/>
      <c r="J38" s="241">
        <v>100</v>
      </c>
      <c r="K38" s="242"/>
      <c r="L38" s="241">
        <v>100</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41">
        <v>100</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928">
        <v>1100</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1408</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60" t="s">
        <v>1402</v>
      </c>
      <c r="D52" s="2961"/>
      <c r="E52" s="2961"/>
      <c r="F52" s="2961"/>
      <c r="G52" s="2961"/>
      <c r="H52" s="2961"/>
      <c r="I52" s="2961"/>
      <c r="J52" s="2961"/>
      <c r="K52" s="2961"/>
      <c r="L52" s="2961"/>
      <c r="M52" s="2962"/>
    </row>
    <row r="53" spans="1:13" ht="15.75" customHeight="1">
      <c r="A53" s="2502"/>
      <c r="B53" s="294" t="s">
        <v>521</v>
      </c>
      <c r="C53" s="2960" t="s">
        <v>1403</v>
      </c>
      <c r="D53" s="2961"/>
      <c r="E53" s="2961"/>
      <c r="F53" s="2961"/>
      <c r="G53" s="2961"/>
      <c r="H53" s="2961"/>
      <c r="I53" s="2961"/>
      <c r="J53" s="2961"/>
      <c r="K53" s="2961"/>
      <c r="L53" s="2961"/>
      <c r="M53" s="2962"/>
    </row>
    <row r="54" spans="1:13" ht="15.75" customHeight="1">
      <c r="A54" s="2502"/>
      <c r="B54" s="294" t="s">
        <v>523</v>
      </c>
      <c r="C54" s="2960" t="s">
        <v>175</v>
      </c>
      <c r="D54" s="2961"/>
      <c r="E54" s="2961"/>
      <c r="F54" s="2961"/>
      <c r="G54" s="2961"/>
      <c r="H54" s="2961"/>
      <c r="I54" s="2961"/>
      <c r="J54" s="2961"/>
      <c r="K54" s="2961"/>
      <c r="L54" s="2961"/>
      <c r="M54" s="2962"/>
    </row>
    <row r="55" spans="1:13" ht="15.75" customHeight="1">
      <c r="A55" s="2502"/>
      <c r="B55" s="295" t="s">
        <v>524</v>
      </c>
      <c r="C55" s="2960" t="s">
        <v>176</v>
      </c>
      <c r="D55" s="2961"/>
      <c r="E55" s="2961"/>
      <c r="F55" s="2961"/>
      <c r="G55" s="2961"/>
      <c r="H55" s="2961"/>
      <c r="I55" s="2961"/>
      <c r="J55" s="2961"/>
      <c r="K55" s="2961"/>
      <c r="L55" s="2961"/>
      <c r="M55" s="2962"/>
    </row>
    <row r="56" spans="1:13" ht="15.75" customHeight="1">
      <c r="A56" s="2502"/>
      <c r="B56" s="294" t="s">
        <v>526</v>
      </c>
      <c r="C56" s="2963" t="s">
        <v>178</v>
      </c>
      <c r="D56" s="2961"/>
      <c r="E56" s="2961"/>
      <c r="F56" s="2961"/>
      <c r="G56" s="2961"/>
      <c r="H56" s="2961"/>
      <c r="I56" s="2961"/>
      <c r="J56" s="2961"/>
      <c r="K56" s="2961"/>
      <c r="L56" s="2961"/>
      <c r="M56" s="2962"/>
    </row>
    <row r="57" spans="1:13" ht="16.5" customHeight="1" thickBot="1">
      <c r="A57" s="2516"/>
      <c r="B57" s="294" t="s">
        <v>527</v>
      </c>
      <c r="C57" s="2960" t="s">
        <v>177</v>
      </c>
      <c r="D57" s="2961"/>
      <c r="E57" s="2961"/>
      <c r="F57" s="2961"/>
      <c r="G57" s="2961"/>
      <c r="H57" s="2961"/>
      <c r="I57" s="2961"/>
      <c r="J57" s="2961"/>
      <c r="K57" s="2961"/>
      <c r="L57" s="2961"/>
      <c r="M57" s="2962"/>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 ref="C48:M48"/>
    <mergeCell ref="C49:M49"/>
    <mergeCell ref="C51:M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H42:I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1409</v>
      </c>
      <c r="C1" s="153"/>
      <c r="D1" s="153"/>
      <c r="E1" s="153"/>
      <c r="F1" s="153"/>
      <c r="G1" s="153"/>
      <c r="H1" s="153"/>
      <c r="I1" s="153"/>
      <c r="J1" s="153"/>
      <c r="K1" s="153"/>
      <c r="L1" s="153"/>
      <c r="M1" s="154"/>
    </row>
    <row r="2" spans="1:13" ht="31.5" customHeight="1">
      <c r="A2" s="2866" t="s">
        <v>457</v>
      </c>
      <c r="B2" s="4" t="s">
        <v>458</v>
      </c>
      <c r="C2" s="2582" t="s">
        <v>2259</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2260</v>
      </c>
      <c r="D11" s="2859"/>
      <c r="E11" s="2859"/>
      <c r="F11" s="2859"/>
      <c r="G11" s="2859"/>
      <c r="H11" s="2859"/>
      <c r="I11" s="2859"/>
      <c r="J11" s="2859"/>
      <c r="K11" s="2859"/>
      <c r="L11" s="2859"/>
      <c r="M11" s="2860"/>
    </row>
    <row r="12" spans="1:13" ht="54.75" customHeight="1">
      <c r="A12" s="2548"/>
      <c r="B12" s="278" t="s">
        <v>543</v>
      </c>
      <c r="C12" s="2880" t="s">
        <v>1410</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300</v>
      </c>
      <c r="D14" s="2862"/>
      <c r="E14" s="222" t="s">
        <v>548</v>
      </c>
      <c r="F14" s="2863" t="s">
        <v>301</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299</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64">
        <v>1</v>
      </c>
      <c r="E36" s="2965"/>
      <c r="F36" s="2964">
        <v>1</v>
      </c>
      <c r="G36" s="2965"/>
      <c r="H36" s="2964">
        <v>1</v>
      </c>
      <c r="I36" s="2965"/>
      <c r="J36" s="2964">
        <v>1</v>
      </c>
      <c r="K36" s="2965"/>
      <c r="L36" s="2964">
        <v>1</v>
      </c>
      <c r="M36" s="2965"/>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964">
        <v>1</v>
      </c>
      <c r="E38" s="2965"/>
      <c r="F38" s="2964">
        <v>1</v>
      </c>
      <c r="G38" s="2965"/>
      <c r="H38" s="2964">
        <v>1</v>
      </c>
      <c r="I38" s="2965"/>
      <c r="J38" s="2964">
        <v>1</v>
      </c>
      <c r="K38" s="2965"/>
      <c r="L38" s="2964">
        <v>1</v>
      </c>
      <c r="M38" s="2965"/>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964">
        <v>1</v>
      </c>
      <c r="E40" s="2966"/>
      <c r="F40" s="2964" t="s">
        <v>8</v>
      </c>
      <c r="G40" s="2966"/>
      <c r="H40" s="2964" t="s">
        <v>8</v>
      </c>
      <c r="I40" s="2966"/>
      <c r="J40" s="2964" t="s">
        <v>8</v>
      </c>
      <c r="K40" s="2966"/>
      <c r="L40" s="264"/>
      <c r="M40" s="254"/>
    </row>
    <row r="41" spans="1:13">
      <c r="A41" s="2519"/>
      <c r="B41" s="2432"/>
      <c r="C41" s="72"/>
      <c r="D41" s="246" t="s">
        <v>508</v>
      </c>
      <c r="E41" s="253"/>
      <c r="F41" s="246" t="s">
        <v>509</v>
      </c>
      <c r="G41" s="253"/>
      <c r="H41" s="81"/>
      <c r="I41" s="93"/>
      <c r="J41" s="81"/>
      <c r="K41" s="93"/>
      <c r="L41" s="81"/>
      <c r="M41" s="245"/>
    </row>
    <row r="42" spans="1:13">
      <c r="A42" s="2519"/>
      <c r="B42" s="2432"/>
      <c r="C42" s="72"/>
      <c r="D42" s="264"/>
      <c r="E42" s="242"/>
      <c r="F42" s="2964">
        <v>1</v>
      </c>
      <c r="G42" s="2966"/>
      <c r="H42" s="2528"/>
      <c r="I42" s="2528"/>
      <c r="J42" s="144"/>
      <c r="K42" s="164"/>
      <c r="L42" s="14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1411</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1412</v>
      </c>
      <c r="D52" s="2912"/>
      <c r="E52" s="2912"/>
      <c r="F52" s="2912"/>
      <c r="G52" s="2912"/>
      <c r="H52" s="2912"/>
      <c r="I52" s="2912"/>
      <c r="J52" s="2912"/>
      <c r="K52" s="2912"/>
      <c r="L52" s="2912"/>
      <c r="M52" s="2913"/>
    </row>
    <row r="53" spans="1:13" ht="15.75" customHeight="1">
      <c r="A53" s="2502"/>
      <c r="B53" s="294" t="s">
        <v>521</v>
      </c>
      <c r="C53" s="2911" t="s">
        <v>1413</v>
      </c>
      <c r="D53" s="2912"/>
      <c r="E53" s="2912"/>
      <c r="F53" s="2912"/>
      <c r="G53" s="2912"/>
      <c r="H53" s="2912"/>
      <c r="I53" s="2912"/>
      <c r="J53" s="2912"/>
      <c r="K53" s="2912"/>
      <c r="L53" s="2912"/>
      <c r="M53" s="2913"/>
    </row>
    <row r="54" spans="1:13" ht="15.75" customHeight="1">
      <c r="A54" s="2502"/>
      <c r="B54" s="294" t="s">
        <v>523</v>
      </c>
      <c r="C54" s="2911" t="s">
        <v>305</v>
      </c>
      <c r="D54" s="2912"/>
      <c r="E54" s="2912"/>
      <c r="F54" s="2912"/>
      <c r="G54" s="2912"/>
      <c r="H54" s="2912"/>
      <c r="I54" s="2912"/>
      <c r="J54" s="2912"/>
      <c r="K54" s="2912"/>
      <c r="L54" s="2912"/>
      <c r="M54" s="2913"/>
    </row>
    <row r="55" spans="1:13" ht="15.75" customHeight="1">
      <c r="A55" s="2502"/>
      <c r="B55" s="295" t="s">
        <v>524</v>
      </c>
      <c r="C55" s="2911" t="s">
        <v>302</v>
      </c>
      <c r="D55" s="2912"/>
      <c r="E55" s="2912"/>
      <c r="F55" s="2912"/>
      <c r="G55" s="2912"/>
      <c r="H55" s="2912"/>
      <c r="I55" s="2912"/>
      <c r="J55" s="2912"/>
      <c r="K55" s="2912"/>
      <c r="L55" s="2912"/>
      <c r="M55" s="2913"/>
    </row>
    <row r="56" spans="1:13" ht="15.75" customHeight="1">
      <c r="A56" s="2502"/>
      <c r="B56" s="294" t="s">
        <v>526</v>
      </c>
      <c r="C56" s="2911" t="s">
        <v>1414</v>
      </c>
      <c r="D56" s="2912"/>
      <c r="E56" s="2912"/>
      <c r="F56" s="2912"/>
      <c r="G56" s="2912"/>
      <c r="H56" s="2912"/>
      <c r="I56" s="2912"/>
      <c r="J56" s="2912"/>
      <c r="K56" s="2912"/>
      <c r="L56" s="2912"/>
      <c r="M56" s="2913"/>
    </row>
    <row r="57" spans="1:13" ht="16.5" customHeight="1" thickBot="1">
      <c r="A57" s="2516"/>
      <c r="B57" s="294" t="s">
        <v>527</v>
      </c>
      <c r="C57" s="2911" t="s">
        <v>303</v>
      </c>
      <c r="D57" s="2912"/>
      <c r="E57" s="2912"/>
      <c r="F57" s="2912"/>
      <c r="G57" s="2912"/>
      <c r="H57" s="2912"/>
      <c r="I57" s="2912"/>
      <c r="J57" s="2912"/>
      <c r="K57" s="2912"/>
      <c r="L57" s="2912"/>
      <c r="M57" s="2913"/>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6">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3"/>
  <sheetViews>
    <sheetView zoomScale="80" workbookViewId="0">
      <selection activeCell="C12" sqref="C12:M12"/>
    </sheetView>
  </sheetViews>
  <sheetFormatPr baseColWidth="10" defaultColWidth="11.42578125" defaultRowHeight="15.75"/>
  <cols>
    <col min="1" max="1" width="25.140625" style="1283" customWidth="1"/>
    <col min="2" max="2" width="39.140625" style="1390" customWidth="1"/>
    <col min="3" max="5" width="11.42578125" style="1283"/>
    <col min="6" max="6" width="12.140625" style="1283" customWidth="1"/>
    <col min="7" max="16384" width="11.42578125" style="1283"/>
  </cols>
  <sheetData>
    <row r="1" spans="1:13" ht="16.5" thickBot="1">
      <c r="A1" s="1279"/>
      <c r="B1" s="1280" t="s">
        <v>1415</v>
      </c>
      <c r="C1" s="1281"/>
      <c r="D1" s="1281"/>
      <c r="E1" s="1281"/>
      <c r="F1" s="1281"/>
      <c r="G1" s="1281"/>
      <c r="H1" s="1281"/>
      <c r="I1" s="1281"/>
      <c r="J1" s="1281"/>
      <c r="K1" s="1281"/>
      <c r="L1" s="1281"/>
      <c r="M1" s="1282"/>
    </row>
    <row r="2" spans="1:13" ht="31.5" customHeight="1">
      <c r="A2" s="3009" t="s">
        <v>457</v>
      </c>
      <c r="B2" s="1284" t="s">
        <v>458</v>
      </c>
      <c r="C2" s="3011" t="s">
        <v>2261</v>
      </c>
      <c r="D2" s="3012"/>
      <c r="E2" s="3012"/>
      <c r="F2" s="3012"/>
      <c r="G2" s="3012"/>
      <c r="H2" s="3012"/>
      <c r="I2" s="3012"/>
      <c r="J2" s="3012"/>
      <c r="K2" s="3012"/>
      <c r="L2" s="3012"/>
      <c r="M2" s="3013"/>
    </row>
    <row r="3" spans="1:13" ht="42" customHeight="1">
      <c r="A3" s="3010"/>
      <c r="B3" s="1285" t="s">
        <v>538</v>
      </c>
      <c r="C3" s="3014" t="s">
        <v>270</v>
      </c>
      <c r="D3" s="3015"/>
      <c r="E3" s="3015"/>
      <c r="F3" s="3015"/>
      <c r="G3" s="3015"/>
      <c r="H3" s="3015"/>
      <c r="I3" s="3015"/>
      <c r="J3" s="3015"/>
      <c r="K3" s="3015"/>
      <c r="L3" s="3015"/>
      <c r="M3" s="3016"/>
    </row>
    <row r="4" spans="1:13" ht="15.75" customHeight="1">
      <c r="A4" s="3010"/>
      <c r="B4" s="1286" t="s">
        <v>3</v>
      </c>
      <c r="C4" s="1287" t="s">
        <v>28</v>
      </c>
      <c r="D4" s="1288"/>
      <c r="E4" s="1289"/>
      <c r="F4" s="3017" t="s">
        <v>4</v>
      </c>
      <c r="G4" s="3018"/>
      <c r="H4" s="1290" t="s">
        <v>8</v>
      </c>
      <c r="I4" s="1291"/>
      <c r="J4" s="1291"/>
      <c r="K4" s="1291"/>
      <c r="L4" s="1291"/>
      <c r="M4" s="1292"/>
    </row>
    <row r="5" spans="1:13" ht="30" customHeight="1">
      <c r="A5" s="3010"/>
      <c r="B5" s="1286" t="s">
        <v>459</v>
      </c>
      <c r="C5" s="3014" t="s">
        <v>8</v>
      </c>
      <c r="D5" s="3015"/>
      <c r="E5" s="3015"/>
      <c r="F5" s="3015"/>
      <c r="G5" s="3015"/>
      <c r="H5" s="3015"/>
      <c r="I5" s="3015"/>
      <c r="J5" s="3015"/>
      <c r="K5" s="3015"/>
      <c r="L5" s="3015"/>
      <c r="M5" s="3016"/>
    </row>
    <row r="6" spans="1:13" ht="23.25" customHeight="1">
      <c r="A6" s="3010"/>
      <c r="B6" s="1286" t="s">
        <v>460</v>
      </c>
      <c r="C6" s="3014" t="s">
        <v>8</v>
      </c>
      <c r="D6" s="3015"/>
      <c r="E6" s="3015"/>
      <c r="F6" s="3015"/>
      <c r="G6" s="3015"/>
      <c r="H6" s="3015"/>
      <c r="I6" s="3015"/>
      <c r="J6" s="3015"/>
      <c r="K6" s="3015"/>
      <c r="L6" s="3015"/>
      <c r="M6" s="3016"/>
    </row>
    <row r="7" spans="1:13" ht="15.75" customHeight="1">
      <c r="A7" s="3010"/>
      <c r="B7" s="1285" t="s">
        <v>461</v>
      </c>
      <c r="C7" s="3019" t="s">
        <v>174</v>
      </c>
      <c r="D7" s="3020"/>
      <c r="E7" s="1293"/>
      <c r="F7" s="1293"/>
      <c r="G7" s="1294"/>
      <c r="H7" s="1295" t="s">
        <v>5</v>
      </c>
      <c r="I7" s="3021" t="s">
        <v>175</v>
      </c>
      <c r="J7" s="3020"/>
      <c r="K7" s="3020"/>
      <c r="L7" s="3020"/>
      <c r="M7" s="3022"/>
    </row>
    <row r="8" spans="1:13" ht="15.75" customHeight="1">
      <c r="A8" s="3010"/>
      <c r="B8" s="3023" t="s">
        <v>462</v>
      </c>
      <c r="C8" s="3026" t="s">
        <v>8</v>
      </c>
      <c r="D8" s="3027"/>
      <c r="E8" s="1296"/>
      <c r="F8" s="1297"/>
      <c r="G8" s="1296"/>
      <c r="H8" s="1296"/>
      <c r="I8" s="3027"/>
      <c r="J8" s="3027"/>
      <c r="K8" s="1296"/>
      <c r="L8" s="1296"/>
      <c r="M8" s="1298"/>
    </row>
    <row r="9" spans="1:13" ht="15.75" customHeight="1">
      <c r="A9" s="3010"/>
      <c r="B9" s="3024"/>
      <c r="C9" s="3028"/>
      <c r="D9" s="3029"/>
      <c r="E9" s="1299"/>
      <c r="F9" s="3028"/>
      <c r="G9" s="3029"/>
      <c r="H9" s="1299"/>
      <c r="I9" s="3029"/>
      <c r="J9" s="3029"/>
      <c r="K9" s="1299"/>
      <c r="L9" s="1299"/>
      <c r="M9" s="1300"/>
    </row>
    <row r="10" spans="1:13">
      <c r="A10" s="3010"/>
      <c r="B10" s="3025"/>
      <c r="C10" s="3030" t="s">
        <v>463</v>
      </c>
      <c r="D10" s="3031"/>
      <c r="E10" s="1301"/>
      <c r="F10" s="3032" t="s">
        <v>463</v>
      </c>
      <c r="G10" s="3032"/>
      <c r="H10" s="1301"/>
      <c r="I10" s="3032" t="s">
        <v>463</v>
      </c>
      <c r="J10" s="3032"/>
      <c r="K10" s="1301"/>
      <c r="L10" s="1302"/>
      <c r="M10" s="1303"/>
    </row>
    <row r="11" spans="1:13" ht="75" customHeight="1">
      <c r="A11" s="3010"/>
      <c r="B11" s="1285" t="s">
        <v>464</v>
      </c>
      <c r="C11" s="2990" t="s">
        <v>2262</v>
      </c>
      <c r="D11" s="2991"/>
      <c r="E11" s="2991"/>
      <c r="F11" s="2991"/>
      <c r="G11" s="2991"/>
      <c r="H11" s="2991"/>
      <c r="I11" s="2991"/>
      <c r="J11" s="2991"/>
      <c r="K11" s="2991"/>
      <c r="L11" s="2991"/>
      <c r="M11" s="2992"/>
    </row>
    <row r="12" spans="1:13" ht="54.75" customHeight="1">
      <c r="A12" s="3010"/>
      <c r="B12" s="1285" t="s">
        <v>543</v>
      </c>
      <c r="C12" s="3000" t="s">
        <v>1416</v>
      </c>
      <c r="D12" s="3001"/>
      <c r="E12" s="3001"/>
      <c r="F12" s="3001"/>
      <c r="G12" s="3001"/>
      <c r="H12" s="3001"/>
      <c r="I12" s="3001"/>
      <c r="J12" s="3001"/>
      <c r="K12" s="3001"/>
      <c r="L12" s="3001"/>
      <c r="M12" s="3002"/>
    </row>
    <row r="13" spans="1:13" ht="60" customHeight="1">
      <c r="A13" s="3010"/>
      <c r="B13" s="1285" t="s">
        <v>545</v>
      </c>
      <c r="C13" s="2990" t="s">
        <v>269</v>
      </c>
      <c r="D13" s="2991"/>
      <c r="E13" s="2991"/>
      <c r="F13" s="2991"/>
      <c r="G13" s="2991"/>
      <c r="H13" s="2991"/>
      <c r="I13" s="2991"/>
      <c r="J13" s="2991"/>
      <c r="K13" s="2991"/>
      <c r="L13" s="2991"/>
      <c r="M13" s="2992"/>
    </row>
    <row r="14" spans="1:13" ht="102.95" customHeight="1">
      <c r="A14" s="3010"/>
      <c r="B14" s="1304" t="s">
        <v>547</v>
      </c>
      <c r="C14" s="2990" t="s">
        <v>300</v>
      </c>
      <c r="D14" s="3003"/>
      <c r="E14" s="1305" t="s">
        <v>548</v>
      </c>
      <c r="F14" s="3004" t="s">
        <v>301</v>
      </c>
      <c r="G14" s="2979"/>
      <c r="H14" s="2979"/>
      <c r="I14" s="2979"/>
      <c r="J14" s="2979"/>
      <c r="K14" s="2979"/>
      <c r="L14" s="2979"/>
      <c r="M14" s="2980"/>
    </row>
    <row r="15" spans="1:13">
      <c r="A15" s="3005" t="s">
        <v>465</v>
      </c>
      <c r="B15" s="1306" t="s">
        <v>2</v>
      </c>
      <c r="C15" s="2990" t="s">
        <v>80</v>
      </c>
      <c r="D15" s="2991"/>
      <c r="E15" s="2991"/>
      <c r="F15" s="2991"/>
      <c r="G15" s="2991"/>
      <c r="H15" s="2991"/>
      <c r="I15" s="2991"/>
      <c r="J15" s="2991"/>
      <c r="K15" s="2991"/>
      <c r="L15" s="2991"/>
      <c r="M15" s="2992"/>
    </row>
    <row r="16" spans="1:13" ht="47.25" customHeight="1">
      <c r="A16" s="3006"/>
      <c r="B16" s="1306" t="s">
        <v>550</v>
      </c>
      <c r="C16" s="2990" t="s">
        <v>2263</v>
      </c>
      <c r="D16" s="2991"/>
      <c r="E16" s="2991"/>
      <c r="F16" s="2991"/>
      <c r="G16" s="2991"/>
      <c r="H16" s="2991"/>
      <c r="I16" s="2991"/>
      <c r="J16" s="2991"/>
      <c r="K16" s="2991"/>
      <c r="L16" s="2991"/>
      <c r="M16" s="2992"/>
    </row>
    <row r="17" spans="1:13" ht="8.25" customHeight="1">
      <c r="A17" s="3006"/>
      <c r="B17" s="2985" t="s">
        <v>466</v>
      </c>
      <c r="C17" s="1307"/>
      <c r="D17" s="1308"/>
      <c r="E17" s="1308"/>
      <c r="F17" s="1308"/>
      <c r="G17" s="1308"/>
      <c r="H17" s="1308"/>
      <c r="I17" s="1308"/>
      <c r="J17" s="1308"/>
      <c r="K17" s="1308"/>
      <c r="L17" s="1308"/>
      <c r="M17" s="1309"/>
    </row>
    <row r="18" spans="1:13" ht="9" customHeight="1">
      <c r="A18" s="3006"/>
      <c r="B18" s="2986"/>
      <c r="C18" s="1310"/>
      <c r="D18" s="1311"/>
      <c r="E18" s="1312"/>
      <c r="F18" s="1311"/>
      <c r="G18" s="1312"/>
      <c r="H18" s="1311"/>
      <c r="I18" s="1312"/>
      <c r="J18" s="1311"/>
      <c r="K18" s="1312"/>
      <c r="L18" s="1312"/>
      <c r="M18" s="1313"/>
    </row>
    <row r="19" spans="1:13">
      <c r="A19" s="3006"/>
      <c r="B19" s="2986"/>
      <c r="C19" s="1314" t="s">
        <v>467</v>
      </c>
      <c r="D19" s="1315"/>
      <c r="E19" s="1316" t="s">
        <v>468</v>
      </c>
      <c r="F19" s="1315"/>
      <c r="G19" s="1316" t="s">
        <v>469</v>
      </c>
      <c r="H19" s="1315"/>
      <c r="I19" s="1316" t="s">
        <v>470</v>
      </c>
      <c r="J19" s="1315"/>
      <c r="K19" s="1316"/>
      <c r="L19" s="1316"/>
      <c r="M19" s="1317"/>
    </row>
    <row r="20" spans="1:13">
      <c r="A20" s="3006"/>
      <c r="B20" s="2986"/>
      <c r="C20" s="1314" t="s">
        <v>471</v>
      </c>
      <c r="D20" s="1318"/>
      <c r="E20" s="1316" t="s">
        <v>472</v>
      </c>
      <c r="F20" s="1319"/>
      <c r="G20" s="1316" t="s">
        <v>473</v>
      </c>
      <c r="H20" s="1319"/>
      <c r="I20" s="1316"/>
      <c r="J20" s="1320"/>
      <c r="K20" s="1316"/>
      <c r="L20" s="1316"/>
      <c r="M20" s="1317"/>
    </row>
    <row r="21" spans="1:13">
      <c r="A21" s="3006"/>
      <c r="B21" s="2986"/>
      <c r="C21" s="1314" t="s">
        <v>474</v>
      </c>
      <c r="D21" s="1318"/>
      <c r="E21" s="1316" t="s">
        <v>475</v>
      </c>
      <c r="F21" s="1318"/>
      <c r="G21" s="1316"/>
      <c r="H21" s="1320"/>
      <c r="I21" s="1316"/>
      <c r="J21" s="1320"/>
      <c r="K21" s="1316"/>
      <c r="L21" s="1316"/>
      <c r="M21" s="1317"/>
    </row>
    <row r="22" spans="1:13">
      <c r="A22" s="3006"/>
      <c r="B22" s="2986"/>
      <c r="C22" s="1314" t="s">
        <v>476</v>
      </c>
      <c r="D22" s="1319" t="s">
        <v>534</v>
      </c>
      <c r="E22" s="1316" t="s">
        <v>478</v>
      </c>
      <c r="F22" s="3007" t="s">
        <v>1417</v>
      </c>
      <c r="G22" s="3007"/>
      <c r="H22" s="3007"/>
      <c r="I22" s="3007"/>
      <c r="J22" s="1321"/>
      <c r="K22" s="1321"/>
      <c r="L22" s="1321"/>
      <c r="M22" s="1322"/>
    </row>
    <row r="23" spans="1:13" ht="9.75" customHeight="1">
      <c r="A23" s="3006"/>
      <c r="B23" s="2987"/>
      <c r="C23" s="1323"/>
      <c r="D23" s="1324"/>
      <c r="E23" s="1324"/>
      <c r="F23" s="1324"/>
      <c r="G23" s="1324"/>
      <c r="H23" s="1324"/>
      <c r="I23" s="1324"/>
      <c r="J23" s="1324"/>
      <c r="K23" s="1324"/>
      <c r="L23" s="1324"/>
      <c r="M23" s="1325"/>
    </row>
    <row r="24" spans="1:13">
      <c r="A24" s="3006"/>
      <c r="B24" s="2985" t="s">
        <v>479</v>
      </c>
      <c r="C24" s="1326"/>
      <c r="D24" s="1327"/>
      <c r="E24" s="1327"/>
      <c r="F24" s="1327"/>
      <c r="G24" s="1327"/>
      <c r="H24" s="1327"/>
      <c r="I24" s="1327"/>
      <c r="J24" s="1327"/>
      <c r="K24" s="1327"/>
      <c r="L24" s="1328"/>
      <c r="M24" s="1329"/>
    </row>
    <row r="25" spans="1:13">
      <c r="A25" s="3006"/>
      <c r="B25" s="2986"/>
      <c r="C25" s="1314" t="s">
        <v>480</v>
      </c>
      <c r="D25" s="1319"/>
      <c r="E25" s="1330"/>
      <c r="F25" s="1316" t="s">
        <v>481</v>
      </c>
      <c r="G25" s="1318"/>
      <c r="H25" s="1330"/>
      <c r="I25" s="1316" t="s">
        <v>482</v>
      </c>
      <c r="J25" s="1318" t="s">
        <v>534</v>
      </c>
      <c r="K25" s="1330"/>
      <c r="L25" s="1331"/>
      <c r="M25" s="1332"/>
    </row>
    <row r="26" spans="1:13">
      <c r="A26" s="3006"/>
      <c r="B26" s="2986"/>
      <c r="C26" s="1314" t="s">
        <v>483</v>
      </c>
      <c r="D26" s="1333"/>
      <c r="E26" s="1331"/>
      <c r="F26" s="1316" t="s">
        <v>484</v>
      </c>
      <c r="G26" s="1319"/>
      <c r="H26" s="1331"/>
      <c r="I26" s="1334"/>
      <c r="J26" s="1331"/>
      <c r="K26" s="1335"/>
      <c r="L26" s="1331"/>
      <c r="M26" s="1332"/>
    </row>
    <row r="27" spans="1:13" ht="24" customHeight="1">
      <c r="A27" s="3006"/>
      <c r="B27" s="2987"/>
      <c r="C27" s="1336"/>
      <c r="D27" s="1337"/>
      <c r="E27" s="1337"/>
      <c r="F27" s="1337"/>
      <c r="G27" s="1337"/>
      <c r="H27" s="1337"/>
      <c r="I27" s="1337"/>
      <c r="J27" s="1337"/>
      <c r="K27" s="1337"/>
      <c r="L27" s="1302"/>
      <c r="M27" s="1303"/>
    </row>
    <row r="28" spans="1:13">
      <c r="A28" s="3006"/>
      <c r="B28" s="1338" t="s">
        <v>485</v>
      </c>
      <c r="C28" s="1339"/>
      <c r="D28" s="1340"/>
      <c r="E28" s="1340"/>
      <c r="F28" s="1340"/>
      <c r="G28" s="1340"/>
      <c r="H28" s="1340"/>
      <c r="I28" s="1340"/>
      <c r="J28" s="1340"/>
      <c r="K28" s="1340"/>
      <c r="L28" s="1340"/>
      <c r="M28" s="1341"/>
    </row>
    <row r="29" spans="1:13" ht="15.75" customHeight="1">
      <c r="A29" s="3006"/>
      <c r="B29" s="1338"/>
      <c r="C29" s="1342" t="s">
        <v>486</v>
      </c>
      <c r="D29" s="1343" t="s">
        <v>9</v>
      </c>
      <c r="E29" s="1330"/>
      <c r="F29" s="1344" t="s">
        <v>487</v>
      </c>
      <c r="G29" s="1345" t="s">
        <v>8</v>
      </c>
      <c r="H29" s="1330"/>
      <c r="I29" s="1344" t="s">
        <v>488</v>
      </c>
      <c r="J29" s="3008" t="s">
        <v>8</v>
      </c>
      <c r="K29" s="2991"/>
      <c r="L29" s="3003"/>
      <c r="M29" s="1346"/>
    </row>
    <row r="30" spans="1:13">
      <c r="A30" s="3006"/>
      <c r="B30" s="1286"/>
      <c r="C30" s="1323"/>
      <c r="D30" s="1324"/>
      <c r="E30" s="1324"/>
      <c r="F30" s="1324"/>
      <c r="G30" s="1324"/>
      <c r="H30" s="1324"/>
      <c r="I30" s="1324"/>
      <c r="J30" s="1324"/>
      <c r="K30" s="1324"/>
      <c r="L30" s="1324"/>
      <c r="M30" s="1325"/>
    </row>
    <row r="31" spans="1:13">
      <c r="A31" s="3006"/>
      <c r="B31" s="2985" t="s">
        <v>489</v>
      </c>
      <c r="C31" s="1347"/>
      <c r="D31" s="1348"/>
      <c r="E31" s="1348"/>
      <c r="F31" s="1348"/>
      <c r="G31" s="1348"/>
      <c r="H31" s="1348"/>
      <c r="I31" s="1348"/>
      <c r="J31" s="1348"/>
      <c r="K31" s="1348"/>
      <c r="L31" s="1328"/>
      <c r="M31" s="1329"/>
    </row>
    <row r="32" spans="1:13">
      <c r="A32" s="3006"/>
      <c r="B32" s="2986"/>
      <c r="C32" s="1349" t="s">
        <v>490</v>
      </c>
      <c r="D32" s="1350">
        <v>2020</v>
      </c>
      <c r="E32" s="1351"/>
      <c r="F32" s="1330" t="s">
        <v>491</v>
      </c>
      <c r="G32" s="1352" t="s">
        <v>492</v>
      </c>
      <c r="H32" s="1351"/>
      <c r="I32" s="1344"/>
      <c r="J32" s="1351"/>
      <c r="K32" s="1351"/>
      <c r="L32" s="1331"/>
      <c r="M32" s="1332"/>
    </row>
    <row r="33" spans="1:13">
      <c r="A33" s="3006"/>
      <c r="B33" s="2987"/>
      <c r="C33" s="1323"/>
      <c r="D33" s="1353"/>
      <c r="E33" s="1354"/>
      <c r="F33" s="1324"/>
      <c r="G33" s="1354"/>
      <c r="H33" s="1354"/>
      <c r="I33" s="1355"/>
      <c r="J33" s="1354"/>
      <c r="K33" s="1354"/>
      <c r="L33" s="1302"/>
      <c r="M33" s="1303"/>
    </row>
    <row r="34" spans="1:13">
      <c r="A34" s="3006"/>
      <c r="B34" s="2985" t="s">
        <v>493</v>
      </c>
      <c r="C34" s="1356"/>
      <c r="D34" s="1357"/>
      <c r="E34" s="1357"/>
      <c r="F34" s="1357"/>
      <c r="G34" s="1357"/>
      <c r="H34" s="1357"/>
      <c r="I34" s="1357"/>
      <c r="J34" s="1357"/>
      <c r="K34" s="1357"/>
      <c r="L34" s="1357"/>
      <c r="M34" s="1358"/>
    </row>
    <row r="35" spans="1:13">
      <c r="A35" s="3006"/>
      <c r="B35" s="2986"/>
      <c r="C35" s="1359"/>
      <c r="D35" s="1360" t="s">
        <v>494</v>
      </c>
      <c r="E35" s="1360"/>
      <c r="F35" s="1360" t="s">
        <v>495</v>
      </c>
      <c r="G35" s="1360"/>
      <c r="H35" s="1361" t="s">
        <v>496</v>
      </c>
      <c r="I35" s="1361"/>
      <c r="J35" s="1361" t="s">
        <v>497</v>
      </c>
      <c r="K35" s="1360"/>
      <c r="L35" s="1360" t="s">
        <v>498</v>
      </c>
      <c r="M35" s="1362"/>
    </row>
    <row r="36" spans="1:13">
      <c r="A36" s="3006"/>
      <c r="B36" s="2986"/>
      <c r="C36" s="1359"/>
      <c r="D36" s="2993">
        <v>436</v>
      </c>
      <c r="E36" s="2994"/>
      <c r="F36" s="2993">
        <v>4894</v>
      </c>
      <c r="G36" s="2994"/>
      <c r="H36" s="2993">
        <v>4595</v>
      </c>
      <c r="I36" s="2994"/>
      <c r="J36" s="2993">
        <v>2999</v>
      </c>
      <c r="K36" s="2994"/>
      <c r="L36" s="2993">
        <v>1856</v>
      </c>
      <c r="M36" s="2994"/>
    </row>
    <row r="37" spans="1:13">
      <c r="A37" s="3006"/>
      <c r="B37" s="2986"/>
      <c r="C37" s="1359"/>
      <c r="D37" s="1360" t="s">
        <v>499</v>
      </c>
      <c r="E37" s="1360"/>
      <c r="F37" s="1360" t="s">
        <v>500</v>
      </c>
      <c r="G37" s="1360"/>
      <c r="H37" s="1361" t="s">
        <v>501</v>
      </c>
      <c r="I37" s="1361"/>
      <c r="J37" s="1361" t="s">
        <v>502</v>
      </c>
      <c r="K37" s="1360"/>
      <c r="L37" s="1360" t="s">
        <v>503</v>
      </c>
      <c r="M37" s="1313"/>
    </row>
    <row r="38" spans="1:13">
      <c r="A38" s="3006"/>
      <c r="B38" s="2986"/>
      <c r="C38" s="1359"/>
      <c r="D38" s="2993">
        <v>4000</v>
      </c>
      <c r="E38" s="2994"/>
      <c r="F38" s="2993">
        <v>4000</v>
      </c>
      <c r="G38" s="2994"/>
      <c r="H38" s="2993">
        <v>4000</v>
      </c>
      <c r="I38" s="2994"/>
      <c r="J38" s="2993">
        <v>2000</v>
      </c>
      <c r="K38" s="2994"/>
      <c r="L38" s="2993">
        <v>4000</v>
      </c>
      <c r="M38" s="2994"/>
    </row>
    <row r="39" spans="1:13">
      <c r="A39" s="3006"/>
      <c r="B39" s="2986"/>
      <c r="C39" s="1359"/>
      <c r="D39" s="1360" t="s">
        <v>504</v>
      </c>
      <c r="E39" s="1360"/>
      <c r="F39" s="1360" t="s">
        <v>505</v>
      </c>
      <c r="G39" s="1360"/>
      <c r="H39" s="1361" t="s">
        <v>506</v>
      </c>
      <c r="I39" s="1361"/>
      <c r="J39" s="1361" t="s">
        <v>507</v>
      </c>
      <c r="K39" s="1360"/>
      <c r="L39" s="1360" t="s">
        <v>508</v>
      </c>
      <c r="M39" s="1313"/>
    </row>
    <row r="40" spans="1:13">
      <c r="A40" s="3006"/>
      <c r="B40" s="2986"/>
      <c r="C40" s="1359"/>
      <c r="D40" s="2993">
        <v>4000</v>
      </c>
      <c r="E40" s="2994"/>
      <c r="F40" s="2993" t="s">
        <v>8</v>
      </c>
      <c r="G40" s="2994"/>
      <c r="H40" s="2993" t="s">
        <v>8</v>
      </c>
      <c r="I40" s="2994"/>
      <c r="J40" s="2993" t="s">
        <v>8</v>
      </c>
      <c r="K40" s="2994"/>
      <c r="L40" s="1363"/>
      <c r="M40" s="1364"/>
    </row>
    <row r="41" spans="1:13">
      <c r="A41" s="3006"/>
      <c r="B41" s="2986"/>
      <c r="C41" s="1359"/>
      <c r="D41" s="1365" t="s">
        <v>508</v>
      </c>
      <c r="E41" s="1365"/>
      <c r="F41" s="1365" t="s">
        <v>509</v>
      </c>
      <c r="G41" s="1365"/>
      <c r="H41" s="1366"/>
      <c r="I41" s="1366"/>
      <c r="J41" s="1366"/>
      <c r="K41" s="1366"/>
      <c r="L41" s="1366"/>
      <c r="M41" s="1367"/>
    </row>
    <row r="42" spans="1:13">
      <c r="A42" s="3006"/>
      <c r="B42" s="2986"/>
      <c r="C42" s="1359"/>
      <c r="D42" s="1363"/>
      <c r="E42" s="1368"/>
      <c r="F42" s="2993">
        <v>36780</v>
      </c>
      <c r="G42" s="2994"/>
      <c r="H42" s="2999"/>
      <c r="I42" s="2999"/>
      <c r="J42" s="1360"/>
      <c r="K42" s="1360"/>
      <c r="L42" s="1360"/>
      <c r="M42" s="1369"/>
    </row>
    <row r="43" spans="1:13">
      <c r="A43" s="3006"/>
      <c r="B43" s="2986"/>
      <c r="C43" s="1370"/>
      <c r="D43" s="1371"/>
      <c r="E43" s="1365"/>
      <c r="F43" s="1371"/>
      <c r="G43" s="1365"/>
      <c r="H43" s="1372"/>
      <c r="I43" s="1373"/>
      <c r="J43" s="1372"/>
      <c r="K43" s="1373"/>
      <c r="L43" s="1372"/>
      <c r="M43" s="1374"/>
    </row>
    <row r="44" spans="1:13" ht="18" customHeight="1">
      <c r="A44" s="3006"/>
      <c r="B44" s="2985" t="s">
        <v>510</v>
      </c>
      <c r="C44" s="1326"/>
      <c r="D44" s="1327"/>
      <c r="E44" s="1327"/>
      <c r="F44" s="1327"/>
      <c r="G44" s="1327"/>
      <c r="H44" s="1327"/>
      <c r="I44" s="1327"/>
      <c r="J44" s="1327"/>
      <c r="K44" s="1327"/>
      <c r="L44" s="1331"/>
      <c r="M44" s="1332"/>
    </row>
    <row r="45" spans="1:13" ht="15.75" customHeight="1">
      <c r="A45" s="3006"/>
      <c r="B45" s="2986"/>
      <c r="C45" s="1375"/>
      <c r="D45" s="1376" t="s">
        <v>131</v>
      </c>
      <c r="E45" s="1377" t="s">
        <v>28</v>
      </c>
      <c r="F45" s="2988" t="s">
        <v>511</v>
      </c>
      <c r="G45" s="2989"/>
      <c r="H45" s="2989"/>
      <c r="I45" s="2989"/>
      <c r="J45" s="2989"/>
      <c r="K45" s="1378" t="s">
        <v>512</v>
      </c>
      <c r="L45" s="2995"/>
      <c r="M45" s="2996"/>
    </row>
    <row r="46" spans="1:13" ht="15.75" customHeight="1">
      <c r="A46" s="3006"/>
      <c r="B46" s="2986"/>
      <c r="C46" s="1375"/>
      <c r="D46" s="1379"/>
      <c r="E46" s="1318" t="s">
        <v>534</v>
      </c>
      <c r="F46" s="2988"/>
      <c r="G46" s="2989"/>
      <c r="H46" s="2989"/>
      <c r="I46" s="2989"/>
      <c r="J46" s="2989"/>
      <c r="K46" s="1331"/>
      <c r="L46" s="2997"/>
      <c r="M46" s="2998"/>
    </row>
    <row r="47" spans="1:13">
      <c r="A47" s="3006"/>
      <c r="B47" s="2987"/>
      <c r="C47" s="1380"/>
      <c r="D47" s="1302"/>
      <c r="E47" s="1302"/>
      <c r="F47" s="1302"/>
      <c r="G47" s="1302"/>
      <c r="H47" s="1302"/>
      <c r="I47" s="1302"/>
      <c r="J47" s="1302"/>
      <c r="K47" s="1302"/>
      <c r="L47" s="1331"/>
      <c r="M47" s="1332"/>
    </row>
    <row r="48" spans="1:13" ht="48.75" customHeight="1">
      <c r="A48" s="3006"/>
      <c r="B48" s="1285" t="s">
        <v>513</v>
      </c>
      <c r="C48" s="2990" t="s">
        <v>2264</v>
      </c>
      <c r="D48" s="2991"/>
      <c r="E48" s="2991"/>
      <c r="F48" s="2991"/>
      <c r="G48" s="2991"/>
      <c r="H48" s="2991"/>
      <c r="I48" s="2991"/>
      <c r="J48" s="2991"/>
      <c r="K48" s="2991"/>
      <c r="L48" s="2991"/>
      <c r="M48" s="2992"/>
    </row>
    <row r="49" spans="1:13" ht="38.25" customHeight="1">
      <c r="A49" s="3006"/>
      <c r="B49" s="1306" t="s">
        <v>514</v>
      </c>
      <c r="C49" s="2990" t="s">
        <v>1401</v>
      </c>
      <c r="D49" s="2991"/>
      <c r="E49" s="2991"/>
      <c r="F49" s="2991"/>
      <c r="G49" s="2991"/>
      <c r="H49" s="2991"/>
      <c r="I49" s="2991"/>
      <c r="J49" s="2991"/>
      <c r="K49" s="2991"/>
      <c r="L49" s="2991"/>
      <c r="M49" s="2992"/>
    </row>
    <row r="50" spans="1:13" ht="15.75" customHeight="1">
      <c r="A50" s="3006"/>
      <c r="B50" s="1306" t="s">
        <v>515</v>
      </c>
      <c r="C50" s="1381" t="s">
        <v>516</v>
      </c>
      <c r="D50" s="1382"/>
      <c r="E50" s="1382"/>
      <c r="F50" s="1382"/>
      <c r="G50" s="1382"/>
      <c r="H50" s="1382"/>
      <c r="I50" s="1382"/>
      <c r="J50" s="1382"/>
      <c r="K50" s="1382"/>
      <c r="L50" s="1382"/>
      <c r="M50" s="1383"/>
    </row>
    <row r="51" spans="1:13">
      <c r="A51" s="3006"/>
      <c r="B51" s="1306" t="s">
        <v>517</v>
      </c>
      <c r="C51" s="2978" t="s">
        <v>9</v>
      </c>
      <c r="D51" s="2979"/>
      <c r="E51" s="2979"/>
      <c r="F51" s="2979"/>
      <c r="G51" s="2979"/>
      <c r="H51" s="2979"/>
      <c r="I51" s="2979"/>
      <c r="J51" s="2979"/>
      <c r="K51" s="2979"/>
      <c r="L51" s="2979"/>
      <c r="M51" s="2980"/>
    </row>
    <row r="52" spans="1:13" ht="30" customHeight="1">
      <c r="A52" s="2968" t="s">
        <v>518</v>
      </c>
      <c r="B52" s="1384" t="s">
        <v>519</v>
      </c>
      <c r="C52" s="2982" t="s">
        <v>1412</v>
      </c>
      <c r="D52" s="2983"/>
      <c r="E52" s="2983"/>
      <c r="F52" s="2983"/>
      <c r="G52" s="2983"/>
      <c r="H52" s="2983"/>
      <c r="I52" s="2983"/>
      <c r="J52" s="2983"/>
      <c r="K52" s="2983"/>
      <c r="L52" s="2983"/>
      <c r="M52" s="2984"/>
    </row>
    <row r="53" spans="1:13" ht="15.75" customHeight="1">
      <c r="A53" s="2969"/>
      <c r="B53" s="1384" t="s">
        <v>521</v>
      </c>
      <c r="C53" s="2982" t="s">
        <v>1413</v>
      </c>
      <c r="D53" s="2983"/>
      <c r="E53" s="2983"/>
      <c r="F53" s="2983"/>
      <c r="G53" s="2983"/>
      <c r="H53" s="2983"/>
      <c r="I53" s="2983"/>
      <c r="J53" s="2983"/>
      <c r="K53" s="2983"/>
      <c r="L53" s="2983"/>
      <c r="M53" s="2984"/>
    </row>
    <row r="54" spans="1:13" ht="15.75" customHeight="1">
      <c r="A54" s="2969"/>
      <c r="B54" s="1384" t="s">
        <v>523</v>
      </c>
      <c r="C54" s="2982" t="s">
        <v>305</v>
      </c>
      <c r="D54" s="2983"/>
      <c r="E54" s="2983"/>
      <c r="F54" s="2983"/>
      <c r="G54" s="2983"/>
      <c r="H54" s="2983"/>
      <c r="I54" s="2983"/>
      <c r="J54" s="2983"/>
      <c r="K54" s="2983"/>
      <c r="L54" s="2983"/>
      <c r="M54" s="2984"/>
    </row>
    <row r="55" spans="1:13" ht="15.75" customHeight="1">
      <c r="A55" s="2969"/>
      <c r="B55" s="1385" t="s">
        <v>524</v>
      </c>
      <c r="C55" s="2982" t="s">
        <v>302</v>
      </c>
      <c r="D55" s="2983"/>
      <c r="E55" s="2983"/>
      <c r="F55" s="2983"/>
      <c r="G55" s="2983"/>
      <c r="H55" s="2983"/>
      <c r="I55" s="2983"/>
      <c r="J55" s="2983"/>
      <c r="K55" s="2983"/>
      <c r="L55" s="2983"/>
      <c r="M55" s="2984"/>
    </row>
    <row r="56" spans="1:13" ht="15.75" customHeight="1">
      <c r="A56" s="2969"/>
      <c r="B56" s="1384" t="s">
        <v>526</v>
      </c>
      <c r="C56" s="2982" t="s">
        <v>1414</v>
      </c>
      <c r="D56" s="2983"/>
      <c r="E56" s="2983"/>
      <c r="F56" s="2983"/>
      <c r="G56" s="2983"/>
      <c r="H56" s="2983"/>
      <c r="I56" s="2983"/>
      <c r="J56" s="2983"/>
      <c r="K56" s="2983"/>
      <c r="L56" s="2983"/>
      <c r="M56" s="2984"/>
    </row>
    <row r="57" spans="1:13" ht="16.5" customHeight="1" thickBot="1">
      <c r="A57" s="2981"/>
      <c r="B57" s="1384" t="s">
        <v>527</v>
      </c>
      <c r="C57" s="2982" t="s">
        <v>303</v>
      </c>
      <c r="D57" s="2983"/>
      <c r="E57" s="2983"/>
      <c r="F57" s="2983"/>
      <c r="G57" s="2983"/>
      <c r="H57" s="2983"/>
      <c r="I57" s="2983"/>
      <c r="J57" s="2983"/>
      <c r="K57" s="2983"/>
      <c r="L57" s="2983"/>
      <c r="M57" s="2984"/>
    </row>
    <row r="58" spans="1:13" ht="15.75" customHeight="1">
      <c r="A58" s="2968" t="s">
        <v>528</v>
      </c>
      <c r="B58" s="1386" t="s">
        <v>529</v>
      </c>
      <c r="C58" s="2970" t="s">
        <v>2265</v>
      </c>
      <c r="D58" s="2971"/>
      <c r="E58" s="2971"/>
      <c r="F58" s="2971"/>
      <c r="G58" s="2971"/>
      <c r="H58" s="2971"/>
      <c r="I58" s="2971"/>
      <c r="J58" s="2971"/>
      <c r="K58" s="2971"/>
      <c r="L58" s="2971"/>
      <c r="M58" s="2972"/>
    </row>
    <row r="59" spans="1:13" ht="30" customHeight="1">
      <c r="A59" s="2969"/>
      <c r="B59" s="1386" t="s">
        <v>531</v>
      </c>
      <c r="C59" s="2970" t="s">
        <v>574</v>
      </c>
      <c r="D59" s="2971"/>
      <c r="E59" s="2971"/>
      <c r="F59" s="2971"/>
      <c r="G59" s="2971"/>
      <c r="H59" s="2971"/>
      <c r="I59" s="2971"/>
      <c r="J59" s="2971"/>
      <c r="K59" s="2971"/>
      <c r="L59" s="2971"/>
      <c r="M59" s="2972"/>
    </row>
    <row r="60" spans="1:13" ht="30" customHeight="1" thickBot="1">
      <c r="A60" s="2969"/>
      <c r="B60" s="1387" t="s">
        <v>5</v>
      </c>
      <c r="C60" s="2970" t="s">
        <v>175</v>
      </c>
      <c r="D60" s="2971"/>
      <c r="E60" s="2971"/>
      <c r="F60" s="2971"/>
      <c r="G60" s="2971"/>
      <c r="H60" s="2971"/>
      <c r="I60" s="2971"/>
      <c r="J60" s="2971"/>
      <c r="K60" s="2971"/>
      <c r="L60" s="2971"/>
      <c r="M60" s="2972"/>
    </row>
    <row r="61" spans="1:13" ht="16.5" customHeight="1" thickBot="1">
      <c r="A61" s="1388" t="s">
        <v>533</v>
      </c>
      <c r="B61" s="1389"/>
      <c r="C61" s="2973"/>
      <c r="D61" s="2974"/>
      <c r="E61" s="2974"/>
      <c r="F61" s="2974"/>
      <c r="G61" s="2974"/>
      <c r="H61" s="2974"/>
      <c r="I61" s="2974"/>
      <c r="J61" s="2974"/>
      <c r="K61" s="2974"/>
      <c r="L61" s="2974"/>
      <c r="M61" s="2975"/>
    </row>
    <row r="62" spans="1:13" ht="15.75" customHeight="1">
      <c r="C62" s="2976"/>
      <c r="D62" s="2977"/>
      <c r="E62" s="2977"/>
      <c r="F62" s="2977"/>
      <c r="G62" s="2977"/>
      <c r="H62" s="2977"/>
      <c r="I62" s="2977"/>
      <c r="J62" s="2977"/>
      <c r="K62" s="2977"/>
      <c r="L62" s="2977"/>
      <c r="M62" s="2977"/>
    </row>
    <row r="63" spans="1:13" ht="15.75" customHeight="1">
      <c r="C63" s="2967"/>
      <c r="D63" s="2967"/>
      <c r="E63" s="2967"/>
      <c r="F63" s="2967"/>
      <c r="G63" s="2967"/>
      <c r="H63" s="2967"/>
      <c r="I63" s="2967"/>
      <c r="J63" s="2967"/>
      <c r="K63" s="2967"/>
      <c r="L63" s="2967"/>
      <c r="M63" s="2967"/>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formula1>#REF!</formula1>
    </dataValidation>
    <dataValidation allowBlank="1" showInputMessage="1" showErrorMessage="1" prompt="Identifique el ODS a que le apunta el indicador de producto. Seleccione de la lista desplegable. "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ncluir una ficha por cada indicador, ya sea de producto o de resultado" sqref="B1"/>
    <dataValidation type="list" allowBlank="1" showInputMessage="1" showErrorMessage="1" sqref="I7:M7">
      <formula1>INDIRECT($C$7)</formula1>
    </dataValidation>
    <dataValidation allowBlank="1" showInputMessage="1" showErrorMessage="1" prompt="Seleccione de la lista desplegable" sqref="H7 B7 B4"/>
    <dataValidation allowBlank="1" showInputMessage="1" showErrorMessage="1" prompt="Si corresponde a un indicador del PDD, identifique el código de la meta el cual se encuentra en el listado de indicadores del plan que se encuentra en la caja de herramientas.  " sqref="F4"/>
  </dataValidations>
  <hyperlinks>
    <hyperlink ref="C56"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workbookViewId="0">
      <selection activeCell="E10" sqref="E10"/>
    </sheetView>
  </sheetViews>
  <sheetFormatPr baseColWidth="10" defaultColWidth="11.42578125" defaultRowHeight="15.75"/>
  <cols>
    <col min="1" max="1" width="25.140625" style="1283" customWidth="1"/>
    <col min="2" max="2" width="39.140625" style="1390" customWidth="1"/>
    <col min="3" max="5" width="11.42578125" style="1283"/>
    <col min="6" max="6" width="12.140625" style="1283" customWidth="1"/>
    <col min="7" max="16384" width="11.42578125" style="1283"/>
  </cols>
  <sheetData>
    <row r="1" spans="1:13" ht="16.5" thickBot="1">
      <c r="A1" s="1279"/>
      <c r="B1" s="1280" t="s">
        <v>1418</v>
      </c>
      <c r="C1" s="1281"/>
      <c r="D1" s="1281"/>
      <c r="E1" s="1281"/>
      <c r="F1" s="1281"/>
      <c r="G1" s="1281"/>
      <c r="H1" s="1281"/>
      <c r="I1" s="1281"/>
      <c r="J1" s="1281"/>
      <c r="K1" s="1281"/>
      <c r="L1" s="1281"/>
      <c r="M1" s="1282"/>
    </row>
    <row r="2" spans="1:13" ht="31.5" customHeight="1">
      <c r="A2" s="3009" t="s">
        <v>457</v>
      </c>
      <c r="B2" s="1284" t="s">
        <v>458</v>
      </c>
      <c r="C2" s="3011" t="s">
        <v>306</v>
      </c>
      <c r="D2" s="3012"/>
      <c r="E2" s="3012"/>
      <c r="F2" s="3012"/>
      <c r="G2" s="3012"/>
      <c r="H2" s="3012"/>
      <c r="I2" s="3012"/>
      <c r="J2" s="3012"/>
      <c r="K2" s="3012"/>
      <c r="L2" s="3012"/>
      <c r="M2" s="3013"/>
    </row>
    <row r="3" spans="1:13" ht="42" customHeight="1">
      <c r="A3" s="3010"/>
      <c r="B3" s="1285" t="s">
        <v>538</v>
      </c>
      <c r="C3" s="3014" t="s">
        <v>270</v>
      </c>
      <c r="D3" s="3015"/>
      <c r="E3" s="3015"/>
      <c r="F3" s="3015"/>
      <c r="G3" s="3015"/>
      <c r="H3" s="3015"/>
      <c r="I3" s="3015"/>
      <c r="J3" s="3015"/>
      <c r="K3" s="3015"/>
      <c r="L3" s="3015"/>
      <c r="M3" s="3016"/>
    </row>
    <row r="4" spans="1:13" ht="15.75" customHeight="1">
      <c r="A4" s="3010"/>
      <c r="B4" s="1286" t="s">
        <v>3</v>
      </c>
      <c r="C4" s="1287" t="s">
        <v>28</v>
      </c>
      <c r="D4" s="1288"/>
      <c r="E4" s="1289"/>
      <c r="F4" s="3017" t="s">
        <v>4</v>
      </c>
      <c r="G4" s="3018"/>
      <c r="H4" s="1290" t="s">
        <v>8</v>
      </c>
      <c r="I4" s="1291"/>
      <c r="J4" s="1291"/>
      <c r="K4" s="1291"/>
      <c r="L4" s="1291"/>
      <c r="M4" s="1292"/>
    </row>
    <row r="5" spans="1:13" ht="30" customHeight="1">
      <c r="A5" s="3010"/>
      <c r="B5" s="1286" t="s">
        <v>459</v>
      </c>
      <c r="C5" s="3014" t="s">
        <v>8</v>
      </c>
      <c r="D5" s="3015"/>
      <c r="E5" s="3015"/>
      <c r="F5" s="3015"/>
      <c r="G5" s="3015"/>
      <c r="H5" s="3015"/>
      <c r="I5" s="3015"/>
      <c r="J5" s="3015"/>
      <c r="K5" s="3015"/>
      <c r="L5" s="3015"/>
      <c r="M5" s="3016"/>
    </row>
    <row r="6" spans="1:13" ht="23.25" customHeight="1">
      <c r="A6" s="3010"/>
      <c r="B6" s="1286" t="s">
        <v>460</v>
      </c>
      <c r="C6" s="3014" t="s">
        <v>8</v>
      </c>
      <c r="D6" s="3015"/>
      <c r="E6" s="3015"/>
      <c r="F6" s="3015"/>
      <c r="G6" s="3015"/>
      <c r="H6" s="3015"/>
      <c r="I6" s="3015"/>
      <c r="J6" s="3015"/>
      <c r="K6" s="3015"/>
      <c r="L6" s="3015"/>
      <c r="M6" s="3016"/>
    </row>
    <row r="7" spans="1:13" ht="15.75" customHeight="1">
      <c r="A7" s="3010"/>
      <c r="B7" s="1285" t="s">
        <v>461</v>
      </c>
      <c r="C7" s="3019" t="s">
        <v>174</v>
      </c>
      <c r="D7" s="3020"/>
      <c r="E7" s="1293"/>
      <c r="F7" s="1293"/>
      <c r="G7" s="1294"/>
      <c r="H7" s="1295" t="s">
        <v>5</v>
      </c>
      <c r="I7" s="3021" t="s">
        <v>175</v>
      </c>
      <c r="J7" s="3020"/>
      <c r="K7" s="3020"/>
      <c r="L7" s="3020"/>
      <c r="M7" s="3022"/>
    </row>
    <row r="8" spans="1:13" ht="15.75" customHeight="1">
      <c r="A8" s="3010"/>
      <c r="B8" s="3023" t="s">
        <v>462</v>
      </c>
      <c r="C8" s="3026" t="s">
        <v>8</v>
      </c>
      <c r="D8" s="3027"/>
      <c r="E8" s="1296"/>
      <c r="F8" s="1297"/>
      <c r="G8" s="1296"/>
      <c r="H8" s="1296"/>
      <c r="I8" s="3027"/>
      <c r="J8" s="3027"/>
      <c r="K8" s="1296"/>
      <c r="L8" s="1296"/>
      <c r="M8" s="1298"/>
    </row>
    <row r="9" spans="1:13" ht="15.75" customHeight="1">
      <c r="A9" s="3010"/>
      <c r="B9" s="3024"/>
      <c r="C9" s="3028"/>
      <c r="D9" s="3029"/>
      <c r="E9" s="1299"/>
      <c r="F9" s="3028"/>
      <c r="G9" s="3029"/>
      <c r="H9" s="1299"/>
      <c r="I9" s="3029"/>
      <c r="J9" s="3029"/>
      <c r="K9" s="1299"/>
      <c r="L9" s="1299"/>
      <c r="M9" s="1300"/>
    </row>
    <row r="10" spans="1:13">
      <c r="A10" s="3010"/>
      <c r="B10" s="3025"/>
      <c r="C10" s="3030" t="s">
        <v>463</v>
      </c>
      <c r="D10" s="3031"/>
      <c r="E10" s="1301"/>
      <c r="F10" s="3032" t="s">
        <v>463</v>
      </c>
      <c r="G10" s="3032"/>
      <c r="H10" s="1301"/>
      <c r="I10" s="3032" t="s">
        <v>463</v>
      </c>
      <c r="J10" s="3032"/>
      <c r="K10" s="1301"/>
      <c r="L10" s="1302"/>
      <c r="M10" s="1303"/>
    </row>
    <row r="11" spans="1:13" ht="75" customHeight="1">
      <c r="A11" s="3010"/>
      <c r="B11" s="1285" t="s">
        <v>464</v>
      </c>
      <c r="C11" s="2990" t="s">
        <v>1419</v>
      </c>
      <c r="D11" s="2991"/>
      <c r="E11" s="2991"/>
      <c r="F11" s="2991"/>
      <c r="G11" s="2991"/>
      <c r="H11" s="2991"/>
      <c r="I11" s="2991"/>
      <c r="J11" s="2991"/>
      <c r="K11" s="2991"/>
      <c r="L11" s="2991"/>
      <c r="M11" s="2992"/>
    </row>
    <row r="12" spans="1:13" ht="54.75" customHeight="1">
      <c r="A12" s="3010"/>
      <c r="B12" s="1285" t="s">
        <v>543</v>
      </c>
      <c r="C12" s="3000" t="s">
        <v>1420</v>
      </c>
      <c r="D12" s="3001"/>
      <c r="E12" s="3001"/>
      <c r="F12" s="3001"/>
      <c r="G12" s="3001"/>
      <c r="H12" s="3001"/>
      <c r="I12" s="3001"/>
      <c r="J12" s="3001"/>
      <c r="K12" s="3001"/>
      <c r="L12" s="3001"/>
      <c r="M12" s="3002"/>
    </row>
    <row r="13" spans="1:13" ht="60" customHeight="1">
      <c r="A13" s="3010"/>
      <c r="B13" s="1285" t="s">
        <v>545</v>
      </c>
      <c r="C13" s="2990" t="s">
        <v>269</v>
      </c>
      <c r="D13" s="2991"/>
      <c r="E13" s="2991"/>
      <c r="F13" s="2991"/>
      <c r="G13" s="2991"/>
      <c r="H13" s="2991"/>
      <c r="I13" s="2991"/>
      <c r="J13" s="2991"/>
      <c r="K13" s="2991"/>
      <c r="L13" s="2991"/>
      <c r="M13" s="2992"/>
    </row>
    <row r="14" spans="1:13" ht="102.95" customHeight="1">
      <c r="A14" s="3010"/>
      <c r="B14" s="1304" t="s">
        <v>547</v>
      </c>
      <c r="C14" s="2990" t="s">
        <v>300</v>
      </c>
      <c r="D14" s="3003"/>
      <c r="E14" s="1305" t="s">
        <v>548</v>
      </c>
      <c r="F14" s="3004" t="s">
        <v>308</v>
      </c>
      <c r="G14" s="2979"/>
      <c r="H14" s="2979"/>
      <c r="I14" s="2979"/>
      <c r="J14" s="2979"/>
      <c r="K14" s="2979"/>
      <c r="L14" s="2979"/>
      <c r="M14" s="2980"/>
    </row>
    <row r="15" spans="1:13">
      <c r="A15" s="3005" t="s">
        <v>465</v>
      </c>
      <c r="B15" s="1306" t="s">
        <v>2</v>
      </c>
      <c r="C15" s="2990" t="s">
        <v>80</v>
      </c>
      <c r="D15" s="2991"/>
      <c r="E15" s="2991"/>
      <c r="F15" s="2991"/>
      <c r="G15" s="2991"/>
      <c r="H15" s="2991"/>
      <c r="I15" s="2991"/>
      <c r="J15" s="2991"/>
      <c r="K15" s="2991"/>
      <c r="L15" s="2991"/>
      <c r="M15" s="2992"/>
    </row>
    <row r="16" spans="1:13" ht="47.25" customHeight="1">
      <c r="A16" s="3006"/>
      <c r="B16" s="1306" t="s">
        <v>550</v>
      </c>
      <c r="C16" s="2990" t="s">
        <v>307</v>
      </c>
      <c r="D16" s="2991"/>
      <c r="E16" s="2991"/>
      <c r="F16" s="2991"/>
      <c r="G16" s="2991"/>
      <c r="H16" s="2991"/>
      <c r="I16" s="2991"/>
      <c r="J16" s="2991"/>
      <c r="K16" s="2991"/>
      <c r="L16" s="2991"/>
      <c r="M16" s="2992"/>
    </row>
    <row r="17" spans="1:13" ht="8.25" customHeight="1">
      <c r="A17" s="3006"/>
      <c r="B17" s="2985" t="s">
        <v>466</v>
      </c>
      <c r="C17" s="1307"/>
      <c r="D17" s="1308"/>
      <c r="E17" s="1308"/>
      <c r="F17" s="1308"/>
      <c r="G17" s="1308"/>
      <c r="H17" s="1308"/>
      <c r="I17" s="1308"/>
      <c r="J17" s="1308"/>
      <c r="K17" s="1308"/>
      <c r="L17" s="1308"/>
      <c r="M17" s="1309"/>
    </row>
    <row r="18" spans="1:13" ht="9" customHeight="1">
      <c r="A18" s="3006"/>
      <c r="B18" s="2986"/>
      <c r="C18" s="1310"/>
      <c r="D18" s="1311"/>
      <c r="E18" s="1312"/>
      <c r="F18" s="1311"/>
      <c r="G18" s="1312"/>
      <c r="H18" s="1311"/>
      <c r="I18" s="1312"/>
      <c r="J18" s="1311"/>
      <c r="K18" s="1312"/>
      <c r="L18" s="1312"/>
      <c r="M18" s="1313"/>
    </row>
    <row r="19" spans="1:13">
      <c r="A19" s="3006"/>
      <c r="B19" s="2986"/>
      <c r="C19" s="1314" t="s">
        <v>467</v>
      </c>
      <c r="D19" s="1315"/>
      <c r="E19" s="1316" t="s">
        <v>468</v>
      </c>
      <c r="F19" s="1315"/>
      <c r="G19" s="1316" t="s">
        <v>469</v>
      </c>
      <c r="H19" s="1315"/>
      <c r="I19" s="1316" t="s">
        <v>470</v>
      </c>
      <c r="J19" s="1315"/>
      <c r="K19" s="1316"/>
      <c r="L19" s="1316"/>
      <c r="M19" s="1317"/>
    </row>
    <row r="20" spans="1:13">
      <c r="A20" s="3006"/>
      <c r="B20" s="2986"/>
      <c r="C20" s="1314" t="s">
        <v>471</v>
      </c>
      <c r="D20" s="1318"/>
      <c r="E20" s="1316" t="s">
        <v>472</v>
      </c>
      <c r="F20" s="1319"/>
      <c r="G20" s="1316" t="s">
        <v>473</v>
      </c>
      <c r="H20" s="1319"/>
      <c r="I20" s="1316"/>
      <c r="J20" s="1320"/>
      <c r="K20" s="1316"/>
      <c r="L20" s="1316"/>
      <c r="M20" s="1317"/>
    </row>
    <row r="21" spans="1:13">
      <c r="A21" s="3006"/>
      <c r="B21" s="2986"/>
      <c r="C21" s="1314" t="s">
        <v>474</v>
      </c>
      <c r="D21" s="1318"/>
      <c r="E21" s="1316" t="s">
        <v>475</v>
      </c>
      <c r="F21" s="1318"/>
      <c r="G21" s="1316"/>
      <c r="H21" s="1320"/>
      <c r="I21" s="1316"/>
      <c r="J21" s="1320"/>
      <c r="K21" s="1316"/>
      <c r="L21" s="1316"/>
      <c r="M21" s="1317"/>
    </row>
    <row r="22" spans="1:13">
      <c r="A22" s="3006"/>
      <c r="B22" s="2986"/>
      <c r="C22" s="1314" t="s">
        <v>476</v>
      </c>
      <c r="D22" s="1319" t="s">
        <v>534</v>
      </c>
      <c r="E22" s="1316" t="s">
        <v>478</v>
      </c>
      <c r="F22" s="3007" t="s">
        <v>551</v>
      </c>
      <c r="G22" s="3007"/>
      <c r="H22" s="3007"/>
      <c r="I22" s="3007"/>
      <c r="J22" s="1321"/>
      <c r="K22" s="1321"/>
      <c r="L22" s="1321"/>
      <c r="M22" s="1322"/>
    </row>
    <row r="23" spans="1:13" ht="9.75" customHeight="1">
      <c r="A23" s="3006"/>
      <c r="B23" s="2987"/>
      <c r="C23" s="1323"/>
      <c r="D23" s="1324"/>
      <c r="E23" s="1324"/>
      <c r="F23" s="1324"/>
      <c r="G23" s="1324"/>
      <c r="H23" s="1324"/>
      <c r="I23" s="1324"/>
      <c r="J23" s="1324"/>
      <c r="K23" s="1324"/>
      <c r="L23" s="1324"/>
      <c r="M23" s="1325"/>
    </row>
    <row r="24" spans="1:13">
      <c r="A24" s="3006"/>
      <c r="B24" s="2985" t="s">
        <v>479</v>
      </c>
      <c r="C24" s="1326"/>
      <c r="D24" s="1327"/>
      <c r="E24" s="1327"/>
      <c r="F24" s="1327"/>
      <c r="G24" s="1327"/>
      <c r="H24" s="1327"/>
      <c r="I24" s="1327"/>
      <c r="J24" s="1327"/>
      <c r="K24" s="1327"/>
      <c r="L24" s="1328"/>
      <c r="M24" s="1329"/>
    </row>
    <row r="25" spans="1:13">
      <c r="A25" s="3006"/>
      <c r="B25" s="2986"/>
      <c r="C25" s="1314" t="s">
        <v>480</v>
      </c>
      <c r="D25" s="1319"/>
      <c r="E25" s="1330"/>
      <c r="F25" s="1316" t="s">
        <v>481</v>
      </c>
      <c r="G25" s="1318"/>
      <c r="H25" s="1330"/>
      <c r="I25" s="1316" t="s">
        <v>482</v>
      </c>
      <c r="J25" s="1318" t="s">
        <v>534</v>
      </c>
      <c r="K25" s="1330"/>
      <c r="L25" s="1331"/>
      <c r="M25" s="1332"/>
    </row>
    <row r="26" spans="1:13">
      <c r="A26" s="3006"/>
      <c r="B26" s="2986"/>
      <c r="C26" s="1314" t="s">
        <v>483</v>
      </c>
      <c r="D26" s="1333"/>
      <c r="E26" s="1331"/>
      <c r="F26" s="1316" t="s">
        <v>484</v>
      </c>
      <c r="G26" s="1319"/>
      <c r="H26" s="1331"/>
      <c r="I26" s="1334"/>
      <c r="J26" s="1331"/>
      <c r="K26" s="1335"/>
      <c r="L26" s="1331"/>
      <c r="M26" s="1332"/>
    </row>
    <row r="27" spans="1:13" ht="24" customHeight="1">
      <c r="A27" s="3006"/>
      <c r="B27" s="2987"/>
      <c r="C27" s="1336"/>
      <c r="D27" s="1337"/>
      <c r="E27" s="1337"/>
      <c r="F27" s="1337"/>
      <c r="G27" s="1337"/>
      <c r="H27" s="1337"/>
      <c r="I27" s="1337"/>
      <c r="J27" s="1337"/>
      <c r="K27" s="1337"/>
      <c r="L27" s="1302"/>
      <c r="M27" s="1303"/>
    </row>
    <row r="28" spans="1:13">
      <c r="A28" s="3006"/>
      <c r="B28" s="1338" t="s">
        <v>485</v>
      </c>
      <c r="C28" s="1339"/>
      <c r="D28" s="1340"/>
      <c r="E28" s="1340"/>
      <c r="F28" s="1340"/>
      <c r="G28" s="1340"/>
      <c r="H28" s="1340"/>
      <c r="I28" s="1340"/>
      <c r="J28" s="1340"/>
      <c r="K28" s="1340"/>
      <c r="L28" s="1340"/>
      <c r="M28" s="1341"/>
    </row>
    <row r="29" spans="1:13" ht="15.75" customHeight="1">
      <c r="A29" s="3006"/>
      <c r="B29" s="1338"/>
      <c r="C29" s="1342" t="s">
        <v>486</v>
      </c>
      <c r="D29" s="1343" t="s">
        <v>9</v>
      </c>
      <c r="E29" s="1330"/>
      <c r="F29" s="1344" t="s">
        <v>487</v>
      </c>
      <c r="G29" s="1345" t="s">
        <v>8</v>
      </c>
      <c r="H29" s="1330"/>
      <c r="I29" s="1344" t="s">
        <v>488</v>
      </c>
      <c r="J29" s="3008" t="s">
        <v>8</v>
      </c>
      <c r="K29" s="2991"/>
      <c r="L29" s="3003"/>
      <c r="M29" s="1346"/>
    </row>
    <row r="30" spans="1:13">
      <c r="A30" s="3006"/>
      <c r="B30" s="1286"/>
      <c r="C30" s="1323"/>
      <c r="D30" s="1324"/>
      <c r="E30" s="1324"/>
      <c r="F30" s="1324"/>
      <c r="G30" s="1324"/>
      <c r="H30" s="1324"/>
      <c r="I30" s="1324"/>
      <c r="J30" s="1324"/>
      <c r="K30" s="1324"/>
      <c r="L30" s="1324"/>
      <c r="M30" s="1325"/>
    </row>
    <row r="31" spans="1:13">
      <c r="A31" s="3006"/>
      <c r="B31" s="2985" t="s">
        <v>489</v>
      </c>
      <c r="C31" s="1347"/>
      <c r="D31" s="1348"/>
      <c r="E31" s="1348"/>
      <c r="F31" s="1348"/>
      <c r="G31" s="1348"/>
      <c r="H31" s="1348"/>
      <c r="I31" s="1348"/>
      <c r="J31" s="1348"/>
      <c r="K31" s="1348"/>
      <c r="L31" s="1328"/>
      <c r="M31" s="1329"/>
    </row>
    <row r="32" spans="1:13">
      <c r="A32" s="3006"/>
      <c r="B32" s="2986"/>
      <c r="C32" s="1349" t="s">
        <v>490</v>
      </c>
      <c r="D32" s="1350">
        <v>2020</v>
      </c>
      <c r="E32" s="1351"/>
      <c r="F32" s="1330" t="s">
        <v>491</v>
      </c>
      <c r="G32" s="1352" t="s">
        <v>492</v>
      </c>
      <c r="H32" s="1351"/>
      <c r="I32" s="1344"/>
      <c r="J32" s="1351"/>
      <c r="K32" s="1351"/>
      <c r="L32" s="1331"/>
      <c r="M32" s="1332"/>
    </row>
    <row r="33" spans="1:13">
      <c r="A33" s="3006"/>
      <c r="B33" s="2987"/>
      <c r="C33" s="1323"/>
      <c r="D33" s="1353"/>
      <c r="E33" s="1354"/>
      <c r="F33" s="1324"/>
      <c r="G33" s="1354"/>
      <c r="H33" s="1354"/>
      <c r="I33" s="1355"/>
      <c r="J33" s="1354"/>
      <c r="K33" s="1354"/>
      <c r="L33" s="1302"/>
      <c r="M33" s="1303"/>
    </row>
    <row r="34" spans="1:13">
      <c r="A34" s="3006"/>
      <c r="B34" s="2985" t="s">
        <v>493</v>
      </c>
      <c r="C34" s="1356"/>
      <c r="D34" s="1357"/>
      <c r="E34" s="1357"/>
      <c r="F34" s="1357"/>
      <c r="G34" s="1357"/>
      <c r="H34" s="1357"/>
      <c r="I34" s="1357"/>
      <c r="J34" s="1357"/>
      <c r="K34" s="1357"/>
      <c r="L34" s="1357"/>
      <c r="M34" s="1358"/>
    </row>
    <row r="35" spans="1:13">
      <c r="A35" s="3006"/>
      <c r="B35" s="2986"/>
      <c r="C35" s="1359"/>
      <c r="D35" s="1360" t="s">
        <v>494</v>
      </c>
      <c r="E35" s="1360"/>
      <c r="F35" s="1360" t="s">
        <v>495</v>
      </c>
      <c r="G35" s="1360"/>
      <c r="H35" s="1361" t="s">
        <v>496</v>
      </c>
      <c r="I35" s="1361"/>
      <c r="J35" s="1361" t="s">
        <v>497</v>
      </c>
      <c r="K35" s="1360"/>
      <c r="L35" s="1360" t="s">
        <v>498</v>
      </c>
      <c r="M35" s="1362"/>
    </row>
    <row r="36" spans="1:13">
      <c r="A36" s="3006"/>
      <c r="B36" s="2986"/>
      <c r="C36" s="1359"/>
      <c r="D36" s="3033">
        <v>1</v>
      </c>
      <c r="E36" s="3034"/>
      <c r="F36" s="3033">
        <v>1</v>
      </c>
      <c r="G36" s="3034"/>
      <c r="H36" s="3033">
        <v>1</v>
      </c>
      <c r="I36" s="3034"/>
      <c r="J36" s="3033">
        <v>1</v>
      </c>
      <c r="K36" s="3034"/>
      <c r="L36" s="3033">
        <v>1</v>
      </c>
      <c r="M36" s="3034"/>
    </row>
    <row r="37" spans="1:13">
      <c r="A37" s="3006"/>
      <c r="B37" s="2986"/>
      <c r="C37" s="1359"/>
      <c r="D37" s="1391" t="s">
        <v>499</v>
      </c>
      <c r="E37" s="1391"/>
      <c r="F37" s="1391" t="s">
        <v>500</v>
      </c>
      <c r="G37" s="1391"/>
      <c r="H37" s="1392" t="s">
        <v>501</v>
      </c>
      <c r="I37" s="1392"/>
      <c r="J37" s="1392" t="s">
        <v>502</v>
      </c>
      <c r="K37" s="1391"/>
      <c r="L37" s="1391" t="s">
        <v>503</v>
      </c>
      <c r="M37" s="1393"/>
    </row>
    <row r="38" spans="1:13">
      <c r="A38" s="3006"/>
      <c r="B38" s="2986"/>
      <c r="C38" s="1359"/>
      <c r="D38" s="3033">
        <v>1</v>
      </c>
      <c r="E38" s="3034"/>
      <c r="F38" s="3033">
        <v>1</v>
      </c>
      <c r="G38" s="3034"/>
      <c r="H38" s="3033">
        <v>1</v>
      </c>
      <c r="I38" s="3034"/>
      <c r="J38" s="3033">
        <v>1</v>
      </c>
      <c r="K38" s="3034"/>
      <c r="L38" s="3033">
        <v>1</v>
      </c>
      <c r="M38" s="3034"/>
    </row>
    <row r="39" spans="1:13">
      <c r="A39" s="3006"/>
      <c r="B39" s="2986"/>
      <c r="C39" s="1359"/>
      <c r="D39" s="1391" t="s">
        <v>504</v>
      </c>
      <c r="E39" s="1391"/>
      <c r="F39" s="1391" t="s">
        <v>505</v>
      </c>
      <c r="G39" s="1391"/>
      <c r="H39" s="1392" t="s">
        <v>506</v>
      </c>
      <c r="I39" s="1392"/>
      <c r="J39" s="1392" t="s">
        <v>507</v>
      </c>
      <c r="K39" s="1391"/>
      <c r="L39" s="1391" t="s">
        <v>508</v>
      </c>
      <c r="M39" s="1393"/>
    </row>
    <row r="40" spans="1:13">
      <c r="A40" s="3006"/>
      <c r="B40" s="2986"/>
      <c r="C40" s="1359"/>
      <c r="D40" s="3033">
        <v>1</v>
      </c>
      <c r="E40" s="3034"/>
      <c r="F40" s="3033" t="s">
        <v>8</v>
      </c>
      <c r="G40" s="3034"/>
      <c r="H40" s="3033" t="s">
        <v>8</v>
      </c>
      <c r="I40" s="3034"/>
      <c r="J40" s="3033" t="s">
        <v>8</v>
      </c>
      <c r="K40" s="3034"/>
      <c r="L40" s="1394"/>
      <c r="M40" s="1395"/>
    </row>
    <row r="41" spans="1:13">
      <c r="A41" s="3006"/>
      <c r="B41" s="2986"/>
      <c r="C41" s="1359"/>
      <c r="D41" s="1365" t="s">
        <v>508</v>
      </c>
      <c r="E41" s="1365"/>
      <c r="F41" s="1365" t="s">
        <v>509</v>
      </c>
      <c r="G41" s="1365"/>
      <c r="H41" s="1366"/>
      <c r="I41" s="1366"/>
      <c r="J41" s="1366"/>
      <c r="K41" s="1366"/>
      <c r="L41" s="1366"/>
      <c r="M41" s="1367"/>
    </row>
    <row r="42" spans="1:13">
      <c r="A42" s="3006"/>
      <c r="B42" s="2986"/>
      <c r="C42" s="1359"/>
      <c r="D42" s="1363"/>
      <c r="E42" s="1368"/>
      <c r="F42" s="3035">
        <v>1</v>
      </c>
      <c r="G42" s="2994"/>
      <c r="H42" s="2999"/>
      <c r="I42" s="2999"/>
      <c r="J42" s="1360"/>
      <c r="K42" s="1360"/>
      <c r="L42" s="1360"/>
      <c r="M42" s="1369"/>
    </row>
    <row r="43" spans="1:13">
      <c r="A43" s="3006"/>
      <c r="B43" s="2986"/>
      <c r="C43" s="1370"/>
      <c r="D43" s="1371"/>
      <c r="E43" s="1365"/>
      <c r="F43" s="1371"/>
      <c r="G43" s="1365"/>
      <c r="H43" s="1372"/>
      <c r="I43" s="1373"/>
      <c r="J43" s="1372"/>
      <c r="K43" s="1373"/>
      <c r="L43" s="1372"/>
      <c r="M43" s="1374"/>
    </row>
    <row r="44" spans="1:13" ht="18" customHeight="1">
      <c r="A44" s="3006"/>
      <c r="B44" s="2985" t="s">
        <v>510</v>
      </c>
      <c r="C44" s="1326"/>
      <c r="D44" s="1327"/>
      <c r="E44" s="1327"/>
      <c r="F44" s="1327"/>
      <c r="G44" s="1327"/>
      <c r="H44" s="1327"/>
      <c r="I44" s="1327"/>
      <c r="J44" s="1327"/>
      <c r="K44" s="1327"/>
      <c r="L44" s="1331"/>
      <c r="M44" s="1332"/>
    </row>
    <row r="45" spans="1:13" ht="15.75" customHeight="1">
      <c r="A45" s="3006"/>
      <c r="B45" s="2986"/>
      <c r="C45" s="1375"/>
      <c r="D45" s="1376" t="s">
        <v>131</v>
      </c>
      <c r="E45" s="1377" t="s">
        <v>28</v>
      </c>
      <c r="F45" s="2988" t="s">
        <v>511</v>
      </c>
      <c r="G45" s="2989"/>
      <c r="H45" s="2989"/>
      <c r="I45" s="2989"/>
      <c r="J45" s="2989"/>
      <c r="K45" s="1378" t="s">
        <v>512</v>
      </c>
      <c r="L45" s="2995"/>
      <c r="M45" s="2996"/>
    </row>
    <row r="46" spans="1:13" ht="15.75" customHeight="1">
      <c r="A46" s="3006"/>
      <c r="B46" s="2986"/>
      <c r="C46" s="1375"/>
      <c r="D46" s="1379"/>
      <c r="E46" s="1318" t="s">
        <v>534</v>
      </c>
      <c r="F46" s="2988"/>
      <c r="G46" s="2989"/>
      <c r="H46" s="2989"/>
      <c r="I46" s="2989"/>
      <c r="J46" s="2989"/>
      <c r="K46" s="1331"/>
      <c r="L46" s="2997"/>
      <c r="M46" s="2998"/>
    </row>
    <row r="47" spans="1:13">
      <c r="A47" s="3006"/>
      <c r="B47" s="2987"/>
      <c r="C47" s="1380"/>
      <c r="D47" s="1302"/>
      <c r="E47" s="1302"/>
      <c r="F47" s="1302"/>
      <c r="G47" s="1302"/>
      <c r="H47" s="1302"/>
      <c r="I47" s="1302"/>
      <c r="J47" s="1302"/>
      <c r="K47" s="1302"/>
      <c r="L47" s="1331"/>
      <c r="M47" s="1332"/>
    </row>
    <row r="48" spans="1:13" ht="58.5" customHeight="1">
      <c r="A48" s="3006"/>
      <c r="B48" s="1285" t="s">
        <v>513</v>
      </c>
      <c r="C48" s="2990" t="s">
        <v>1421</v>
      </c>
      <c r="D48" s="2991"/>
      <c r="E48" s="2991"/>
      <c r="F48" s="2991"/>
      <c r="G48" s="2991"/>
      <c r="H48" s="2991"/>
      <c r="I48" s="2991"/>
      <c r="J48" s="2991"/>
      <c r="K48" s="2991"/>
      <c r="L48" s="2991"/>
      <c r="M48" s="2992"/>
    </row>
    <row r="49" spans="1:13" ht="38.25" customHeight="1">
      <c r="A49" s="3006"/>
      <c r="B49" s="1306" t="s">
        <v>514</v>
      </c>
      <c r="C49" s="2990" t="s">
        <v>1401</v>
      </c>
      <c r="D49" s="2991"/>
      <c r="E49" s="2991"/>
      <c r="F49" s="2991"/>
      <c r="G49" s="2991"/>
      <c r="H49" s="2991"/>
      <c r="I49" s="2991"/>
      <c r="J49" s="2991"/>
      <c r="K49" s="2991"/>
      <c r="L49" s="2991"/>
      <c r="M49" s="2992"/>
    </row>
    <row r="50" spans="1:13" ht="15.75" customHeight="1">
      <c r="A50" s="3006"/>
      <c r="B50" s="1306" t="s">
        <v>515</v>
      </c>
      <c r="C50" s="1381" t="s">
        <v>516</v>
      </c>
      <c r="D50" s="1382"/>
      <c r="E50" s="1382"/>
      <c r="F50" s="1382"/>
      <c r="G50" s="1382"/>
      <c r="H50" s="1382"/>
      <c r="I50" s="1382"/>
      <c r="J50" s="1382"/>
      <c r="K50" s="1382"/>
      <c r="L50" s="1382"/>
      <c r="M50" s="1383"/>
    </row>
    <row r="51" spans="1:13">
      <c r="A51" s="3006"/>
      <c r="B51" s="1306" t="s">
        <v>517</v>
      </c>
      <c r="C51" s="2978" t="s">
        <v>9</v>
      </c>
      <c r="D51" s="2979"/>
      <c r="E51" s="2979"/>
      <c r="F51" s="2979"/>
      <c r="G51" s="2979"/>
      <c r="H51" s="2979"/>
      <c r="I51" s="2979"/>
      <c r="J51" s="2979"/>
      <c r="K51" s="2979"/>
      <c r="L51" s="2979"/>
      <c r="M51" s="2980"/>
    </row>
    <row r="52" spans="1:13" ht="30" customHeight="1">
      <c r="A52" s="2968" t="s">
        <v>518</v>
      </c>
      <c r="B52" s="1384" t="s">
        <v>519</v>
      </c>
      <c r="C52" s="2982" t="s">
        <v>1422</v>
      </c>
      <c r="D52" s="2983"/>
      <c r="E52" s="2983"/>
      <c r="F52" s="2983"/>
      <c r="G52" s="2983"/>
      <c r="H52" s="2983"/>
      <c r="I52" s="2983"/>
      <c r="J52" s="2983"/>
      <c r="K52" s="2983"/>
      <c r="L52" s="2983"/>
      <c r="M52" s="2984"/>
    </row>
    <row r="53" spans="1:13" ht="15.75" customHeight="1">
      <c r="A53" s="2969"/>
      <c r="B53" s="1384" t="s">
        <v>521</v>
      </c>
      <c r="C53" s="2982" t="s">
        <v>305</v>
      </c>
      <c r="D53" s="2983"/>
      <c r="E53" s="2983"/>
      <c r="F53" s="2983"/>
      <c r="G53" s="2983"/>
      <c r="H53" s="2983"/>
      <c r="I53" s="2983"/>
      <c r="J53" s="2983"/>
      <c r="K53" s="2983"/>
      <c r="L53" s="2983"/>
      <c r="M53" s="2984"/>
    </row>
    <row r="54" spans="1:13" ht="15.75" customHeight="1">
      <c r="A54" s="2969"/>
      <c r="B54" s="1384" t="s">
        <v>523</v>
      </c>
      <c r="C54" s="2982" t="s">
        <v>309</v>
      </c>
      <c r="D54" s="2983"/>
      <c r="E54" s="2983"/>
      <c r="F54" s="2983"/>
      <c r="G54" s="2983"/>
      <c r="H54" s="2983"/>
      <c r="I54" s="2983"/>
      <c r="J54" s="2983"/>
      <c r="K54" s="2983"/>
      <c r="L54" s="2983"/>
      <c r="M54" s="2984"/>
    </row>
    <row r="55" spans="1:13" ht="15.75" customHeight="1">
      <c r="A55" s="2969"/>
      <c r="B55" s="1385" t="s">
        <v>524</v>
      </c>
      <c r="C55" s="2982" t="s">
        <v>302</v>
      </c>
      <c r="D55" s="2983"/>
      <c r="E55" s="2983"/>
      <c r="F55" s="2983"/>
      <c r="G55" s="2983"/>
      <c r="H55" s="2983"/>
      <c r="I55" s="2983"/>
      <c r="J55" s="2983"/>
      <c r="K55" s="2983"/>
      <c r="L55" s="2983"/>
      <c r="M55" s="2984"/>
    </row>
    <row r="56" spans="1:13" ht="15.75" customHeight="1">
      <c r="A56" s="2969"/>
      <c r="B56" s="1384" t="s">
        <v>526</v>
      </c>
      <c r="C56" s="2982" t="s">
        <v>1414</v>
      </c>
      <c r="D56" s="2983"/>
      <c r="E56" s="2983"/>
      <c r="F56" s="2983"/>
      <c r="G56" s="2983"/>
      <c r="H56" s="2983"/>
      <c r="I56" s="2983"/>
      <c r="J56" s="2983"/>
      <c r="K56" s="2983"/>
      <c r="L56" s="2983"/>
      <c r="M56" s="2984"/>
    </row>
    <row r="57" spans="1:13" ht="16.5" customHeight="1" thickBot="1">
      <c r="A57" s="2981"/>
      <c r="B57" s="1384" t="s">
        <v>527</v>
      </c>
      <c r="C57" s="2982" t="s">
        <v>303</v>
      </c>
      <c r="D57" s="2983"/>
      <c r="E57" s="2983"/>
      <c r="F57" s="2983"/>
      <c r="G57" s="2983"/>
      <c r="H57" s="2983"/>
      <c r="I57" s="2983"/>
      <c r="J57" s="2983"/>
      <c r="K57" s="2983"/>
      <c r="L57" s="2983"/>
      <c r="M57" s="2984"/>
    </row>
    <row r="58" spans="1:13" ht="15.75" customHeight="1">
      <c r="A58" s="2968" t="s">
        <v>528</v>
      </c>
      <c r="B58" s="1386" t="s">
        <v>529</v>
      </c>
      <c r="C58" s="2970" t="s">
        <v>1404</v>
      </c>
      <c r="D58" s="2971"/>
      <c r="E58" s="2971"/>
      <c r="F58" s="2971"/>
      <c r="G58" s="2971"/>
      <c r="H58" s="2971"/>
      <c r="I58" s="2971"/>
      <c r="J58" s="2971"/>
      <c r="K58" s="2971"/>
      <c r="L58" s="2971"/>
      <c r="M58" s="2972"/>
    </row>
    <row r="59" spans="1:13" ht="30" customHeight="1">
      <c r="A59" s="2969"/>
      <c r="B59" s="1386" t="s">
        <v>531</v>
      </c>
      <c r="C59" s="2970" t="s">
        <v>574</v>
      </c>
      <c r="D59" s="2971"/>
      <c r="E59" s="2971"/>
      <c r="F59" s="2971"/>
      <c r="G59" s="2971"/>
      <c r="H59" s="2971"/>
      <c r="I59" s="2971"/>
      <c r="J59" s="2971"/>
      <c r="K59" s="2971"/>
      <c r="L59" s="2971"/>
      <c r="M59" s="2972"/>
    </row>
    <row r="60" spans="1:13" ht="30" customHeight="1" thickBot="1">
      <c r="A60" s="2969"/>
      <c r="B60" s="1387" t="s">
        <v>5</v>
      </c>
      <c r="C60" s="2970" t="s">
        <v>175</v>
      </c>
      <c r="D60" s="2971"/>
      <c r="E60" s="2971"/>
      <c r="F60" s="2971"/>
      <c r="G60" s="2971"/>
      <c r="H60" s="2971"/>
      <c r="I60" s="2971"/>
      <c r="J60" s="2971"/>
      <c r="K60" s="2971"/>
      <c r="L60" s="2971"/>
      <c r="M60" s="2972"/>
    </row>
    <row r="61" spans="1:13" ht="16.5" customHeight="1" thickBot="1">
      <c r="A61" s="1388" t="s">
        <v>533</v>
      </c>
      <c r="B61" s="1389"/>
      <c r="C61" s="2973"/>
      <c r="D61" s="2974"/>
      <c r="E61" s="2974"/>
      <c r="F61" s="2974"/>
      <c r="G61" s="2974"/>
      <c r="H61" s="2974"/>
      <c r="I61" s="2974"/>
      <c r="J61" s="2974"/>
      <c r="K61" s="2974"/>
      <c r="L61" s="2974"/>
      <c r="M61" s="2975"/>
    </row>
    <row r="62" spans="1:13" ht="15.75" customHeight="1">
      <c r="C62" s="2976"/>
      <c r="D62" s="2977"/>
      <c r="E62" s="2977"/>
      <c r="F62" s="2977"/>
      <c r="G62" s="2977"/>
      <c r="H62" s="2977"/>
      <c r="I62" s="2977"/>
      <c r="J62" s="2977"/>
      <c r="K62" s="2977"/>
      <c r="L62" s="2977"/>
      <c r="M62" s="2977"/>
    </row>
    <row r="63" spans="1:13" ht="15.75" customHeight="1">
      <c r="C63" s="2967"/>
      <c r="D63" s="2967"/>
      <c r="E63" s="2967"/>
      <c r="F63" s="2967"/>
      <c r="G63" s="2967"/>
      <c r="H63" s="2967"/>
      <c r="I63" s="2967"/>
      <c r="J63" s="2967"/>
      <c r="K63" s="2967"/>
      <c r="L63" s="2967"/>
      <c r="M63" s="2967"/>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formula1>#REF!</formula1>
    </dataValidation>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 " sqref="B14"/>
    <dataValidation allowBlank="1" showInputMessage="1" showErrorMessage="1" prompt="Incluir una ficha por cada indicador, ya sea de producto o de resultado" sqref="B1"/>
    <dataValidation allowBlank="1" showInputMessage="1" showErrorMessage="1" prompt="Si corresponde a un indicador del PDD, identifique el código de la meta el cual se encuentra en el listado de indicadores del plan que se encuentra en la caja de herramientas.  " sqref="F4"/>
    <dataValidation allowBlank="1" showInputMessage="1" showErrorMessage="1" prompt="Seleccione de la lista desplegable" sqref="H7 B4 B7"/>
    <dataValidation type="list" allowBlank="1" showInputMessage="1" showErrorMessage="1" sqref="I7:M7">
      <formula1>INDIRECT($C$7)</formula1>
    </dataValidation>
  </dataValidations>
  <hyperlinks>
    <hyperlink ref="C56"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58" sqref="C58:M60"/>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1423</v>
      </c>
      <c r="C1" s="153"/>
      <c r="D1" s="153"/>
      <c r="E1" s="153"/>
      <c r="F1" s="153"/>
      <c r="G1" s="153"/>
      <c r="H1" s="153"/>
      <c r="I1" s="153"/>
      <c r="J1" s="153"/>
      <c r="K1" s="153"/>
      <c r="L1" s="153"/>
      <c r="M1" s="154"/>
    </row>
    <row r="2" spans="1:13" ht="31.5" customHeight="1">
      <c r="A2" s="2866" t="s">
        <v>457</v>
      </c>
      <c r="B2" s="4" t="s">
        <v>458</v>
      </c>
      <c r="C2" s="2582" t="s">
        <v>310</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1424</v>
      </c>
      <c r="D11" s="2859"/>
      <c r="E11" s="2859"/>
      <c r="F11" s="2859"/>
      <c r="G11" s="2859"/>
      <c r="H11" s="2859"/>
      <c r="I11" s="2859"/>
      <c r="J11" s="2859"/>
      <c r="K11" s="2859"/>
      <c r="L11" s="2859"/>
      <c r="M11" s="2860"/>
    </row>
    <row r="12" spans="1:13" ht="54.75" customHeight="1">
      <c r="A12" s="2548"/>
      <c r="B12" s="278" t="s">
        <v>543</v>
      </c>
      <c r="C12" s="2880" t="s">
        <v>1425</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300</v>
      </c>
      <c r="D14" s="2862"/>
      <c r="E14" s="222" t="s">
        <v>548</v>
      </c>
      <c r="F14" s="2863" t="s">
        <v>308</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311</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1426</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v>1</v>
      </c>
      <c r="E29" s="48"/>
      <c r="F29" s="59" t="s">
        <v>487</v>
      </c>
      <c r="G29" s="234">
        <v>2019</v>
      </c>
      <c r="H29" s="48"/>
      <c r="I29" s="59" t="s">
        <v>488</v>
      </c>
      <c r="J29" s="2861" t="s">
        <v>175</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28">
        <v>1</v>
      </c>
      <c r="E36" s="2894"/>
      <c r="F36" s="2928">
        <v>2</v>
      </c>
      <c r="G36" s="2894"/>
      <c r="H36" s="2928">
        <v>2</v>
      </c>
      <c r="I36" s="2894"/>
      <c r="J36" s="2928">
        <v>3</v>
      </c>
      <c r="K36" s="2894"/>
      <c r="L36" s="2928">
        <v>3</v>
      </c>
      <c r="M36" s="2894"/>
    </row>
    <row r="37" spans="1:13">
      <c r="A37" s="2519"/>
      <c r="B37" s="2432"/>
      <c r="C37" s="72"/>
      <c r="D37" s="447" t="s">
        <v>499</v>
      </c>
      <c r="E37" s="447"/>
      <c r="F37" s="447" t="s">
        <v>500</v>
      </c>
      <c r="G37" s="447"/>
      <c r="H37" s="448" t="s">
        <v>501</v>
      </c>
      <c r="I37" s="448"/>
      <c r="J37" s="448" t="s">
        <v>502</v>
      </c>
      <c r="K37" s="447"/>
      <c r="L37" s="447" t="s">
        <v>503</v>
      </c>
      <c r="M37" s="449"/>
    </row>
    <row r="38" spans="1:13">
      <c r="A38" s="2519"/>
      <c r="B38" s="2432"/>
      <c r="C38" s="72"/>
      <c r="D38" s="2928">
        <v>3</v>
      </c>
      <c r="E38" s="2894"/>
      <c r="F38" s="2928">
        <v>4</v>
      </c>
      <c r="G38" s="2894"/>
      <c r="H38" s="2928">
        <v>4</v>
      </c>
      <c r="I38" s="2894"/>
      <c r="J38" s="2928">
        <v>4</v>
      </c>
      <c r="K38" s="2894"/>
      <c r="L38" s="2928">
        <v>4</v>
      </c>
      <c r="M38" s="2894"/>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8">
        <v>4</v>
      </c>
      <c r="E40" s="2894"/>
      <c r="F40" s="2928" t="s">
        <v>8</v>
      </c>
      <c r="G40" s="2894"/>
      <c r="H40" s="2928" t="s">
        <v>8</v>
      </c>
      <c r="I40" s="2894"/>
      <c r="J40" s="2928" t="s">
        <v>8</v>
      </c>
      <c r="K40" s="2894"/>
      <c r="L40" s="261"/>
      <c r="M40" s="450"/>
    </row>
    <row r="41" spans="1:13">
      <c r="A41" s="2519"/>
      <c r="B41" s="2432"/>
      <c r="C41" s="72"/>
      <c r="D41" s="253" t="s">
        <v>508</v>
      </c>
      <c r="E41" s="253"/>
      <c r="F41" s="253" t="s">
        <v>509</v>
      </c>
      <c r="G41" s="253"/>
      <c r="H41" s="93"/>
      <c r="I41" s="93"/>
      <c r="J41" s="93"/>
      <c r="K41" s="93"/>
      <c r="L41" s="93"/>
      <c r="M41" s="245"/>
    </row>
    <row r="42" spans="1:13">
      <c r="A42" s="2519"/>
      <c r="B42" s="2432"/>
      <c r="C42" s="72"/>
      <c r="D42" s="241"/>
      <c r="E42" s="242"/>
      <c r="F42" s="3036">
        <v>34</v>
      </c>
      <c r="G42" s="2965"/>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1427</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312</v>
      </c>
      <c r="D52" s="2912"/>
      <c r="E52" s="2912"/>
      <c r="F52" s="2912"/>
      <c r="G52" s="2912"/>
      <c r="H52" s="2912"/>
      <c r="I52" s="2912"/>
      <c r="J52" s="2912"/>
      <c r="K52" s="2912"/>
      <c r="L52" s="2912"/>
      <c r="M52" s="2913"/>
    </row>
    <row r="53" spans="1:13" ht="15.75" customHeight="1">
      <c r="A53" s="2502"/>
      <c r="B53" s="294" t="s">
        <v>521</v>
      </c>
      <c r="C53" s="2911" t="s">
        <v>1428</v>
      </c>
      <c r="D53" s="2912"/>
      <c r="E53" s="2912"/>
      <c r="F53" s="2912"/>
      <c r="G53" s="2912"/>
      <c r="H53" s="2912"/>
      <c r="I53" s="2912"/>
      <c r="J53" s="2912"/>
      <c r="K53" s="2912"/>
      <c r="L53" s="2912"/>
      <c r="M53" s="2913"/>
    </row>
    <row r="54" spans="1:13" ht="15.75" customHeight="1">
      <c r="A54" s="2502"/>
      <c r="B54" s="294" t="s">
        <v>523</v>
      </c>
      <c r="C54" s="2911" t="s">
        <v>304</v>
      </c>
      <c r="D54" s="2912"/>
      <c r="E54" s="2912"/>
      <c r="F54" s="2912"/>
      <c r="G54" s="2912"/>
      <c r="H54" s="2912"/>
      <c r="I54" s="2912"/>
      <c r="J54" s="2912"/>
      <c r="K54" s="2912"/>
      <c r="L54" s="2912"/>
      <c r="M54" s="2913"/>
    </row>
    <row r="55" spans="1:13" ht="15.75" customHeight="1">
      <c r="A55" s="2502"/>
      <c r="B55" s="295" t="s">
        <v>524</v>
      </c>
      <c r="C55" s="2911" t="s">
        <v>1429</v>
      </c>
      <c r="D55" s="2912"/>
      <c r="E55" s="2912"/>
      <c r="F55" s="2912"/>
      <c r="G55" s="2912"/>
      <c r="H55" s="2912"/>
      <c r="I55" s="2912"/>
      <c r="J55" s="2912"/>
      <c r="K55" s="2912"/>
      <c r="L55" s="2912"/>
      <c r="M55" s="2913"/>
    </row>
    <row r="56" spans="1:13" ht="15.75" customHeight="1">
      <c r="A56" s="2502"/>
      <c r="B56" s="294" t="s">
        <v>526</v>
      </c>
      <c r="C56" s="2911" t="s">
        <v>313</v>
      </c>
      <c r="D56" s="2912"/>
      <c r="E56" s="2912"/>
      <c r="F56" s="2912"/>
      <c r="G56" s="2912"/>
      <c r="H56" s="2912"/>
      <c r="I56" s="2912"/>
      <c r="J56" s="2912"/>
      <c r="K56" s="2912"/>
      <c r="L56" s="2912"/>
      <c r="M56" s="2913"/>
    </row>
    <row r="57" spans="1:13" ht="16.5" customHeight="1" thickBot="1">
      <c r="A57" s="2516"/>
      <c r="B57" s="294" t="s">
        <v>527</v>
      </c>
      <c r="C57" s="2911" t="s">
        <v>1430</v>
      </c>
      <c r="D57" s="2912"/>
      <c r="E57" s="2912"/>
      <c r="F57" s="2912"/>
      <c r="G57" s="2912"/>
      <c r="H57" s="2912"/>
      <c r="I57" s="2912"/>
      <c r="J57" s="2912"/>
      <c r="K57" s="2912"/>
      <c r="L57" s="2912"/>
      <c r="M57" s="2913"/>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6">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1431</v>
      </c>
      <c r="C1" s="153"/>
      <c r="D1" s="153"/>
      <c r="E1" s="153"/>
      <c r="F1" s="153"/>
      <c r="G1" s="153"/>
      <c r="H1" s="153"/>
      <c r="I1" s="153"/>
      <c r="J1" s="153"/>
      <c r="K1" s="153"/>
      <c r="L1" s="153"/>
      <c r="M1" s="154"/>
    </row>
    <row r="2" spans="1:13" ht="31.5" customHeight="1">
      <c r="A2" s="2866" t="s">
        <v>457</v>
      </c>
      <c r="B2" s="4" t="s">
        <v>458</v>
      </c>
      <c r="C2" s="2582" t="s">
        <v>1432</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1433</v>
      </c>
      <c r="D11" s="2859"/>
      <c r="E11" s="2859"/>
      <c r="F11" s="2859"/>
      <c r="G11" s="2859"/>
      <c r="H11" s="2859"/>
      <c r="I11" s="2859"/>
      <c r="J11" s="2859"/>
      <c r="K11" s="2859"/>
      <c r="L11" s="2859"/>
      <c r="M11" s="2860"/>
    </row>
    <row r="12" spans="1:13" ht="54.75" customHeight="1">
      <c r="A12" s="2548"/>
      <c r="B12" s="278" t="s">
        <v>543</v>
      </c>
      <c r="C12" s="2880" t="s">
        <v>1434</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300</v>
      </c>
      <c r="D14" s="2862"/>
      <c r="E14" s="222" t="s">
        <v>548</v>
      </c>
      <c r="F14" s="2863" t="s">
        <v>315</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314</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1435</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28">
        <v>2</v>
      </c>
      <c r="E36" s="2894"/>
      <c r="F36" s="2928">
        <v>12</v>
      </c>
      <c r="G36" s="2894"/>
      <c r="H36" s="2928">
        <v>12</v>
      </c>
      <c r="I36" s="2894"/>
      <c r="J36" s="2928">
        <v>12</v>
      </c>
      <c r="K36" s="2894"/>
      <c r="L36" s="2928">
        <v>12</v>
      </c>
      <c r="M36" s="2894"/>
    </row>
    <row r="37" spans="1:13">
      <c r="A37" s="2519"/>
      <c r="B37" s="2432"/>
      <c r="C37" s="72"/>
      <c r="D37" s="447" t="s">
        <v>499</v>
      </c>
      <c r="E37" s="447"/>
      <c r="F37" s="447" t="s">
        <v>500</v>
      </c>
      <c r="G37" s="447"/>
      <c r="H37" s="448" t="s">
        <v>501</v>
      </c>
      <c r="I37" s="448"/>
      <c r="J37" s="448" t="s">
        <v>502</v>
      </c>
      <c r="K37" s="447"/>
      <c r="L37" s="447" t="s">
        <v>503</v>
      </c>
      <c r="M37" s="449"/>
    </row>
    <row r="38" spans="1:13">
      <c r="A38" s="2519"/>
      <c r="B38" s="2432"/>
      <c r="C38" s="72"/>
      <c r="D38" s="2928">
        <v>12</v>
      </c>
      <c r="E38" s="2894"/>
      <c r="F38" s="2928">
        <v>12</v>
      </c>
      <c r="G38" s="2894"/>
      <c r="H38" s="2928">
        <v>12</v>
      </c>
      <c r="I38" s="2894"/>
      <c r="J38" s="2928">
        <v>12</v>
      </c>
      <c r="K38" s="2894"/>
      <c r="L38" s="2928">
        <v>12</v>
      </c>
      <c r="M38" s="2894"/>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8">
        <v>12</v>
      </c>
      <c r="E40" s="2894"/>
      <c r="F40" s="2928" t="s">
        <v>8</v>
      </c>
      <c r="G40" s="2894"/>
      <c r="H40" s="2928" t="s">
        <v>8</v>
      </c>
      <c r="I40" s="2894"/>
      <c r="J40" s="2928" t="s">
        <v>8</v>
      </c>
      <c r="K40" s="2894"/>
      <c r="L40" s="261"/>
      <c r="M40" s="450"/>
    </row>
    <row r="41" spans="1:13">
      <c r="A41" s="2519"/>
      <c r="B41" s="2432"/>
      <c r="C41" s="72"/>
      <c r="D41" s="253" t="s">
        <v>508</v>
      </c>
      <c r="E41" s="253"/>
      <c r="F41" s="253" t="s">
        <v>509</v>
      </c>
      <c r="G41" s="253"/>
      <c r="H41" s="93"/>
      <c r="I41" s="93"/>
      <c r="J41" s="93"/>
      <c r="K41" s="93"/>
      <c r="L41" s="93"/>
      <c r="M41" s="245"/>
    </row>
    <row r="42" spans="1:13">
      <c r="A42" s="2519"/>
      <c r="B42" s="2432"/>
      <c r="C42" s="72"/>
      <c r="D42" s="241"/>
      <c r="E42" s="242"/>
      <c r="F42" s="3036">
        <v>122</v>
      </c>
      <c r="G42" s="2965"/>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1436</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317</v>
      </c>
      <c r="D52" s="2912"/>
      <c r="E52" s="2912"/>
      <c r="F52" s="2912"/>
      <c r="G52" s="2912"/>
      <c r="H52" s="2912"/>
      <c r="I52" s="2912"/>
      <c r="J52" s="2912"/>
      <c r="K52" s="2912"/>
      <c r="L52" s="2912"/>
      <c r="M52" s="2913"/>
    </row>
    <row r="53" spans="1:13" ht="15.75" customHeight="1">
      <c r="A53" s="2502"/>
      <c r="B53" s="294" t="s">
        <v>521</v>
      </c>
      <c r="C53" s="2911" t="s">
        <v>556</v>
      </c>
      <c r="D53" s="2912"/>
      <c r="E53" s="2912"/>
      <c r="F53" s="2912"/>
      <c r="G53" s="2912"/>
      <c r="H53" s="2912"/>
      <c r="I53" s="2912"/>
      <c r="J53" s="2912"/>
      <c r="K53" s="2912"/>
      <c r="L53" s="2912"/>
      <c r="M53" s="2913"/>
    </row>
    <row r="54" spans="1:13" ht="15.75" customHeight="1">
      <c r="A54" s="2502"/>
      <c r="B54" s="294" t="s">
        <v>523</v>
      </c>
      <c r="C54" s="2911" t="s">
        <v>305</v>
      </c>
      <c r="D54" s="2912"/>
      <c r="E54" s="2912"/>
      <c r="F54" s="2912"/>
      <c r="G54" s="2912"/>
      <c r="H54" s="2912"/>
      <c r="I54" s="2912"/>
      <c r="J54" s="2912"/>
      <c r="K54" s="2912"/>
      <c r="L54" s="2912"/>
      <c r="M54" s="2913"/>
    </row>
    <row r="55" spans="1:13" ht="15.75" customHeight="1">
      <c r="A55" s="2502"/>
      <c r="B55" s="295" t="s">
        <v>524</v>
      </c>
      <c r="C55" s="2911" t="s">
        <v>316</v>
      </c>
      <c r="D55" s="2912"/>
      <c r="E55" s="2912"/>
      <c r="F55" s="2912"/>
      <c r="G55" s="2912"/>
      <c r="H55" s="2912"/>
      <c r="I55" s="2912"/>
      <c r="J55" s="2912"/>
      <c r="K55" s="2912"/>
      <c r="L55" s="2912"/>
      <c r="M55" s="2913"/>
    </row>
    <row r="56" spans="1:13" ht="15.75" customHeight="1">
      <c r="A56" s="2502"/>
      <c r="B56" s="294" t="s">
        <v>526</v>
      </c>
      <c r="C56" s="2911" t="s">
        <v>318</v>
      </c>
      <c r="D56" s="2912"/>
      <c r="E56" s="2912"/>
      <c r="F56" s="2912"/>
      <c r="G56" s="2912"/>
      <c r="H56" s="2912"/>
      <c r="I56" s="2912"/>
      <c r="J56" s="2912"/>
      <c r="K56" s="2912"/>
      <c r="L56" s="2912"/>
      <c r="M56" s="2913"/>
    </row>
    <row r="57" spans="1:13" ht="16.5" customHeight="1" thickBot="1">
      <c r="A57" s="2516"/>
      <c r="B57" s="294" t="s">
        <v>527</v>
      </c>
      <c r="C57" s="2911" t="s">
        <v>1430</v>
      </c>
      <c r="D57" s="2912"/>
      <c r="E57" s="2912"/>
      <c r="F57" s="2912"/>
      <c r="G57" s="2912"/>
      <c r="H57" s="2912"/>
      <c r="I57" s="2912"/>
      <c r="J57" s="2912"/>
      <c r="K57" s="2912"/>
      <c r="L57" s="2912"/>
      <c r="M57" s="2913"/>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6">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1437</v>
      </c>
      <c r="C1" s="153"/>
      <c r="D1" s="153"/>
      <c r="E1" s="153"/>
      <c r="F1" s="153"/>
      <c r="G1" s="153"/>
      <c r="H1" s="153"/>
      <c r="I1" s="153"/>
      <c r="J1" s="153"/>
      <c r="K1" s="153"/>
      <c r="L1" s="153"/>
      <c r="M1" s="154"/>
    </row>
    <row r="2" spans="1:13" ht="31.5" customHeight="1">
      <c r="A2" s="2866" t="s">
        <v>457</v>
      </c>
      <c r="B2" s="4" t="s">
        <v>458</v>
      </c>
      <c r="C2" s="2582" t="s">
        <v>1849</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1898</v>
      </c>
      <c r="D11" s="2859"/>
      <c r="E11" s="2859"/>
      <c r="F11" s="2859"/>
      <c r="G11" s="2859"/>
      <c r="H11" s="2859"/>
      <c r="I11" s="2859"/>
      <c r="J11" s="2859"/>
      <c r="K11" s="2859"/>
      <c r="L11" s="2859"/>
      <c r="M11" s="2860"/>
    </row>
    <row r="12" spans="1:13" ht="54.75" customHeight="1">
      <c r="A12" s="2548"/>
      <c r="B12" s="278" t="s">
        <v>543</v>
      </c>
      <c r="C12" s="2880" t="s">
        <v>1438</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12</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1850</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1439</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3036">
        <v>2</v>
      </c>
      <c r="E36" s="2965"/>
      <c r="F36" s="3036">
        <v>2</v>
      </c>
      <c r="G36" s="2965"/>
      <c r="H36" s="3036">
        <v>2</v>
      </c>
      <c r="I36" s="2965"/>
      <c r="J36" s="3036">
        <v>2</v>
      </c>
      <c r="K36" s="2965"/>
      <c r="L36" s="3036">
        <v>2</v>
      </c>
      <c r="M36" s="2965"/>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3036">
        <v>2</v>
      </c>
      <c r="E38" s="2965"/>
      <c r="F38" s="3036">
        <v>2</v>
      </c>
      <c r="G38" s="2965"/>
      <c r="H38" s="3036">
        <v>2</v>
      </c>
      <c r="I38" s="2965"/>
      <c r="J38" s="3036">
        <v>2</v>
      </c>
      <c r="K38" s="2965"/>
      <c r="L38" s="3036">
        <v>2</v>
      </c>
      <c r="M38" s="2965"/>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3037">
        <v>2</v>
      </c>
      <c r="E40" s="3038"/>
      <c r="F40" s="3039"/>
      <c r="G40" s="3040"/>
      <c r="H40" s="264"/>
      <c r="I40" s="242"/>
      <c r="J40" s="264"/>
      <c r="K40" s="242"/>
      <c r="L40" s="264"/>
      <c r="M40" s="254"/>
    </row>
    <row r="41" spans="1:13">
      <c r="A41" s="2519"/>
      <c r="B41" s="2432"/>
      <c r="C41" s="72"/>
      <c r="D41" s="451" t="s">
        <v>508</v>
      </c>
      <c r="E41" s="298"/>
      <c r="F41" s="451" t="s">
        <v>509</v>
      </c>
      <c r="G41" s="298"/>
      <c r="H41" s="81"/>
      <c r="I41" s="93"/>
      <c r="J41" s="81"/>
      <c r="K41" s="93"/>
      <c r="L41" s="81"/>
      <c r="M41" s="245"/>
    </row>
    <row r="42" spans="1:13">
      <c r="A42" s="2519"/>
      <c r="B42" s="2432"/>
      <c r="C42" s="72"/>
      <c r="D42" s="452"/>
      <c r="E42" s="453"/>
      <c r="F42" s="3037">
        <v>22</v>
      </c>
      <c r="G42" s="3038"/>
      <c r="H42" s="3041"/>
      <c r="I42" s="3041"/>
      <c r="J42" s="144"/>
      <c r="K42" s="164"/>
      <c r="L42" s="14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1440</v>
      </c>
      <c r="D48" s="2859"/>
      <c r="E48" s="2859"/>
      <c r="F48" s="2859"/>
      <c r="G48" s="2859"/>
      <c r="H48" s="2859"/>
      <c r="I48" s="2859"/>
      <c r="J48" s="2859"/>
      <c r="K48" s="2859"/>
      <c r="L48" s="2859"/>
      <c r="M48" s="2860"/>
    </row>
    <row r="49" spans="1:13" ht="38.25" customHeight="1">
      <c r="A49" s="2519"/>
      <c r="B49" s="291" t="s">
        <v>514</v>
      </c>
      <c r="C49" s="2858" t="s">
        <v>1401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317</v>
      </c>
      <c r="D52" s="2912"/>
      <c r="E52" s="2912"/>
      <c r="F52" s="2912"/>
      <c r="G52" s="2912"/>
      <c r="H52" s="2912"/>
      <c r="I52" s="2912"/>
      <c r="J52" s="2912"/>
      <c r="K52" s="2912"/>
      <c r="L52" s="2912"/>
      <c r="M52" s="2913"/>
    </row>
    <row r="53" spans="1:13" ht="15.75" customHeight="1">
      <c r="A53" s="2502"/>
      <c r="B53" s="294" t="s">
        <v>521</v>
      </c>
      <c r="C53" s="2911" t="s">
        <v>556</v>
      </c>
      <c r="D53" s="2912"/>
      <c r="E53" s="2912"/>
      <c r="F53" s="2912"/>
      <c r="G53" s="2912"/>
      <c r="H53" s="2912"/>
      <c r="I53" s="2912"/>
      <c r="J53" s="2912"/>
      <c r="K53" s="2912"/>
      <c r="L53" s="2912"/>
      <c r="M53" s="2913"/>
    </row>
    <row r="54" spans="1:13" ht="15.75" customHeight="1">
      <c r="A54" s="2502"/>
      <c r="B54" s="294" t="s">
        <v>523</v>
      </c>
      <c r="C54" s="2911" t="s">
        <v>305</v>
      </c>
      <c r="D54" s="2912"/>
      <c r="E54" s="2912"/>
      <c r="F54" s="2912"/>
      <c r="G54" s="2912"/>
      <c r="H54" s="2912"/>
      <c r="I54" s="2912"/>
      <c r="J54" s="2912"/>
      <c r="K54" s="2912"/>
      <c r="L54" s="2912"/>
      <c r="M54" s="2913"/>
    </row>
    <row r="55" spans="1:13" ht="15.75" customHeight="1">
      <c r="A55" s="2502"/>
      <c r="B55" s="295" t="s">
        <v>524</v>
      </c>
      <c r="C55" s="2911" t="s">
        <v>316</v>
      </c>
      <c r="D55" s="2912"/>
      <c r="E55" s="2912"/>
      <c r="F55" s="2912"/>
      <c r="G55" s="2912"/>
      <c r="H55" s="2912"/>
      <c r="I55" s="2912"/>
      <c r="J55" s="2912"/>
      <c r="K55" s="2912"/>
      <c r="L55" s="2912"/>
      <c r="M55" s="2913"/>
    </row>
    <row r="56" spans="1:13" ht="15.75" customHeight="1">
      <c r="A56" s="2502"/>
      <c r="B56" s="294" t="s">
        <v>526</v>
      </c>
      <c r="C56" s="2911" t="s">
        <v>318</v>
      </c>
      <c r="D56" s="2912"/>
      <c r="E56" s="2912"/>
      <c r="F56" s="2912"/>
      <c r="G56" s="2912"/>
      <c r="H56" s="2912"/>
      <c r="I56" s="2912"/>
      <c r="J56" s="2912"/>
      <c r="K56" s="2912"/>
      <c r="L56" s="2912"/>
      <c r="M56" s="2913"/>
    </row>
    <row r="57" spans="1:13" ht="16.5" customHeight="1" thickBot="1">
      <c r="A57" s="2516"/>
      <c r="B57" s="294" t="s">
        <v>527</v>
      </c>
      <c r="C57" s="2911" t="s">
        <v>1430</v>
      </c>
      <c r="D57" s="2912"/>
      <c r="E57" s="2912"/>
      <c r="F57" s="2912"/>
      <c r="G57" s="2912"/>
      <c r="H57" s="2912"/>
      <c r="I57" s="2912"/>
      <c r="J57" s="2912"/>
      <c r="K57" s="2912"/>
      <c r="L57" s="2912"/>
      <c r="M57" s="2913"/>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4">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0:G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daniel.valencia@idt.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36"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1441</v>
      </c>
      <c r="C1" s="153"/>
      <c r="D1" s="153"/>
      <c r="E1" s="153"/>
      <c r="F1" s="153"/>
      <c r="G1" s="153"/>
      <c r="H1" s="153"/>
      <c r="I1" s="153"/>
      <c r="J1" s="153"/>
      <c r="K1" s="153"/>
      <c r="L1" s="153"/>
      <c r="M1" s="154"/>
    </row>
    <row r="2" spans="1:13" ht="31.5" customHeight="1">
      <c r="A2" s="2866" t="s">
        <v>457</v>
      </c>
      <c r="B2" s="4" t="s">
        <v>458</v>
      </c>
      <c r="C2" s="2582" t="s">
        <v>319</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589</v>
      </c>
      <c r="D7" s="2873"/>
      <c r="E7" s="213"/>
      <c r="F7" s="213"/>
      <c r="G7" s="214"/>
      <c r="H7" s="215" t="s">
        <v>5</v>
      </c>
      <c r="I7" s="3036" t="s">
        <v>39</v>
      </c>
      <c r="J7" s="2870"/>
      <c r="K7" s="2870"/>
      <c r="L7" s="2870"/>
      <c r="M7" s="2871"/>
    </row>
    <row r="8" spans="1:13" ht="15.75" customHeight="1">
      <c r="A8" s="2548"/>
      <c r="B8" s="2876" t="s">
        <v>462</v>
      </c>
      <c r="C8" s="2877" t="s">
        <v>24</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1442</v>
      </c>
      <c r="D11" s="2859"/>
      <c r="E11" s="2859"/>
      <c r="F11" s="2859"/>
      <c r="G11" s="2859"/>
      <c r="H11" s="2859"/>
      <c r="I11" s="2859"/>
      <c r="J11" s="2859"/>
      <c r="K11" s="2859"/>
      <c r="L11" s="2859"/>
      <c r="M11" s="2860"/>
    </row>
    <row r="12" spans="1:13" ht="84" customHeight="1">
      <c r="A12" s="2548"/>
      <c r="B12" s="278" t="s">
        <v>543</v>
      </c>
      <c r="C12" s="2880" t="s">
        <v>1443</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12</v>
      </c>
      <c r="G14" s="2864"/>
      <c r="H14" s="2864"/>
      <c r="I14" s="2864"/>
      <c r="J14" s="2864"/>
      <c r="K14" s="2864"/>
      <c r="L14" s="2864"/>
      <c r="M14" s="2865"/>
    </row>
    <row r="15" spans="1:13">
      <c r="A15" s="2886" t="s">
        <v>465</v>
      </c>
      <c r="B15" s="291" t="s">
        <v>2</v>
      </c>
      <c r="C15" s="2858" t="s">
        <v>321</v>
      </c>
      <c r="D15" s="2859"/>
      <c r="E15" s="2859"/>
      <c r="F15" s="2859"/>
      <c r="G15" s="2859"/>
      <c r="H15" s="2859"/>
      <c r="I15" s="2859"/>
      <c r="J15" s="2859"/>
      <c r="K15" s="2859"/>
      <c r="L15" s="2859"/>
      <c r="M15" s="2860"/>
    </row>
    <row r="16" spans="1:13" ht="47.25" customHeight="1">
      <c r="A16" s="2519"/>
      <c r="B16" s="291" t="s">
        <v>550</v>
      </c>
      <c r="C16" s="2858" t="s">
        <v>320</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64">
        <v>1</v>
      </c>
      <c r="E36" s="2966"/>
      <c r="F36" s="2964">
        <v>1</v>
      </c>
      <c r="G36" s="2966"/>
      <c r="H36" s="2964">
        <v>1</v>
      </c>
      <c r="I36" s="2966"/>
      <c r="J36" s="2964">
        <v>1</v>
      </c>
      <c r="K36" s="2966"/>
      <c r="L36" s="3042" t="s">
        <v>8</v>
      </c>
      <c r="M36" s="3043"/>
    </row>
    <row r="37" spans="1:13">
      <c r="A37" s="2519"/>
      <c r="B37" s="2432"/>
      <c r="C37" s="72"/>
      <c r="D37" s="454" t="s">
        <v>499</v>
      </c>
      <c r="E37" s="454"/>
      <c r="F37" s="454" t="s">
        <v>500</v>
      </c>
      <c r="G37" s="454"/>
      <c r="H37" s="455" t="s">
        <v>501</v>
      </c>
      <c r="I37" s="455"/>
      <c r="J37" s="455" t="s">
        <v>502</v>
      </c>
      <c r="K37" s="454"/>
      <c r="L37" s="454" t="s">
        <v>503</v>
      </c>
      <c r="M37" s="456"/>
    </row>
    <row r="38" spans="1:13">
      <c r="A38" s="2519"/>
      <c r="B38" s="2432"/>
      <c r="C38" s="72"/>
      <c r="D38" s="3042" t="s">
        <v>8</v>
      </c>
      <c r="E38" s="3043"/>
      <c r="F38" s="3042" t="s">
        <v>8</v>
      </c>
      <c r="G38" s="3043"/>
      <c r="H38" s="3042" t="s">
        <v>8</v>
      </c>
      <c r="I38" s="3043"/>
      <c r="J38" s="3042" t="s">
        <v>8</v>
      </c>
      <c r="K38" s="3043"/>
      <c r="L38" s="3042" t="s">
        <v>8</v>
      </c>
      <c r="M38" s="3043"/>
    </row>
    <row r="39" spans="1:13">
      <c r="A39" s="2519"/>
      <c r="B39" s="2432"/>
      <c r="C39" s="72"/>
      <c r="D39" s="454" t="s">
        <v>504</v>
      </c>
      <c r="E39" s="454"/>
      <c r="F39" s="454" t="s">
        <v>505</v>
      </c>
      <c r="G39" s="454"/>
      <c r="H39" s="455" t="s">
        <v>506</v>
      </c>
      <c r="I39" s="455"/>
      <c r="J39" s="455" t="s">
        <v>507</v>
      </c>
      <c r="K39" s="454"/>
      <c r="L39" s="454" t="s">
        <v>508</v>
      </c>
      <c r="M39" s="456"/>
    </row>
    <row r="40" spans="1:13">
      <c r="A40" s="2519"/>
      <c r="B40" s="2432"/>
      <c r="C40" s="72"/>
      <c r="D40" s="3042" t="s">
        <v>8</v>
      </c>
      <c r="E40" s="3043"/>
      <c r="F40" s="3042" t="s">
        <v>8</v>
      </c>
      <c r="G40" s="3043"/>
      <c r="H40" s="3042" t="s">
        <v>8</v>
      </c>
      <c r="I40" s="3043"/>
      <c r="J40" s="3042" t="s">
        <v>8</v>
      </c>
      <c r="K40" s="3043"/>
      <c r="L40" s="3042" t="s">
        <v>8</v>
      </c>
      <c r="M40" s="3043"/>
    </row>
    <row r="41" spans="1:13">
      <c r="A41" s="2519"/>
      <c r="B41" s="2432"/>
      <c r="C41" s="72"/>
      <c r="D41" s="457" t="s">
        <v>508</v>
      </c>
      <c r="E41" s="457"/>
      <c r="F41" s="457" t="s">
        <v>509</v>
      </c>
      <c r="G41" s="457"/>
      <c r="H41" s="458"/>
      <c r="I41" s="458"/>
      <c r="J41" s="458"/>
      <c r="K41" s="458"/>
      <c r="L41" s="458"/>
      <c r="M41" s="459"/>
    </row>
    <row r="42" spans="1:13">
      <c r="A42" s="2519"/>
      <c r="B42" s="2432"/>
      <c r="C42" s="72"/>
      <c r="D42" s="460"/>
      <c r="E42" s="461"/>
      <c r="F42" s="3039">
        <v>1</v>
      </c>
      <c r="G42" s="3040"/>
      <c r="H42" s="3044"/>
      <c r="I42" s="3044"/>
      <c r="J42" s="454"/>
      <c r="K42" s="454"/>
      <c r="L42" s="454"/>
      <c r="M42" s="462"/>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535</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1444</v>
      </c>
      <c r="D48" s="2859"/>
      <c r="E48" s="2859"/>
      <c r="F48" s="2859"/>
      <c r="G48" s="2859"/>
      <c r="H48" s="2859"/>
      <c r="I48" s="2859"/>
      <c r="J48" s="2859"/>
      <c r="K48" s="2859"/>
      <c r="L48" s="2859"/>
      <c r="M48" s="2860"/>
    </row>
    <row r="49" spans="1:13" ht="38.25" customHeight="1">
      <c r="A49" s="2519"/>
      <c r="B49" s="291" t="s">
        <v>514</v>
      </c>
      <c r="C49" s="2858" t="s">
        <v>1445</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1446</v>
      </c>
      <c r="D52" s="2912"/>
      <c r="E52" s="2912"/>
      <c r="F52" s="2912"/>
      <c r="G52" s="2912"/>
      <c r="H52" s="2912"/>
      <c r="I52" s="2912"/>
      <c r="J52" s="2912"/>
      <c r="K52" s="2912"/>
      <c r="L52" s="2912"/>
      <c r="M52" s="2913"/>
    </row>
    <row r="53" spans="1:13" ht="15.75" customHeight="1">
      <c r="A53" s="2502"/>
      <c r="B53" s="294" t="s">
        <v>521</v>
      </c>
      <c r="C53" s="2911" t="s">
        <v>1447</v>
      </c>
      <c r="D53" s="2912"/>
      <c r="E53" s="2912"/>
      <c r="F53" s="2912"/>
      <c r="G53" s="2912"/>
      <c r="H53" s="2912"/>
      <c r="I53" s="2912"/>
      <c r="J53" s="2912"/>
      <c r="K53" s="2912"/>
      <c r="L53" s="2912"/>
      <c r="M53" s="2913"/>
    </row>
    <row r="54" spans="1:13" ht="15.75" customHeight="1">
      <c r="A54" s="2502"/>
      <c r="B54" s="294" t="s">
        <v>523</v>
      </c>
      <c r="C54" s="2911" t="s">
        <v>39</v>
      </c>
      <c r="D54" s="2912"/>
      <c r="E54" s="2912"/>
      <c r="F54" s="2912"/>
      <c r="G54" s="2912"/>
      <c r="H54" s="2912"/>
      <c r="I54" s="2912"/>
      <c r="J54" s="2912"/>
      <c r="K54" s="2912"/>
      <c r="L54" s="2912"/>
      <c r="M54" s="2913"/>
    </row>
    <row r="55" spans="1:13" ht="15.75" customHeight="1">
      <c r="A55" s="2502"/>
      <c r="B55" s="295" t="s">
        <v>524</v>
      </c>
      <c r="C55" s="2911" t="s">
        <v>1253</v>
      </c>
      <c r="D55" s="2912"/>
      <c r="E55" s="2912"/>
      <c r="F55" s="2912"/>
      <c r="G55" s="2912"/>
      <c r="H55" s="2912"/>
      <c r="I55" s="2912"/>
      <c r="J55" s="2912"/>
      <c r="K55" s="2912"/>
      <c r="L55" s="2912"/>
      <c r="M55" s="2913"/>
    </row>
    <row r="56" spans="1:13" ht="15.75" customHeight="1">
      <c r="A56" s="2502"/>
      <c r="B56" s="294" t="s">
        <v>526</v>
      </c>
      <c r="C56" s="2929" t="s">
        <v>1448</v>
      </c>
      <c r="D56" s="2912"/>
      <c r="E56" s="2912"/>
      <c r="F56" s="2912"/>
      <c r="G56" s="2912"/>
      <c r="H56" s="2912"/>
      <c r="I56" s="2912"/>
      <c r="J56" s="2912"/>
      <c r="K56" s="2912"/>
      <c r="L56" s="2912"/>
      <c r="M56" s="2913"/>
    </row>
    <row r="57" spans="1:13" ht="16.5" customHeight="1" thickBot="1">
      <c r="A57" s="2516"/>
      <c r="B57" s="294" t="s">
        <v>527</v>
      </c>
      <c r="C57" s="2911" t="s">
        <v>1254</v>
      </c>
      <c r="D57" s="2912"/>
      <c r="E57" s="2912"/>
      <c r="F57" s="2912"/>
      <c r="G57" s="2912"/>
      <c r="H57" s="2912"/>
      <c r="I57" s="2912"/>
      <c r="J57" s="2912"/>
      <c r="K57" s="2912"/>
      <c r="L57" s="2912"/>
      <c r="M57" s="2913"/>
    </row>
    <row r="58" spans="1:13" ht="15.75" customHeight="1">
      <c r="A58" s="2887" t="s">
        <v>528</v>
      </c>
      <c r="B58" s="296" t="s">
        <v>529</v>
      </c>
      <c r="C58" s="2911" t="s">
        <v>1255</v>
      </c>
      <c r="D58" s="2912"/>
      <c r="E58" s="2912"/>
      <c r="F58" s="2912"/>
      <c r="G58" s="2912"/>
      <c r="H58" s="2912"/>
      <c r="I58" s="2912"/>
      <c r="J58" s="2912"/>
      <c r="K58" s="2912"/>
      <c r="L58" s="2912"/>
      <c r="M58" s="2913"/>
    </row>
    <row r="59" spans="1:13" ht="30" customHeight="1">
      <c r="A59" s="2502"/>
      <c r="B59" s="296" t="s">
        <v>531</v>
      </c>
      <c r="C59" s="2911" t="s">
        <v>1256</v>
      </c>
      <c r="D59" s="2912"/>
      <c r="E59" s="2912"/>
      <c r="F59" s="2912"/>
      <c r="G59" s="2912"/>
      <c r="H59" s="2912"/>
      <c r="I59" s="2912"/>
      <c r="J59" s="2912"/>
      <c r="K59" s="2912"/>
      <c r="L59" s="2912"/>
      <c r="M59" s="2913"/>
    </row>
    <row r="60" spans="1:13" ht="30" customHeight="1" thickBot="1">
      <c r="A60" s="2502"/>
      <c r="B60" s="297" t="s">
        <v>5</v>
      </c>
      <c r="C60" s="2911" t="s">
        <v>39</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'C:\Users\user\Downloads\[17.7.20 Ficha IP SDC.xlsx]Desplegables'!#REF!</xm:f>
          </x14:formula1>
          <xm:sqref>C7 G45:J46 C14:D14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60" zoomScaleNormal="60" zoomScalePageLayoutView="85" workbookViewId="0">
      <selection activeCell="O1" sqref="O1"/>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1994</v>
      </c>
      <c r="C1" s="984"/>
      <c r="D1" s="984"/>
      <c r="E1" s="984"/>
      <c r="F1" s="984"/>
      <c r="G1" s="984"/>
      <c r="H1" s="984"/>
      <c r="I1" s="984"/>
      <c r="J1" s="984"/>
      <c r="K1" s="984"/>
      <c r="L1" s="984"/>
      <c r="M1" s="985"/>
    </row>
    <row r="2" spans="1:13" ht="15.6" customHeight="1">
      <c r="A2" s="2412" t="s">
        <v>457</v>
      </c>
      <c r="B2" s="4" t="s">
        <v>458</v>
      </c>
      <c r="C2" s="2415" t="s">
        <v>375</v>
      </c>
      <c r="D2" s="2416"/>
      <c r="E2" s="2416"/>
      <c r="F2" s="2416"/>
      <c r="G2" s="2416"/>
      <c r="H2" s="2416"/>
      <c r="I2" s="2416"/>
      <c r="J2" s="2416"/>
      <c r="K2" s="2416"/>
      <c r="L2" s="2416"/>
      <c r="M2" s="2417"/>
    </row>
    <row r="3" spans="1:13" ht="58.15" customHeight="1">
      <c r="A3" s="2413"/>
      <c r="B3" s="680" t="s">
        <v>1964</v>
      </c>
      <c r="C3" s="2497" t="s">
        <v>1995</v>
      </c>
      <c r="D3" s="2498"/>
      <c r="E3" s="2498"/>
      <c r="F3" s="2499"/>
      <c r="G3" s="2499"/>
      <c r="H3" s="2499"/>
      <c r="I3" s="2499"/>
      <c r="J3" s="2499"/>
      <c r="K3" s="2499"/>
      <c r="L3" s="2499"/>
      <c r="M3" s="2500"/>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147</v>
      </c>
      <c r="D9" s="2437"/>
      <c r="E9" s="954"/>
      <c r="F9" s="2437" t="s">
        <v>1996</v>
      </c>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67.150000000000006" customHeight="1">
      <c r="A11" s="2414"/>
      <c r="B11" s="680" t="s">
        <v>464</v>
      </c>
      <c r="C11" s="2440" t="s">
        <v>1997</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988"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7.0000000000000007E-2</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0.1</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534</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1998</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37" zoomScale="80" zoomScaleNormal="80" workbookViewId="0">
      <selection activeCell="G26" sqref="F19:I26"/>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1449</v>
      </c>
      <c r="C1" s="153"/>
      <c r="D1" s="153"/>
      <c r="E1" s="153"/>
      <c r="F1" s="153"/>
      <c r="G1" s="153"/>
      <c r="H1" s="153"/>
      <c r="I1" s="153"/>
      <c r="J1" s="153"/>
      <c r="K1" s="153"/>
      <c r="L1" s="153"/>
      <c r="M1" s="154"/>
    </row>
    <row r="2" spans="1:13" ht="31.5" customHeight="1">
      <c r="A2" s="2866" t="s">
        <v>457</v>
      </c>
      <c r="B2" s="4" t="s">
        <v>458</v>
      </c>
      <c r="C2" s="2582" t="s">
        <v>322</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21</v>
      </c>
      <c r="D7" s="2873"/>
      <c r="E7" s="213"/>
      <c r="F7" s="213"/>
      <c r="G7" s="214"/>
      <c r="H7" s="215" t="s">
        <v>5</v>
      </c>
      <c r="I7" s="3036" t="s">
        <v>22</v>
      </c>
      <c r="J7" s="2870"/>
      <c r="K7" s="2870"/>
      <c r="L7" s="2870"/>
      <c r="M7" s="2871"/>
    </row>
    <row r="8" spans="1:13" ht="15.75" customHeight="1">
      <c r="A8" s="2548"/>
      <c r="B8" s="2876" t="s">
        <v>462</v>
      </c>
      <c r="C8" s="2877" t="s">
        <v>24</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1450</v>
      </c>
      <c r="D11" s="2859"/>
      <c r="E11" s="2859"/>
      <c r="F11" s="2859"/>
      <c r="G11" s="2859"/>
      <c r="H11" s="2859"/>
      <c r="I11" s="2859"/>
      <c r="J11" s="2859"/>
      <c r="K11" s="2859"/>
      <c r="L11" s="2859"/>
      <c r="M11" s="2860"/>
    </row>
    <row r="12" spans="1:13" ht="84" customHeight="1">
      <c r="A12" s="2548"/>
      <c r="B12" s="278" t="s">
        <v>543</v>
      </c>
      <c r="C12" s="2880" t="s">
        <v>1451</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41</v>
      </c>
      <c r="G14" s="2864"/>
      <c r="H14" s="2864"/>
      <c r="I14" s="2864"/>
      <c r="J14" s="2864"/>
      <c r="K14" s="2864"/>
      <c r="L14" s="2864"/>
      <c r="M14" s="2865"/>
    </row>
    <row r="15" spans="1:13">
      <c r="A15" s="2886" t="s">
        <v>465</v>
      </c>
      <c r="B15" s="291" t="s">
        <v>2</v>
      </c>
      <c r="C15" s="2858" t="s">
        <v>1452</v>
      </c>
      <c r="D15" s="2859"/>
      <c r="E15" s="2859"/>
      <c r="F15" s="2859"/>
      <c r="G15" s="2859"/>
      <c r="H15" s="2859"/>
      <c r="I15" s="2859"/>
      <c r="J15" s="2859"/>
      <c r="K15" s="2859"/>
      <c r="L15" s="2859"/>
      <c r="M15" s="2860"/>
    </row>
    <row r="16" spans="1:13" ht="47.25" customHeight="1">
      <c r="A16" s="2519"/>
      <c r="B16" s="291" t="s">
        <v>550</v>
      </c>
      <c r="C16" s="2858" t="s">
        <v>323</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1453</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c r="K25" s="48"/>
      <c r="L25" s="21"/>
      <c r="M25" s="22"/>
    </row>
    <row r="26" spans="1:13">
      <c r="A26" s="2519"/>
      <c r="B26" s="2432"/>
      <c r="C26" s="33" t="s">
        <v>483</v>
      </c>
      <c r="D26" s="230"/>
      <c r="E26" s="21"/>
      <c r="F26" s="35" t="s">
        <v>484</v>
      </c>
      <c r="G26" s="227"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3036">
        <v>3</v>
      </c>
      <c r="E36" s="2965"/>
      <c r="F36" s="3036">
        <v>3</v>
      </c>
      <c r="G36" s="2965"/>
      <c r="H36" s="3036">
        <v>3</v>
      </c>
      <c r="I36" s="2965"/>
      <c r="J36" s="3036">
        <v>3</v>
      </c>
      <c r="K36" s="2965"/>
      <c r="L36" s="3036">
        <v>3</v>
      </c>
      <c r="M36" s="2965"/>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3036">
        <v>3</v>
      </c>
      <c r="E38" s="2965"/>
      <c r="F38" s="3036">
        <v>3</v>
      </c>
      <c r="G38" s="2965"/>
      <c r="H38" s="3036">
        <v>3</v>
      </c>
      <c r="I38" s="2965"/>
      <c r="J38" s="3036">
        <v>3</v>
      </c>
      <c r="K38" s="2965"/>
      <c r="L38" s="3036">
        <v>3</v>
      </c>
      <c r="M38" s="2965"/>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3036">
        <v>3</v>
      </c>
      <c r="E40" s="2965"/>
      <c r="F40" s="3036" t="s">
        <v>8</v>
      </c>
      <c r="G40" s="2965"/>
      <c r="H40" s="3036" t="s">
        <v>8</v>
      </c>
      <c r="I40" s="2965"/>
      <c r="J40" s="3036" t="s">
        <v>8</v>
      </c>
      <c r="K40" s="2965"/>
      <c r="L40" s="3036" t="s">
        <v>8</v>
      </c>
      <c r="M40" s="2965"/>
    </row>
    <row r="41" spans="1:13">
      <c r="A41" s="2519"/>
      <c r="B41" s="2432"/>
      <c r="C41" s="72"/>
      <c r="D41" s="298" t="s">
        <v>508</v>
      </c>
      <c r="E41" s="298"/>
      <c r="F41" s="298" t="s">
        <v>509</v>
      </c>
      <c r="G41" s="298"/>
      <c r="H41" s="93"/>
      <c r="I41" s="93"/>
      <c r="J41" s="93"/>
      <c r="K41" s="93"/>
      <c r="L41" s="93"/>
      <c r="M41" s="245"/>
    </row>
    <row r="42" spans="1:13">
      <c r="A42" s="2519"/>
      <c r="B42" s="2432"/>
      <c r="C42" s="72"/>
      <c r="D42" s="463"/>
      <c r="E42" s="453"/>
      <c r="F42" s="3037">
        <v>33</v>
      </c>
      <c r="G42" s="3038"/>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1454</v>
      </c>
      <c r="D48" s="2859"/>
      <c r="E48" s="2859"/>
      <c r="F48" s="2859"/>
      <c r="G48" s="2859"/>
      <c r="H48" s="2859"/>
      <c r="I48" s="2859"/>
      <c r="J48" s="2859"/>
      <c r="K48" s="2859"/>
      <c r="L48" s="2859"/>
      <c r="M48" s="2860"/>
    </row>
    <row r="49" spans="1:13" ht="38.25" customHeight="1">
      <c r="A49" s="2519"/>
      <c r="B49" s="291" t="s">
        <v>514</v>
      </c>
      <c r="C49" s="2858" t="s">
        <v>1455</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324</v>
      </c>
      <c r="D52" s="2912"/>
      <c r="E52" s="2912"/>
      <c r="F52" s="2912"/>
      <c r="G52" s="2912"/>
      <c r="H52" s="2912"/>
      <c r="I52" s="2912"/>
      <c r="J52" s="2912"/>
      <c r="K52" s="2912"/>
      <c r="L52" s="2912"/>
      <c r="M52" s="2913"/>
    </row>
    <row r="53" spans="1:13" ht="15.75" customHeight="1">
      <c r="A53" s="2502"/>
      <c r="B53" s="294" t="s">
        <v>521</v>
      </c>
      <c r="C53" s="2911" t="s">
        <v>1456</v>
      </c>
      <c r="D53" s="2912"/>
      <c r="E53" s="2912"/>
      <c r="F53" s="2912"/>
      <c r="G53" s="2912"/>
      <c r="H53" s="2912"/>
      <c r="I53" s="2912"/>
      <c r="J53" s="2912"/>
      <c r="K53" s="2912"/>
      <c r="L53" s="2912"/>
      <c r="M53" s="2913"/>
    </row>
    <row r="54" spans="1:13" ht="15.75" customHeight="1">
      <c r="A54" s="2502"/>
      <c r="B54" s="294" t="s">
        <v>523</v>
      </c>
      <c r="C54" s="2911" t="s">
        <v>22</v>
      </c>
      <c r="D54" s="2912"/>
      <c r="E54" s="2912"/>
      <c r="F54" s="2912"/>
      <c r="G54" s="2912"/>
      <c r="H54" s="2912"/>
      <c r="I54" s="2912"/>
      <c r="J54" s="2912"/>
      <c r="K54" s="2912"/>
      <c r="L54" s="2912"/>
      <c r="M54" s="2913"/>
    </row>
    <row r="55" spans="1:13" ht="15.75" customHeight="1">
      <c r="A55" s="2502"/>
      <c r="B55" s="295" t="s">
        <v>524</v>
      </c>
      <c r="C55" s="2911" t="s">
        <v>1457</v>
      </c>
      <c r="D55" s="2912"/>
      <c r="E55" s="2912"/>
      <c r="F55" s="2912"/>
      <c r="G55" s="2912"/>
      <c r="H55" s="2912"/>
      <c r="I55" s="2912"/>
      <c r="J55" s="2912"/>
      <c r="K55" s="2912"/>
      <c r="L55" s="2912"/>
      <c r="M55" s="2913"/>
    </row>
    <row r="56" spans="1:13" ht="15.75" customHeight="1">
      <c r="A56" s="2502"/>
      <c r="B56" s="294" t="s">
        <v>526</v>
      </c>
      <c r="C56" s="2929" t="s">
        <v>325</v>
      </c>
      <c r="D56" s="2912"/>
      <c r="E56" s="2912"/>
      <c r="F56" s="2912"/>
      <c r="G56" s="2912"/>
      <c r="H56" s="2912"/>
      <c r="I56" s="2912"/>
      <c r="J56" s="2912"/>
      <c r="K56" s="2912"/>
      <c r="L56" s="2912"/>
      <c r="M56" s="2913"/>
    </row>
    <row r="57" spans="1:13" ht="16.5" customHeight="1" thickBot="1">
      <c r="A57" s="2516"/>
      <c r="B57" s="294" t="s">
        <v>527</v>
      </c>
      <c r="C57" s="2911">
        <v>3385000</v>
      </c>
      <c r="D57" s="2912"/>
      <c r="E57" s="2912"/>
      <c r="F57" s="2912"/>
      <c r="G57" s="2912"/>
      <c r="H57" s="2912"/>
      <c r="I57" s="2912"/>
      <c r="J57" s="2912"/>
      <c r="K57" s="2912"/>
      <c r="L57" s="2912"/>
      <c r="M57" s="2913"/>
    </row>
    <row r="58" spans="1:13" ht="15.75" customHeight="1">
      <c r="A58" s="2887" t="s">
        <v>528</v>
      </c>
      <c r="B58" s="296" t="s">
        <v>529</v>
      </c>
      <c r="C58" s="3045" t="s">
        <v>573</v>
      </c>
      <c r="D58" s="3046"/>
      <c r="E58" s="3046"/>
      <c r="F58" s="3046"/>
      <c r="G58" s="3046"/>
      <c r="H58" s="3046"/>
      <c r="I58" s="3046"/>
      <c r="J58" s="3046"/>
      <c r="K58" s="3046"/>
      <c r="L58" s="3046"/>
      <c r="M58" s="3047"/>
    </row>
    <row r="59" spans="1:13" ht="30" customHeight="1">
      <c r="A59" s="2502"/>
      <c r="B59" s="296" t="s">
        <v>531</v>
      </c>
      <c r="C59" s="3045" t="s">
        <v>574</v>
      </c>
      <c r="D59" s="3046"/>
      <c r="E59" s="3046"/>
      <c r="F59" s="3046"/>
      <c r="G59" s="3046"/>
      <c r="H59" s="3046"/>
      <c r="I59" s="3046"/>
      <c r="J59" s="3046"/>
      <c r="K59" s="3046"/>
      <c r="L59" s="3046"/>
      <c r="M59" s="3047"/>
    </row>
    <row r="60" spans="1:13" ht="30" customHeight="1" thickBot="1">
      <c r="A60" s="2502"/>
      <c r="B60" s="297" t="s">
        <v>5</v>
      </c>
      <c r="C60" s="3045" t="s">
        <v>22</v>
      </c>
      <c r="D60" s="3046"/>
      <c r="E60" s="3046"/>
      <c r="F60" s="3046"/>
      <c r="G60" s="3046"/>
      <c r="H60" s="3046"/>
      <c r="I60" s="3046"/>
      <c r="J60" s="3046"/>
      <c r="K60" s="3046"/>
      <c r="L60" s="3046"/>
      <c r="M60" s="3047"/>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1458</v>
      </c>
      <c r="C1" s="153"/>
      <c r="D1" s="153"/>
      <c r="E1" s="153"/>
      <c r="F1" s="153"/>
      <c r="G1" s="153"/>
      <c r="H1" s="153"/>
      <c r="I1" s="153"/>
      <c r="J1" s="153"/>
      <c r="K1" s="153"/>
      <c r="L1" s="153"/>
      <c r="M1" s="154"/>
    </row>
    <row r="2" spans="1:13" ht="31.5" customHeight="1">
      <c r="A2" s="2866" t="s">
        <v>457</v>
      </c>
      <c r="B2" s="4" t="s">
        <v>458</v>
      </c>
      <c r="C2" s="2582" t="s">
        <v>1851</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21</v>
      </c>
      <c r="D7" s="2873"/>
      <c r="E7" s="213"/>
      <c r="F7" s="213"/>
      <c r="G7" s="214"/>
      <c r="H7" s="215" t="s">
        <v>5</v>
      </c>
      <c r="I7" s="2874" t="s">
        <v>328</v>
      </c>
      <c r="J7" s="2873"/>
      <c r="K7" s="2873"/>
      <c r="L7" s="2873"/>
      <c r="M7" s="2875"/>
    </row>
    <row r="8" spans="1:13" ht="15.75" customHeight="1">
      <c r="A8" s="2548"/>
      <c r="B8" s="2876" t="s">
        <v>462</v>
      </c>
      <c r="C8" s="2877" t="s">
        <v>39</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879" t="s">
        <v>463</v>
      </c>
      <c r="G10" s="2879"/>
      <c r="H10" s="152"/>
      <c r="I10" s="2879" t="s">
        <v>463</v>
      </c>
      <c r="J10" s="2879"/>
      <c r="K10" s="152"/>
      <c r="L10" s="24"/>
      <c r="M10" s="25"/>
    </row>
    <row r="11" spans="1:13" ht="75" customHeight="1">
      <c r="A11" s="2548"/>
      <c r="B11" s="278" t="s">
        <v>464</v>
      </c>
      <c r="C11" s="2858" t="s">
        <v>1459</v>
      </c>
      <c r="D11" s="2859"/>
      <c r="E11" s="2859"/>
      <c r="F11" s="2859"/>
      <c r="G11" s="2859"/>
      <c r="H11" s="2859"/>
      <c r="I11" s="2859"/>
      <c r="J11" s="2859"/>
      <c r="K11" s="2859"/>
      <c r="L11" s="2859"/>
      <c r="M11" s="2860"/>
    </row>
    <row r="12" spans="1:13" ht="84" customHeight="1">
      <c r="A12" s="2548"/>
      <c r="B12" s="278" t="s">
        <v>543</v>
      </c>
      <c r="C12" s="2880" t="s">
        <v>1460</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46</v>
      </c>
      <c r="D14" s="2862"/>
      <c r="E14" s="222" t="s">
        <v>548</v>
      </c>
      <c r="F14" s="2863" t="s">
        <v>327</v>
      </c>
      <c r="G14" s="2864"/>
      <c r="H14" s="2864"/>
      <c r="I14" s="2864"/>
      <c r="J14" s="2864"/>
      <c r="K14" s="2864"/>
      <c r="L14" s="2864"/>
      <c r="M14" s="2865"/>
    </row>
    <row r="15" spans="1:13">
      <c r="A15" s="2886" t="s">
        <v>465</v>
      </c>
      <c r="B15" s="291" t="s">
        <v>2</v>
      </c>
      <c r="C15" s="2858" t="s">
        <v>1452</v>
      </c>
      <c r="D15" s="2859"/>
      <c r="E15" s="2859"/>
      <c r="F15" s="2859"/>
      <c r="G15" s="2859"/>
      <c r="H15" s="2859"/>
      <c r="I15" s="2859"/>
      <c r="J15" s="2859"/>
      <c r="K15" s="2859"/>
      <c r="L15" s="2859"/>
      <c r="M15" s="2860"/>
    </row>
    <row r="16" spans="1:13" ht="47.25" customHeight="1">
      <c r="A16" s="2519"/>
      <c r="B16" s="291" t="s">
        <v>550</v>
      </c>
      <c r="C16" s="2858" t="s">
        <v>326</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22">
        <v>1</v>
      </c>
      <c r="E36" s="2923"/>
      <c r="F36" s="2922">
        <v>1</v>
      </c>
      <c r="G36" s="2923"/>
      <c r="H36" s="2922">
        <v>1</v>
      </c>
      <c r="I36" s="2923"/>
      <c r="J36" s="2922">
        <v>1</v>
      </c>
      <c r="K36" s="2923"/>
      <c r="L36" s="2922">
        <v>1</v>
      </c>
      <c r="M36" s="2923"/>
    </row>
    <row r="37" spans="1:13">
      <c r="A37" s="2519"/>
      <c r="B37" s="2432"/>
      <c r="C37" s="72"/>
      <c r="D37" s="444" t="s">
        <v>499</v>
      </c>
      <c r="E37" s="444"/>
      <c r="F37" s="444" t="s">
        <v>500</v>
      </c>
      <c r="G37" s="444"/>
      <c r="H37" s="445" t="s">
        <v>501</v>
      </c>
      <c r="I37" s="445"/>
      <c r="J37" s="445" t="s">
        <v>502</v>
      </c>
      <c r="K37" s="444"/>
      <c r="L37" s="444" t="s">
        <v>503</v>
      </c>
      <c r="M37" s="446"/>
    </row>
    <row r="38" spans="1:13">
      <c r="A38" s="2519"/>
      <c r="B38" s="2432"/>
      <c r="C38" s="72"/>
      <c r="D38" s="2922">
        <v>1</v>
      </c>
      <c r="E38" s="2923"/>
      <c r="F38" s="2922">
        <v>1</v>
      </c>
      <c r="G38" s="2923"/>
      <c r="H38" s="2922">
        <v>1</v>
      </c>
      <c r="I38" s="2923"/>
      <c r="J38" s="2922">
        <v>1</v>
      </c>
      <c r="K38" s="2923"/>
      <c r="L38" s="2922">
        <v>1</v>
      </c>
      <c r="M38" s="2923"/>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2922">
        <v>1</v>
      </c>
      <c r="E40" s="2923"/>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48">
        <v>1</v>
      </c>
      <c r="G42" s="3049"/>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535</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1461</v>
      </c>
      <c r="D48" s="2859"/>
      <c r="E48" s="2859"/>
      <c r="F48" s="2859"/>
      <c r="G48" s="2859"/>
      <c r="H48" s="2859"/>
      <c r="I48" s="2859"/>
      <c r="J48" s="2859"/>
      <c r="K48" s="2859"/>
      <c r="L48" s="2859"/>
      <c r="M48" s="2860"/>
    </row>
    <row r="49" spans="1:13" ht="38.25" customHeight="1">
      <c r="A49" s="2519"/>
      <c r="B49" s="291" t="s">
        <v>514</v>
      </c>
      <c r="C49" s="2858" t="s">
        <v>1462</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1463</v>
      </c>
      <c r="D52" s="2912"/>
      <c r="E52" s="2912"/>
      <c r="F52" s="2912"/>
      <c r="G52" s="2912"/>
      <c r="H52" s="2912"/>
      <c r="I52" s="2912"/>
      <c r="J52" s="2912"/>
      <c r="K52" s="2912"/>
      <c r="L52" s="2912"/>
      <c r="M52" s="2913"/>
    </row>
    <row r="53" spans="1:13" ht="15.75" customHeight="1">
      <c r="A53" s="2502"/>
      <c r="B53" s="294" t="s">
        <v>521</v>
      </c>
      <c r="C53" s="2911" t="s">
        <v>1464</v>
      </c>
      <c r="D53" s="2912"/>
      <c r="E53" s="2912"/>
      <c r="F53" s="2912"/>
      <c r="G53" s="2912"/>
      <c r="H53" s="2912"/>
      <c r="I53" s="2912"/>
      <c r="J53" s="2912"/>
      <c r="K53" s="2912"/>
      <c r="L53" s="2912"/>
      <c r="M53" s="2913"/>
    </row>
    <row r="54" spans="1:13" ht="15.75" customHeight="1">
      <c r="A54" s="2502"/>
      <c r="B54" s="294" t="s">
        <v>523</v>
      </c>
      <c r="C54" s="2911" t="s">
        <v>328</v>
      </c>
      <c r="D54" s="2912"/>
      <c r="E54" s="2912"/>
      <c r="F54" s="2912"/>
      <c r="G54" s="2912"/>
      <c r="H54" s="2912"/>
      <c r="I54" s="2912"/>
      <c r="J54" s="2912"/>
      <c r="K54" s="2912"/>
      <c r="L54" s="2912"/>
      <c r="M54" s="2913"/>
    </row>
    <row r="55" spans="1:13" ht="15.75" customHeight="1">
      <c r="A55" s="2502"/>
      <c r="B55" s="295" t="s">
        <v>524</v>
      </c>
      <c r="C55" s="2911" t="s">
        <v>1465</v>
      </c>
      <c r="D55" s="2912"/>
      <c r="E55" s="2912"/>
      <c r="F55" s="2912"/>
      <c r="G55" s="2912"/>
      <c r="H55" s="2912"/>
      <c r="I55" s="2912"/>
      <c r="J55" s="2912"/>
      <c r="K55" s="2912"/>
      <c r="L55" s="2912"/>
      <c r="M55" s="2913"/>
    </row>
    <row r="56" spans="1:13" ht="15.75" customHeight="1">
      <c r="A56" s="2502"/>
      <c r="B56" s="294" t="s">
        <v>526</v>
      </c>
      <c r="C56" s="2929" t="s">
        <v>1466</v>
      </c>
      <c r="D56" s="2912"/>
      <c r="E56" s="2912"/>
      <c r="F56" s="2912"/>
      <c r="G56" s="2912"/>
      <c r="H56" s="2912"/>
      <c r="I56" s="2912"/>
      <c r="J56" s="2912"/>
      <c r="K56" s="2912"/>
      <c r="L56" s="2912"/>
      <c r="M56" s="2913"/>
    </row>
    <row r="57" spans="1:13" ht="16.5" customHeight="1" thickBot="1">
      <c r="A57" s="2516"/>
      <c r="B57" s="294" t="s">
        <v>527</v>
      </c>
      <c r="C57" s="2911">
        <v>3351535</v>
      </c>
      <c r="D57" s="2912"/>
      <c r="E57" s="2912"/>
      <c r="F57" s="2912"/>
      <c r="G57" s="2912"/>
      <c r="H57" s="2912"/>
      <c r="I57" s="2912"/>
      <c r="J57" s="2912"/>
      <c r="K57" s="2912"/>
      <c r="L57" s="2912"/>
      <c r="M57" s="2913"/>
    </row>
    <row r="58" spans="1:13" ht="15.75" customHeight="1">
      <c r="A58" s="2887" t="s">
        <v>528</v>
      </c>
      <c r="B58" s="296" t="s">
        <v>529</v>
      </c>
      <c r="C58" s="2911" t="s">
        <v>1467</v>
      </c>
      <c r="D58" s="2912"/>
      <c r="E58" s="2912"/>
      <c r="F58" s="2912"/>
      <c r="G58" s="2912"/>
      <c r="H58" s="2912"/>
      <c r="I58" s="2912"/>
      <c r="J58" s="2912"/>
      <c r="K58" s="2912"/>
      <c r="L58" s="2912"/>
      <c r="M58" s="2913"/>
    </row>
    <row r="59" spans="1:13" ht="30" customHeight="1">
      <c r="A59" s="2502"/>
      <c r="B59" s="296" t="s">
        <v>531</v>
      </c>
      <c r="C59" s="2911" t="s">
        <v>1468</v>
      </c>
      <c r="D59" s="2912"/>
      <c r="E59" s="2912"/>
      <c r="F59" s="2912"/>
      <c r="G59" s="2912"/>
      <c r="H59" s="2912"/>
      <c r="I59" s="2912"/>
      <c r="J59" s="2912"/>
      <c r="K59" s="2912"/>
      <c r="L59" s="2912"/>
      <c r="M59" s="2913"/>
    </row>
    <row r="60" spans="1:13" ht="30" customHeight="1" thickBot="1">
      <c r="A60" s="2502"/>
      <c r="B60" s="297" t="s">
        <v>5</v>
      </c>
      <c r="C60" s="2911" t="s">
        <v>328</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'C:\Users\user\Downloads\[17.7.20 Ficha IP SDC.xlsx]Desplegables'!#REF!</xm:f>
          </x14:formula1>
          <xm:sqref>C7 G45:J46 C14:D14</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5" sqref="C15:M15"/>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1469</v>
      </c>
      <c r="C1" s="153"/>
      <c r="D1" s="153"/>
      <c r="E1" s="153"/>
      <c r="F1" s="153"/>
      <c r="G1" s="153"/>
      <c r="H1" s="153"/>
      <c r="I1" s="153"/>
      <c r="J1" s="153"/>
      <c r="K1" s="153"/>
      <c r="L1" s="153"/>
      <c r="M1" s="154"/>
    </row>
    <row r="2" spans="1:13" ht="31.5" customHeight="1">
      <c r="A2" s="2866" t="s">
        <v>457</v>
      </c>
      <c r="B2" s="4" t="s">
        <v>458</v>
      </c>
      <c r="C2" s="2582" t="s">
        <v>329</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21</v>
      </c>
      <c r="D7" s="2873"/>
      <c r="E7" s="213"/>
      <c r="F7" s="213"/>
      <c r="G7" s="214"/>
      <c r="H7" s="215" t="s">
        <v>5</v>
      </c>
      <c r="I7" s="3051" t="s">
        <v>22</v>
      </c>
      <c r="J7" s="3052"/>
      <c r="K7" s="3052"/>
      <c r="L7" s="3052"/>
      <c r="M7" s="3053"/>
    </row>
    <row r="8" spans="1:13" ht="15.75" customHeight="1">
      <c r="A8" s="2548"/>
      <c r="B8" s="2876" t="s">
        <v>462</v>
      </c>
      <c r="C8" s="2877" t="s">
        <v>39</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1470</v>
      </c>
      <c r="D11" s="2859"/>
      <c r="E11" s="2859"/>
      <c r="F11" s="2859"/>
      <c r="G11" s="2859"/>
      <c r="H11" s="2859"/>
      <c r="I11" s="2859"/>
      <c r="J11" s="2859"/>
      <c r="K11" s="2859"/>
      <c r="L11" s="2859"/>
      <c r="M11" s="2860"/>
    </row>
    <row r="12" spans="1:13" ht="84" customHeight="1">
      <c r="A12" s="2548"/>
      <c r="B12" s="278" t="s">
        <v>543</v>
      </c>
      <c r="C12" s="2880" t="s">
        <v>1471</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12</v>
      </c>
      <c r="G14" s="2864"/>
      <c r="H14" s="2864"/>
      <c r="I14" s="2864"/>
      <c r="J14" s="2864"/>
      <c r="K14" s="2864"/>
      <c r="L14" s="2864"/>
      <c r="M14" s="2865"/>
    </row>
    <row r="15" spans="1:13">
      <c r="A15" s="2886" t="s">
        <v>465</v>
      </c>
      <c r="B15" s="291" t="s">
        <v>2</v>
      </c>
      <c r="C15" s="2858" t="s">
        <v>1452</v>
      </c>
      <c r="D15" s="2859"/>
      <c r="E15" s="2859"/>
      <c r="F15" s="2859"/>
      <c r="G15" s="2859"/>
      <c r="H15" s="2859"/>
      <c r="I15" s="2859"/>
      <c r="J15" s="2859"/>
      <c r="K15" s="2859"/>
      <c r="L15" s="2859"/>
      <c r="M15" s="2860"/>
    </row>
    <row r="16" spans="1:13" ht="47.25" customHeight="1">
      <c r="A16" s="2519"/>
      <c r="B16" s="291" t="s">
        <v>550</v>
      </c>
      <c r="C16" s="2858" t="s">
        <v>330</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1472</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c r="K25" s="48"/>
      <c r="L25" s="21"/>
      <c r="M25" s="22"/>
    </row>
    <row r="26" spans="1:13">
      <c r="A26" s="2519"/>
      <c r="B26" s="2432"/>
      <c r="C26" s="33" t="s">
        <v>483</v>
      </c>
      <c r="D26" s="230"/>
      <c r="E26" s="21"/>
      <c r="F26" s="35" t="s">
        <v>484</v>
      </c>
      <c r="G26" s="227"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28">
        <v>1</v>
      </c>
      <c r="E36" s="2894"/>
      <c r="F36" s="2928">
        <v>1</v>
      </c>
      <c r="G36" s="2894"/>
      <c r="H36" s="2928">
        <v>1</v>
      </c>
      <c r="I36" s="2894"/>
      <c r="J36" s="2928">
        <v>1</v>
      </c>
      <c r="K36" s="2894"/>
      <c r="L36" s="2928">
        <v>1</v>
      </c>
      <c r="M36" s="2894"/>
    </row>
    <row r="37" spans="1:13">
      <c r="A37" s="2519"/>
      <c r="B37" s="2432"/>
      <c r="C37" s="72"/>
      <c r="D37" s="447" t="s">
        <v>499</v>
      </c>
      <c r="E37" s="447"/>
      <c r="F37" s="447" t="s">
        <v>500</v>
      </c>
      <c r="G37" s="447"/>
      <c r="H37" s="448" t="s">
        <v>501</v>
      </c>
      <c r="I37" s="448"/>
      <c r="J37" s="448" t="s">
        <v>502</v>
      </c>
      <c r="K37" s="447"/>
      <c r="L37" s="447" t="s">
        <v>503</v>
      </c>
      <c r="M37" s="449"/>
    </row>
    <row r="38" spans="1:13">
      <c r="A38" s="2519"/>
      <c r="B38" s="2432"/>
      <c r="C38" s="72"/>
      <c r="D38" s="2928">
        <v>1</v>
      </c>
      <c r="E38" s="2894"/>
      <c r="F38" s="2928">
        <v>1</v>
      </c>
      <c r="G38" s="2894"/>
      <c r="H38" s="2928">
        <v>1</v>
      </c>
      <c r="I38" s="2894"/>
      <c r="J38" s="2928">
        <v>1</v>
      </c>
      <c r="K38" s="2894"/>
      <c r="L38" s="2928">
        <v>1</v>
      </c>
      <c r="M38" s="2894"/>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8">
        <v>1</v>
      </c>
      <c r="E40" s="2894"/>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054">
        <v>11</v>
      </c>
      <c r="G42" s="3055"/>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1473</v>
      </c>
      <c r="D48" s="2859"/>
      <c r="E48" s="2859"/>
      <c r="F48" s="2859"/>
      <c r="G48" s="2859"/>
      <c r="H48" s="2859"/>
      <c r="I48" s="2859"/>
      <c r="J48" s="2859"/>
      <c r="K48" s="2859"/>
      <c r="L48" s="2859"/>
      <c r="M48" s="2860"/>
    </row>
    <row r="49" spans="1:13" ht="38.25" customHeight="1">
      <c r="A49" s="2519"/>
      <c r="B49" s="291" t="s">
        <v>514</v>
      </c>
      <c r="C49" s="2858" t="s">
        <v>1474</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57" t="s">
        <v>1475</v>
      </c>
      <c r="D52" s="3058"/>
      <c r="E52" s="3058"/>
      <c r="F52" s="3058"/>
      <c r="G52" s="3058"/>
      <c r="H52" s="3058"/>
      <c r="I52" s="3058"/>
      <c r="J52" s="3058"/>
      <c r="K52" s="3058"/>
      <c r="L52" s="3058"/>
      <c r="M52" s="3059"/>
    </row>
    <row r="53" spans="1:13" ht="15.75" customHeight="1">
      <c r="A53" s="2502"/>
      <c r="B53" s="294" t="s">
        <v>521</v>
      </c>
      <c r="C53" s="3057" t="s">
        <v>1476</v>
      </c>
      <c r="D53" s="3058"/>
      <c r="E53" s="3058"/>
      <c r="F53" s="3058"/>
      <c r="G53" s="3058"/>
      <c r="H53" s="3058"/>
      <c r="I53" s="3058"/>
      <c r="J53" s="3058"/>
      <c r="K53" s="3058"/>
      <c r="L53" s="3058"/>
      <c r="M53" s="3059"/>
    </row>
    <row r="54" spans="1:13" ht="15.75" customHeight="1">
      <c r="A54" s="2502"/>
      <c r="B54" s="294" t="s">
        <v>523</v>
      </c>
      <c r="C54" s="3057" t="s">
        <v>570</v>
      </c>
      <c r="D54" s="3058"/>
      <c r="E54" s="3058"/>
      <c r="F54" s="3058"/>
      <c r="G54" s="3058"/>
      <c r="H54" s="3058"/>
      <c r="I54" s="3058"/>
      <c r="J54" s="3058"/>
      <c r="K54" s="3058"/>
      <c r="L54" s="3058"/>
      <c r="M54" s="3059"/>
    </row>
    <row r="55" spans="1:13" ht="15.75" customHeight="1">
      <c r="A55" s="2502"/>
      <c r="B55" s="295" t="s">
        <v>524</v>
      </c>
      <c r="C55" s="3057" t="s">
        <v>1477</v>
      </c>
      <c r="D55" s="3058"/>
      <c r="E55" s="3058"/>
      <c r="F55" s="3058"/>
      <c r="G55" s="3058"/>
      <c r="H55" s="3058"/>
      <c r="I55" s="3058"/>
      <c r="J55" s="3058"/>
      <c r="K55" s="3058"/>
      <c r="L55" s="3058"/>
      <c r="M55" s="3059"/>
    </row>
    <row r="56" spans="1:13" ht="15.75" customHeight="1">
      <c r="A56" s="2502"/>
      <c r="B56" s="294" t="s">
        <v>526</v>
      </c>
      <c r="C56" s="2929" t="s">
        <v>331</v>
      </c>
      <c r="D56" s="3058"/>
      <c r="E56" s="3058"/>
      <c r="F56" s="3058"/>
      <c r="G56" s="3058"/>
      <c r="H56" s="3058"/>
      <c r="I56" s="3058"/>
      <c r="J56" s="3058"/>
      <c r="K56" s="3058"/>
      <c r="L56" s="3058"/>
      <c r="M56" s="3059"/>
    </row>
    <row r="57" spans="1:13" ht="16.5" customHeight="1" thickBot="1">
      <c r="A57" s="2516"/>
      <c r="B57" s="294" t="s">
        <v>527</v>
      </c>
      <c r="C57" s="3057">
        <v>3103132709</v>
      </c>
      <c r="D57" s="3058"/>
      <c r="E57" s="3058"/>
      <c r="F57" s="3058"/>
      <c r="G57" s="3058"/>
      <c r="H57" s="3058"/>
      <c r="I57" s="3058"/>
      <c r="J57" s="3058"/>
      <c r="K57" s="3058"/>
      <c r="L57" s="3058"/>
      <c r="M57" s="3059"/>
    </row>
    <row r="58" spans="1:13" ht="15.75" customHeight="1">
      <c r="A58" s="2887" t="s">
        <v>528</v>
      </c>
      <c r="B58" s="296" t="s">
        <v>529</v>
      </c>
      <c r="C58" s="3045" t="s">
        <v>573</v>
      </c>
      <c r="D58" s="3046"/>
      <c r="E58" s="3046"/>
      <c r="F58" s="3046"/>
      <c r="G58" s="3046"/>
      <c r="H58" s="3046"/>
      <c r="I58" s="3046"/>
      <c r="J58" s="3046"/>
      <c r="K58" s="3046"/>
      <c r="L58" s="3046"/>
      <c r="M58" s="3047"/>
    </row>
    <row r="59" spans="1:13" ht="30" customHeight="1">
      <c r="A59" s="2502"/>
      <c r="B59" s="296" t="s">
        <v>531</v>
      </c>
      <c r="C59" s="3045" t="s">
        <v>574</v>
      </c>
      <c r="D59" s="3046"/>
      <c r="E59" s="3046"/>
      <c r="F59" s="3046"/>
      <c r="G59" s="3046"/>
      <c r="H59" s="3046"/>
      <c r="I59" s="3046"/>
      <c r="J59" s="3046"/>
      <c r="K59" s="3046"/>
      <c r="L59" s="3046"/>
      <c r="M59" s="3047"/>
    </row>
    <row r="60" spans="1:13" ht="30" customHeight="1" thickBot="1">
      <c r="A60" s="2502"/>
      <c r="B60" s="297" t="s">
        <v>5</v>
      </c>
      <c r="C60" s="3045" t="s">
        <v>22</v>
      </c>
      <c r="D60" s="3046"/>
      <c r="E60" s="3046"/>
      <c r="F60" s="3046"/>
      <c r="G60" s="3046"/>
      <c r="H60" s="3046"/>
      <c r="I60" s="3046"/>
      <c r="J60" s="3046"/>
      <c r="K60" s="3046"/>
      <c r="L60" s="3046"/>
      <c r="M60" s="3047"/>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I8" sqref="I8:J9"/>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1478</v>
      </c>
      <c r="C1" s="153"/>
      <c r="D1" s="153"/>
      <c r="E1" s="153"/>
      <c r="F1" s="153"/>
      <c r="G1" s="153"/>
      <c r="H1" s="153"/>
      <c r="I1" s="153"/>
      <c r="J1" s="153"/>
      <c r="K1" s="153"/>
      <c r="L1" s="153"/>
      <c r="M1" s="154"/>
    </row>
    <row r="2" spans="1:13" ht="31.5" customHeight="1">
      <c r="A2" s="2866" t="s">
        <v>457</v>
      </c>
      <c r="B2" s="4" t="s">
        <v>458</v>
      </c>
      <c r="C2" s="2582" t="s">
        <v>332</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21</v>
      </c>
      <c r="D7" s="2873"/>
      <c r="E7" s="213"/>
      <c r="F7" s="213"/>
      <c r="G7" s="214"/>
      <c r="H7" s="215" t="s">
        <v>5</v>
      </c>
      <c r="I7" s="3051" t="s">
        <v>22</v>
      </c>
      <c r="J7" s="3052"/>
      <c r="K7" s="3052"/>
      <c r="L7" s="3052"/>
      <c r="M7" s="3053"/>
    </row>
    <row r="8" spans="1:13" ht="15.75" customHeight="1">
      <c r="A8" s="2548"/>
      <c r="B8" s="2876" t="s">
        <v>462</v>
      </c>
      <c r="C8" s="2877" t="s">
        <v>39</v>
      </c>
      <c r="D8" s="2435"/>
      <c r="E8" s="177"/>
      <c r="F8" s="216"/>
      <c r="G8" s="177"/>
      <c r="H8" s="177"/>
      <c r="I8" s="2435" t="s">
        <v>1</v>
      </c>
      <c r="J8" s="2435"/>
      <c r="K8" s="177"/>
      <c r="L8" s="177"/>
      <c r="M8" s="217"/>
    </row>
    <row r="9" spans="1:13" ht="15.75" customHeight="1">
      <c r="A9" s="2548"/>
      <c r="B9" s="2540"/>
      <c r="C9" s="2436"/>
      <c r="D9" s="2437"/>
      <c r="E9" s="179"/>
      <c r="F9" s="2436" t="s">
        <v>175</v>
      </c>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1479</v>
      </c>
      <c r="D11" s="2859"/>
      <c r="E11" s="2859"/>
      <c r="F11" s="2859"/>
      <c r="G11" s="2859"/>
      <c r="H11" s="2859"/>
      <c r="I11" s="2859"/>
      <c r="J11" s="2859"/>
      <c r="K11" s="2859"/>
      <c r="L11" s="2859"/>
      <c r="M11" s="2860"/>
    </row>
    <row r="12" spans="1:13" ht="84" customHeight="1">
      <c r="A12" s="2548"/>
      <c r="B12" s="278" t="s">
        <v>543</v>
      </c>
      <c r="C12" s="2880" t="s">
        <v>1480</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12</v>
      </c>
      <c r="G14" s="2864"/>
      <c r="H14" s="2864"/>
      <c r="I14" s="2864"/>
      <c r="J14" s="2864"/>
      <c r="K14" s="2864"/>
      <c r="L14" s="2864"/>
      <c r="M14" s="2865"/>
    </row>
    <row r="15" spans="1:13">
      <c r="A15" s="2886" t="s">
        <v>465</v>
      </c>
      <c r="B15" s="291" t="s">
        <v>2</v>
      </c>
      <c r="C15" s="2858" t="s">
        <v>1481</v>
      </c>
      <c r="D15" s="2859"/>
      <c r="E15" s="2859"/>
      <c r="F15" s="2859"/>
      <c r="G15" s="2859"/>
      <c r="H15" s="2859"/>
      <c r="I15" s="2859"/>
      <c r="J15" s="2859"/>
      <c r="K15" s="2859"/>
      <c r="L15" s="2859"/>
      <c r="M15" s="2860"/>
    </row>
    <row r="16" spans="1:13" ht="47.25" customHeight="1">
      <c r="A16" s="2519"/>
      <c r="B16" s="291" t="s">
        <v>550</v>
      </c>
      <c r="C16" s="2858" t="s">
        <v>333</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534</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6">
        <v>0.55000000000000004</v>
      </c>
      <c r="E29" s="48"/>
      <c r="F29" s="59" t="s">
        <v>487</v>
      </c>
      <c r="G29" s="234">
        <v>2019</v>
      </c>
      <c r="H29" s="48"/>
      <c r="I29" s="59" t="s">
        <v>488</v>
      </c>
      <c r="J29" s="2861" t="s">
        <v>22</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964">
        <v>0.55000000000000004</v>
      </c>
      <c r="E36" s="2965"/>
      <c r="F36" s="2964">
        <v>0.56999999999999995</v>
      </c>
      <c r="G36" s="2965"/>
      <c r="H36" s="2964">
        <v>0.59</v>
      </c>
      <c r="I36" s="2965"/>
      <c r="J36" s="2964">
        <v>0.61</v>
      </c>
      <c r="K36" s="2965"/>
      <c r="L36" s="2964">
        <v>0.62</v>
      </c>
      <c r="M36" s="2965"/>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964">
        <v>0.63</v>
      </c>
      <c r="E38" s="2965"/>
      <c r="F38" s="2964">
        <v>0.64</v>
      </c>
      <c r="G38" s="2965"/>
      <c r="H38" s="2964">
        <v>0.64</v>
      </c>
      <c r="I38" s="2965"/>
      <c r="J38" s="2964">
        <v>0.65</v>
      </c>
      <c r="K38" s="2965"/>
      <c r="L38" s="2964">
        <v>0.65</v>
      </c>
      <c r="M38" s="2965"/>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2">
        <v>0.65</v>
      </c>
      <c r="E40" s="2894"/>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048">
        <v>0.65</v>
      </c>
      <c r="G42" s="3055"/>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535</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1482</v>
      </c>
      <c r="D48" s="2859"/>
      <c r="E48" s="2859"/>
      <c r="F48" s="2859"/>
      <c r="G48" s="2859"/>
      <c r="H48" s="2859"/>
      <c r="I48" s="2859"/>
      <c r="J48" s="2859"/>
      <c r="K48" s="2859"/>
      <c r="L48" s="2859"/>
      <c r="M48" s="2860"/>
    </row>
    <row r="49" spans="1:13" ht="38.25" customHeight="1">
      <c r="A49" s="2519"/>
      <c r="B49" s="291" t="s">
        <v>514</v>
      </c>
      <c r="C49" s="2858" t="s">
        <v>1483</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v>2019</v>
      </c>
      <c r="D51" s="2864"/>
      <c r="E51" s="2864"/>
      <c r="F51" s="2864"/>
      <c r="G51" s="2864"/>
      <c r="H51" s="2864"/>
      <c r="I51" s="2864"/>
      <c r="J51" s="2864"/>
      <c r="K51" s="2864"/>
      <c r="L51" s="2864"/>
      <c r="M51" s="2865"/>
    </row>
    <row r="52" spans="1:13" ht="30" customHeight="1">
      <c r="A52" s="2887" t="s">
        <v>518</v>
      </c>
      <c r="B52" s="294" t="s">
        <v>519</v>
      </c>
      <c r="C52" s="2911" t="s">
        <v>1484</v>
      </c>
      <c r="D52" s="2912"/>
      <c r="E52" s="2912"/>
      <c r="F52" s="2912"/>
      <c r="G52" s="2912"/>
      <c r="H52" s="2912"/>
      <c r="I52" s="2912"/>
      <c r="J52" s="2912"/>
      <c r="K52" s="2912"/>
      <c r="L52" s="2912"/>
      <c r="M52" s="2913"/>
    </row>
    <row r="53" spans="1:13" ht="15.75" customHeight="1">
      <c r="A53" s="2502"/>
      <c r="B53" s="294" t="s">
        <v>521</v>
      </c>
      <c r="C53" s="2911" t="s">
        <v>1485</v>
      </c>
      <c r="D53" s="2912"/>
      <c r="E53" s="2912"/>
      <c r="F53" s="2912"/>
      <c r="G53" s="2912"/>
      <c r="H53" s="2912"/>
      <c r="I53" s="2912"/>
      <c r="J53" s="2912"/>
      <c r="K53" s="2912"/>
      <c r="L53" s="2912"/>
      <c r="M53" s="2913"/>
    </row>
    <row r="54" spans="1:13" ht="15.75" customHeight="1">
      <c r="A54" s="2502"/>
      <c r="B54" s="294" t="s">
        <v>523</v>
      </c>
      <c r="C54" s="2911" t="s">
        <v>570</v>
      </c>
      <c r="D54" s="2912"/>
      <c r="E54" s="2912"/>
      <c r="F54" s="2912"/>
      <c r="G54" s="2912"/>
      <c r="H54" s="2912"/>
      <c r="I54" s="2912"/>
      <c r="J54" s="2912"/>
      <c r="K54" s="2912"/>
      <c r="L54" s="2912"/>
      <c r="M54" s="2913"/>
    </row>
    <row r="55" spans="1:13" ht="15.75" customHeight="1">
      <c r="A55" s="2502"/>
      <c r="B55" s="295" t="s">
        <v>524</v>
      </c>
      <c r="C55" s="2911" t="s">
        <v>1477</v>
      </c>
      <c r="D55" s="2912"/>
      <c r="E55" s="2912"/>
      <c r="F55" s="2912"/>
      <c r="G55" s="2912"/>
      <c r="H55" s="2912"/>
      <c r="I55" s="2912"/>
      <c r="J55" s="2912"/>
      <c r="K55" s="2912"/>
      <c r="L55" s="2912"/>
      <c r="M55" s="2913"/>
    </row>
    <row r="56" spans="1:13" ht="15.75" customHeight="1">
      <c r="A56" s="2502"/>
      <c r="B56" s="294" t="s">
        <v>526</v>
      </c>
      <c r="C56" s="2929" t="s">
        <v>334</v>
      </c>
      <c r="D56" s="2912"/>
      <c r="E56" s="2912"/>
      <c r="F56" s="2912"/>
      <c r="G56" s="2912"/>
      <c r="H56" s="2912"/>
      <c r="I56" s="2912"/>
      <c r="J56" s="2912"/>
      <c r="K56" s="2912"/>
      <c r="L56" s="2912"/>
      <c r="M56" s="2913"/>
    </row>
    <row r="57" spans="1:13" ht="16.5" customHeight="1" thickBot="1">
      <c r="A57" s="2516"/>
      <c r="B57" s="294" t="s">
        <v>527</v>
      </c>
      <c r="C57" s="3057"/>
      <c r="D57" s="3058"/>
      <c r="E57" s="3058"/>
      <c r="F57" s="3058"/>
      <c r="G57" s="3058"/>
      <c r="H57" s="3058"/>
      <c r="I57" s="3058"/>
      <c r="J57" s="3058"/>
      <c r="K57" s="3058"/>
      <c r="L57" s="3058"/>
      <c r="M57" s="3059"/>
    </row>
    <row r="58" spans="1:13" ht="15.75" customHeight="1">
      <c r="A58" s="2887" t="s">
        <v>528</v>
      </c>
      <c r="B58" s="296" t="s">
        <v>529</v>
      </c>
      <c r="C58" s="3045" t="s">
        <v>573</v>
      </c>
      <c r="D58" s="3046"/>
      <c r="E58" s="3046"/>
      <c r="F58" s="3046"/>
      <c r="G58" s="3046"/>
      <c r="H58" s="3046"/>
      <c r="I58" s="3046"/>
      <c r="J58" s="3046"/>
      <c r="K58" s="3046"/>
      <c r="L58" s="3046"/>
      <c r="M58" s="3047"/>
    </row>
    <row r="59" spans="1:13" ht="30" customHeight="1">
      <c r="A59" s="2502"/>
      <c r="B59" s="296" t="s">
        <v>531</v>
      </c>
      <c r="C59" s="3045" t="s">
        <v>574</v>
      </c>
      <c r="D59" s="3046"/>
      <c r="E59" s="3046"/>
      <c r="F59" s="3046"/>
      <c r="G59" s="3046"/>
      <c r="H59" s="3046"/>
      <c r="I59" s="3046"/>
      <c r="J59" s="3046"/>
      <c r="K59" s="3046"/>
      <c r="L59" s="3046"/>
      <c r="M59" s="3047"/>
    </row>
    <row r="60" spans="1:13" ht="30" customHeight="1" thickBot="1">
      <c r="A60" s="2502"/>
      <c r="B60" s="297" t="s">
        <v>5</v>
      </c>
      <c r="C60" s="3045" t="s">
        <v>22</v>
      </c>
      <c r="D60" s="3046"/>
      <c r="E60" s="3046"/>
      <c r="F60" s="3046"/>
      <c r="G60" s="3046"/>
      <c r="H60" s="3046"/>
      <c r="I60" s="3046"/>
      <c r="J60" s="3046"/>
      <c r="K60" s="3046"/>
      <c r="L60" s="3046"/>
      <c r="M60" s="3047"/>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'C:\Users\user\Downloads\[17.7.20 Ficha IP SDC.xlsx]Desplegables'!#REF!</xm:f>
          </x14:formula1>
          <xm:sqref>C7 G45:J46 C14:D14</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1486</v>
      </c>
      <c r="C1" s="153"/>
      <c r="D1" s="153"/>
      <c r="E1" s="153"/>
      <c r="F1" s="153"/>
      <c r="G1" s="153"/>
      <c r="H1" s="153"/>
      <c r="I1" s="153"/>
      <c r="J1" s="153"/>
      <c r="K1" s="153"/>
      <c r="L1" s="153"/>
      <c r="M1" s="154"/>
    </row>
    <row r="2" spans="1:13" ht="31.5" customHeight="1">
      <c r="A2" s="2866" t="s">
        <v>457</v>
      </c>
      <c r="B2" s="4" t="s">
        <v>458</v>
      </c>
      <c r="C2" s="2582" t="s">
        <v>335</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1488</v>
      </c>
      <c r="D11" s="2859"/>
      <c r="E11" s="2859"/>
      <c r="F11" s="2859"/>
      <c r="G11" s="2859"/>
      <c r="H11" s="2859"/>
      <c r="I11" s="2859"/>
      <c r="J11" s="2859"/>
      <c r="K11" s="2859"/>
      <c r="L11" s="2859"/>
      <c r="M11" s="2860"/>
    </row>
    <row r="12" spans="1:13" ht="84" customHeight="1">
      <c r="A12" s="2548"/>
      <c r="B12" s="278" t="s">
        <v>543</v>
      </c>
      <c r="C12" s="2880" t="s">
        <v>1489</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46</v>
      </c>
      <c r="D14" s="2862"/>
      <c r="E14" s="222" t="s">
        <v>548</v>
      </c>
      <c r="F14" s="2863" t="s">
        <v>212</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336</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60">
        <v>0.1</v>
      </c>
      <c r="E36" s="3061"/>
      <c r="F36" s="3060">
        <v>0.2</v>
      </c>
      <c r="G36" s="3061"/>
      <c r="H36" s="3060">
        <v>0.3</v>
      </c>
      <c r="I36" s="3061"/>
      <c r="J36" s="3060">
        <v>0.4</v>
      </c>
      <c r="K36" s="3061"/>
      <c r="L36" s="3060">
        <v>0.5</v>
      </c>
      <c r="M36" s="3061"/>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060">
        <v>0.6</v>
      </c>
      <c r="E38" s="3061"/>
      <c r="F38" s="3060" t="s">
        <v>1490</v>
      </c>
      <c r="G38" s="3061"/>
      <c r="H38" s="3060">
        <v>0.8</v>
      </c>
      <c r="I38" s="3061"/>
      <c r="J38" s="3060">
        <v>0.9</v>
      </c>
      <c r="K38" s="3061"/>
      <c r="L38" s="3060">
        <v>1</v>
      </c>
      <c r="M38" s="3061"/>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3060">
        <v>1</v>
      </c>
      <c r="E40" s="3061"/>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60">
        <v>1</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1491</v>
      </c>
      <c r="D48" s="2859"/>
      <c r="E48" s="2859"/>
      <c r="F48" s="2859"/>
      <c r="G48" s="2859"/>
      <c r="H48" s="2859"/>
      <c r="I48" s="2859"/>
      <c r="J48" s="2859"/>
      <c r="K48" s="2859"/>
      <c r="L48" s="2859"/>
      <c r="M48" s="2860"/>
    </row>
    <row r="49" spans="1:13" ht="38.25" customHeight="1">
      <c r="A49" s="2519"/>
      <c r="B49" s="291" t="s">
        <v>514</v>
      </c>
      <c r="C49" s="2858" t="s">
        <v>984</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985</v>
      </c>
      <c r="D52" s="2912"/>
      <c r="E52" s="2912"/>
      <c r="F52" s="2912"/>
      <c r="G52" s="2912"/>
      <c r="H52" s="2912"/>
      <c r="I52" s="2912"/>
      <c r="J52" s="2912"/>
      <c r="K52" s="2912"/>
      <c r="L52" s="2912"/>
      <c r="M52" s="2913"/>
    </row>
    <row r="53" spans="1:13" ht="15.75" customHeight="1">
      <c r="A53" s="2502"/>
      <c r="B53" s="294" t="s">
        <v>521</v>
      </c>
      <c r="C53" s="2911" t="s">
        <v>986</v>
      </c>
      <c r="D53" s="2912"/>
      <c r="E53" s="2912"/>
      <c r="F53" s="2912"/>
      <c r="G53" s="2912"/>
      <c r="H53" s="2912"/>
      <c r="I53" s="2912"/>
      <c r="J53" s="2912"/>
      <c r="K53" s="2912"/>
      <c r="L53" s="2912"/>
      <c r="M53" s="2913"/>
    </row>
    <row r="54" spans="1:13" ht="15.75" customHeight="1">
      <c r="A54" s="2502"/>
      <c r="B54" s="294" t="s">
        <v>523</v>
      </c>
      <c r="C54" s="2911" t="s">
        <v>305</v>
      </c>
      <c r="D54" s="2912"/>
      <c r="E54" s="2912"/>
      <c r="F54" s="2912"/>
      <c r="G54" s="2912"/>
      <c r="H54" s="2912"/>
      <c r="I54" s="2912"/>
      <c r="J54" s="2912"/>
      <c r="K54" s="2912"/>
      <c r="L54" s="2912"/>
      <c r="M54" s="2913"/>
    </row>
    <row r="55" spans="1:13" ht="15.75" customHeight="1">
      <c r="A55" s="2502"/>
      <c r="B55" s="295" t="s">
        <v>524</v>
      </c>
      <c r="C55" s="2911" t="s">
        <v>176</v>
      </c>
      <c r="D55" s="2912"/>
      <c r="E55" s="2912"/>
      <c r="F55" s="2912"/>
      <c r="G55" s="2912"/>
      <c r="H55" s="2912"/>
      <c r="I55" s="2912"/>
      <c r="J55" s="2912"/>
      <c r="K55" s="2912"/>
      <c r="L55" s="2912"/>
      <c r="M55" s="2913"/>
    </row>
    <row r="56" spans="1:13" ht="15.75" customHeight="1">
      <c r="A56" s="2502"/>
      <c r="B56" s="294" t="s">
        <v>526</v>
      </c>
      <c r="C56" s="2929" t="s">
        <v>987</v>
      </c>
      <c r="D56" s="2912"/>
      <c r="E56" s="2912"/>
      <c r="F56" s="2912"/>
      <c r="G56" s="2912"/>
      <c r="H56" s="2912"/>
      <c r="I56" s="2912"/>
      <c r="J56" s="2912"/>
      <c r="K56" s="2912"/>
      <c r="L56" s="2912"/>
      <c r="M56" s="2913"/>
    </row>
    <row r="57" spans="1:13" ht="16.5" customHeight="1" thickBot="1">
      <c r="A57" s="2516"/>
      <c r="B57" s="294" t="s">
        <v>527</v>
      </c>
      <c r="C57" s="3057"/>
      <c r="D57" s="3058"/>
      <c r="E57" s="3058"/>
      <c r="F57" s="3058"/>
      <c r="G57" s="3058"/>
      <c r="H57" s="3058"/>
      <c r="I57" s="3058"/>
      <c r="J57" s="3058"/>
      <c r="K57" s="3058"/>
      <c r="L57" s="3058"/>
      <c r="M57" s="3059"/>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'C:\Users\user\Downloads\[17.7.20 Ficha IP SDC.xlsx]Desplegables'!#REF!</xm:f>
          </x14:formula1>
          <xm:sqref>G45:J46 C14:D14</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1487</v>
      </c>
      <c r="C1" s="153"/>
      <c r="D1" s="153"/>
      <c r="E1" s="153"/>
      <c r="F1" s="153"/>
      <c r="G1" s="153"/>
      <c r="H1" s="153"/>
      <c r="I1" s="153"/>
      <c r="J1" s="153"/>
      <c r="K1" s="153"/>
      <c r="L1" s="153"/>
      <c r="M1" s="154"/>
    </row>
    <row r="2" spans="1:13" ht="31.5" customHeight="1">
      <c r="A2" s="2866" t="s">
        <v>457</v>
      </c>
      <c r="B2" s="4" t="s">
        <v>458</v>
      </c>
      <c r="C2" s="2582" t="s">
        <v>2266</v>
      </c>
      <c r="D2" s="2583"/>
      <c r="E2" s="2583"/>
      <c r="F2" s="2583"/>
      <c r="G2" s="2583"/>
      <c r="H2" s="2583"/>
      <c r="I2" s="2583"/>
      <c r="J2" s="2583"/>
      <c r="K2" s="2583"/>
      <c r="L2" s="2583"/>
      <c r="M2" s="2584"/>
    </row>
    <row r="3" spans="1:13" ht="42" customHeight="1">
      <c r="A3" s="2548"/>
      <c r="B3" s="278" t="s">
        <v>538</v>
      </c>
      <c r="C3" s="2869" t="s">
        <v>270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2872" t="s">
        <v>174</v>
      </c>
      <c r="D7" s="2873"/>
      <c r="E7" s="213"/>
      <c r="F7" s="213"/>
      <c r="G7" s="214"/>
      <c r="H7" s="215" t="s">
        <v>5</v>
      </c>
      <c r="I7" s="2874" t="s">
        <v>175</v>
      </c>
      <c r="J7" s="2873"/>
      <c r="K7" s="2873"/>
      <c r="L7" s="2873"/>
      <c r="M7" s="2875"/>
    </row>
    <row r="8" spans="1:13" ht="15.75" customHeight="1">
      <c r="A8" s="2548"/>
      <c r="B8" s="2876" t="s">
        <v>462</v>
      </c>
      <c r="C8" s="2877"/>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2267</v>
      </c>
      <c r="D11" s="2859"/>
      <c r="E11" s="2859"/>
      <c r="F11" s="2859"/>
      <c r="G11" s="2859"/>
      <c r="H11" s="2859"/>
      <c r="I11" s="2859"/>
      <c r="J11" s="2859"/>
      <c r="K11" s="2859"/>
      <c r="L11" s="2859"/>
      <c r="M11" s="2860"/>
    </row>
    <row r="12" spans="1:13" ht="63" customHeight="1">
      <c r="A12" s="2548"/>
      <c r="B12" s="278" t="s">
        <v>543</v>
      </c>
      <c r="C12" s="2880" t="s">
        <v>1492</v>
      </c>
      <c r="D12" s="2881"/>
      <c r="E12" s="2881"/>
      <c r="F12" s="2881"/>
      <c r="G12" s="2881"/>
      <c r="H12" s="2881"/>
      <c r="I12" s="2881"/>
      <c r="J12" s="2881"/>
      <c r="K12" s="2881"/>
      <c r="L12" s="2881"/>
      <c r="M12" s="2882"/>
    </row>
    <row r="13" spans="1:13" ht="60" customHeight="1">
      <c r="A13" s="2548"/>
      <c r="B13" s="278" t="s">
        <v>545</v>
      </c>
      <c r="C13" s="2858" t="s">
        <v>269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204</v>
      </c>
      <c r="G14" s="2864"/>
      <c r="H14" s="2864"/>
      <c r="I14" s="2864"/>
      <c r="J14" s="2864"/>
      <c r="K14" s="2864"/>
      <c r="L14" s="2864"/>
      <c r="M14" s="2865"/>
    </row>
    <row r="15" spans="1:13">
      <c r="A15" s="2886" t="s">
        <v>465</v>
      </c>
      <c r="B15" s="291" t="s">
        <v>2</v>
      </c>
      <c r="C15" s="2858" t="s">
        <v>80</v>
      </c>
      <c r="D15" s="2859"/>
      <c r="E15" s="2859"/>
      <c r="F15" s="2859"/>
      <c r="G15" s="2859"/>
      <c r="H15" s="2859"/>
      <c r="I15" s="2859"/>
      <c r="J15" s="2859"/>
      <c r="K15" s="2859"/>
      <c r="L15" s="2859"/>
      <c r="M15" s="2860"/>
    </row>
    <row r="16" spans="1:13" ht="47.25" customHeight="1">
      <c r="A16" s="2519"/>
      <c r="B16" s="291" t="s">
        <v>550</v>
      </c>
      <c r="C16" s="2858" t="s">
        <v>2268</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396" t="s">
        <v>494</v>
      </c>
      <c r="E35" s="1396"/>
      <c r="F35" s="1396" t="s">
        <v>495</v>
      </c>
      <c r="G35" s="1396"/>
      <c r="H35" s="1397" t="s">
        <v>496</v>
      </c>
      <c r="I35" s="1397"/>
      <c r="J35" s="1397" t="s">
        <v>497</v>
      </c>
      <c r="K35" s="1396"/>
      <c r="L35" s="1396" t="s">
        <v>498</v>
      </c>
      <c r="M35" s="1398"/>
    </row>
    <row r="36" spans="1:13">
      <c r="A36" s="2519"/>
      <c r="B36" s="2432"/>
      <c r="C36" s="72"/>
      <c r="D36" s="3062">
        <v>650</v>
      </c>
      <c r="E36" s="3063"/>
      <c r="F36" s="3062">
        <v>1001</v>
      </c>
      <c r="G36" s="3063"/>
      <c r="H36" s="3062">
        <v>942</v>
      </c>
      <c r="I36" s="3063"/>
      <c r="J36" s="3062">
        <v>618</v>
      </c>
      <c r="K36" s="3063"/>
      <c r="L36" s="3062">
        <v>243</v>
      </c>
      <c r="M36" s="3063"/>
    </row>
    <row r="37" spans="1:13">
      <c r="A37" s="2519"/>
      <c r="B37" s="2432"/>
      <c r="C37" s="72"/>
      <c r="D37" s="1396" t="s">
        <v>499</v>
      </c>
      <c r="E37" s="1396"/>
      <c r="F37" s="1396" t="s">
        <v>500</v>
      </c>
      <c r="G37" s="1396"/>
      <c r="H37" s="1397" t="s">
        <v>501</v>
      </c>
      <c r="I37" s="1397"/>
      <c r="J37" s="1397" t="s">
        <v>502</v>
      </c>
      <c r="K37" s="1396"/>
      <c r="L37" s="1396" t="s">
        <v>503</v>
      </c>
      <c r="M37" s="1399"/>
    </row>
    <row r="38" spans="1:13">
      <c r="A38" s="2519"/>
      <c r="B38" s="2432"/>
      <c r="C38" s="72"/>
      <c r="D38" s="3062">
        <v>850</v>
      </c>
      <c r="E38" s="3063"/>
      <c r="F38" s="3062">
        <v>850</v>
      </c>
      <c r="G38" s="3063"/>
      <c r="H38" s="3062">
        <v>850</v>
      </c>
      <c r="I38" s="3063"/>
      <c r="J38" s="3062">
        <v>425</v>
      </c>
      <c r="K38" s="3063"/>
      <c r="L38" s="3062">
        <v>850</v>
      </c>
      <c r="M38" s="3063"/>
    </row>
    <row r="39" spans="1:13">
      <c r="A39" s="2519"/>
      <c r="B39" s="2432"/>
      <c r="C39" s="72"/>
      <c r="D39" s="1391" t="s">
        <v>504</v>
      </c>
      <c r="E39" s="1391"/>
      <c r="F39" s="1391" t="s">
        <v>505</v>
      </c>
      <c r="G39" s="1391"/>
      <c r="H39" s="1392" t="s">
        <v>506</v>
      </c>
      <c r="I39" s="1392"/>
      <c r="J39" s="1392" t="s">
        <v>507</v>
      </c>
      <c r="K39" s="1391"/>
      <c r="L39" s="1391" t="s">
        <v>508</v>
      </c>
      <c r="M39" s="1393"/>
    </row>
    <row r="40" spans="1:13">
      <c r="A40" s="2519"/>
      <c r="B40" s="2432"/>
      <c r="C40" s="72"/>
      <c r="D40" s="3062">
        <v>850</v>
      </c>
      <c r="E40" s="3063"/>
      <c r="F40" s="3033" t="s">
        <v>8</v>
      </c>
      <c r="G40" s="3034"/>
      <c r="H40" s="3033" t="s">
        <v>8</v>
      </c>
      <c r="I40" s="3034"/>
      <c r="J40" s="3033" t="s">
        <v>8</v>
      </c>
      <c r="K40" s="3034"/>
      <c r="L40" s="3033" t="s">
        <v>8</v>
      </c>
      <c r="M40" s="3034"/>
    </row>
    <row r="41" spans="1:13">
      <c r="A41" s="2519"/>
      <c r="B41" s="2432"/>
      <c r="C41" s="72"/>
      <c r="D41" s="1400" t="s">
        <v>508</v>
      </c>
      <c r="E41" s="1400"/>
      <c r="F41" s="1400" t="s">
        <v>509</v>
      </c>
      <c r="G41" s="1400"/>
      <c r="H41" s="1401"/>
      <c r="I41" s="1401"/>
      <c r="J41" s="1401"/>
      <c r="K41" s="1401"/>
      <c r="L41" s="1401"/>
      <c r="M41" s="1402"/>
    </row>
    <row r="42" spans="1:13">
      <c r="A42" s="2519"/>
      <c r="B42" s="2432"/>
      <c r="C42" s="72"/>
      <c r="D42" s="1403"/>
      <c r="E42" s="1404"/>
      <c r="F42" s="3062">
        <v>8129</v>
      </c>
      <c r="G42" s="3063"/>
      <c r="H42" s="3064"/>
      <c r="I42" s="3064"/>
      <c r="J42" s="1391"/>
      <c r="K42" s="1391"/>
      <c r="L42" s="1391"/>
      <c r="M42" s="140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535</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1493</v>
      </c>
      <c r="D48" s="2859"/>
      <c r="E48" s="2859"/>
      <c r="F48" s="2859"/>
      <c r="G48" s="2859"/>
      <c r="H48" s="2859"/>
      <c r="I48" s="2859"/>
      <c r="J48" s="2859"/>
      <c r="K48" s="2859"/>
      <c r="L48" s="2859"/>
      <c r="M48" s="2860"/>
    </row>
    <row r="49" spans="1:13" ht="38.25" customHeight="1">
      <c r="A49" s="2519"/>
      <c r="B49" s="291" t="s">
        <v>514</v>
      </c>
      <c r="C49" s="2858" t="s">
        <v>1494</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338</v>
      </c>
      <c r="D52" s="2912"/>
      <c r="E52" s="2912"/>
      <c r="F52" s="2912"/>
      <c r="G52" s="2912"/>
      <c r="H52" s="2912"/>
      <c r="I52" s="2912"/>
      <c r="J52" s="2912"/>
      <c r="K52" s="2912"/>
      <c r="L52" s="2912"/>
      <c r="M52" s="2913"/>
    </row>
    <row r="53" spans="1:13" ht="15.75" customHeight="1">
      <c r="A53" s="2502"/>
      <c r="B53" s="294" t="s">
        <v>521</v>
      </c>
      <c r="C53" s="2911" t="s">
        <v>986</v>
      </c>
      <c r="D53" s="2912"/>
      <c r="E53" s="2912"/>
      <c r="F53" s="2912"/>
      <c r="G53" s="2912"/>
      <c r="H53" s="2912"/>
      <c r="I53" s="2912"/>
      <c r="J53" s="2912"/>
      <c r="K53" s="2912"/>
      <c r="L53" s="2912"/>
      <c r="M53" s="2913"/>
    </row>
    <row r="54" spans="1:13" ht="15.75" customHeight="1">
      <c r="A54" s="2502"/>
      <c r="B54" s="294" t="s">
        <v>523</v>
      </c>
      <c r="C54" s="2911" t="s">
        <v>305</v>
      </c>
      <c r="D54" s="2912"/>
      <c r="E54" s="2912"/>
      <c r="F54" s="2912"/>
      <c r="G54" s="2912"/>
      <c r="H54" s="2912"/>
      <c r="I54" s="2912"/>
      <c r="J54" s="2912"/>
      <c r="K54" s="2912"/>
      <c r="L54" s="2912"/>
      <c r="M54" s="2913"/>
    </row>
    <row r="55" spans="1:13" ht="15.75" customHeight="1">
      <c r="A55" s="2502"/>
      <c r="B55" s="295" t="s">
        <v>524</v>
      </c>
      <c r="C55" s="2911" t="s">
        <v>337</v>
      </c>
      <c r="D55" s="2912"/>
      <c r="E55" s="2912"/>
      <c r="F55" s="2912"/>
      <c r="G55" s="2912"/>
      <c r="H55" s="2912"/>
      <c r="I55" s="2912"/>
      <c r="J55" s="2912"/>
      <c r="K55" s="2912"/>
      <c r="L55" s="2912"/>
      <c r="M55" s="2913"/>
    </row>
    <row r="56" spans="1:13" ht="15.75" customHeight="1">
      <c r="A56" s="2502"/>
      <c r="B56" s="294" t="s">
        <v>526</v>
      </c>
      <c r="C56" s="2911" t="s">
        <v>340</v>
      </c>
      <c r="D56" s="2912"/>
      <c r="E56" s="2912"/>
      <c r="F56" s="2912"/>
      <c r="G56" s="2912"/>
      <c r="H56" s="2912"/>
      <c r="I56" s="2912"/>
      <c r="J56" s="2912"/>
      <c r="K56" s="2912"/>
      <c r="L56" s="2912"/>
      <c r="M56" s="2913"/>
    </row>
    <row r="57" spans="1:13" ht="16.5" customHeight="1" thickBot="1">
      <c r="A57" s="2516"/>
      <c r="B57" s="294" t="s">
        <v>527</v>
      </c>
      <c r="C57" s="2911" t="s">
        <v>339</v>
      </c>
      <c r="D57" s="2912"/>
      <c r="E57" s="2912"/>
      <c r="F57" s="2912"/>
      <c r="G57" s="2912"/>
      <c r="H57" s="2912"/>
      <c r="I57" s="2912"/>
      <c r="J57" s="2912"/>
      <c r="K57" s="2912"/>
      <c r="L57" s="2912"/>
      <c r="M57" s="2913"/>
    </row>
    <row r="58" spans="1:13" ht="15.75" customHeight="1">
      <c r="A58" s="2887" t="s">
        <v>528</v>
      </c>
      <c r="B58" s="296" t="s">
        <v>529</v>
      </c>
      <c r="C58" s="2963" t="s">
        <v>1404</v>
      </c>
      <c r="D58" s="2961"/>
      <c r="E58" s="2961"/>
      <c r="F58" s="2961"/>
      <c r="G58" s="2961"/>
      <c r="H58" s="2961"/>
      <c r="I58" s="2961"/>
      <c r="J58" s="2961"/>
      <c r="K58" s="2961"/>
      <c r="L58" s="2961"/>
      <c r="M58" s="2962"/>
    </row>
    <row r="59" spans="1:13" ht="30" customHeight="1">
      <c r="A59" s="2502"/>
      <c r="B59" s="296" t="s">
        <v>531</v>
      </c>
      <c r="C59" s="2960" t="s">
        <v>574</v>
      </c>
      <c r="D59" s="2961"/>
      <c r="E59" s="2961"/>
      <c r="F59" s="2961"/>
      <c r="G59" s="2961"/>
      <c r="H59" s="2961"/>
      <c r="I59" s="2961"/>
      <c r="J59" s="2961"/>
      <c r="K59" s="2961"/>
      <c r="L59" s="2961"/>
      <c r="M59" s="2962"/>
    </row>
    <row r="60" spans="1:13" ht="30" customHeight="1" thickBot="1">
      <c r="A60" s="2502"/>
      <c r="B60" s="297" t="s">
        <v>5</v>
      </c>
      <c r="C60" s="2960" t="s">
        <v>175</v>
      </c>
      <c r="D60" s="2961"/>
      <c r="E60" s="2961"/>
      <c r="F60" s="2961"/>
      <c r="G60" s="2961"/>
      <c r="H60" s="2961"/>
      <c r="I60" s="2961"/>
      <c r="J60" s="2961"/>
      <c r="K60" s="2961"/>
      <c r="L60" s="2961"/>
      <c r="M60" s="2962"/>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nserna@desarrolloeconomico.gov.co "/>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2291</v>
      </c>
      <c r="C1" s="153"/>
      <c r="D1" s="153"/>
      <c r="E1" s="153"/>
      <c r="F1" s="153"/>
      <c r="G1" s="153"/>
      <c r="H1" s="153"/>
      <c r="I1" s="153"/>
      <c r="J1" s="153"/>
      <c r="K1" s="153"/>
      <c r="L1" s="153"/>
      <c r="M1" s="154"/>
    </row>
    <row r="2" spans="1:13" ht="54.75" customHeight="1">
      <c r="A2" s="2547" t="s">
        <v>457</v>
      </c>
      <c r="B2" s="4" t="s">
        <v>458</v>
      </c>
      <c r="C2" s="2582" t="s">
        <v>979</v>
      </c>
      <c r="D2" s="2583"/>
      <c r="E2" s="2583"/>
      <c r="F2" s="2583"/>
      <c r="G2" s="2583"/>
      <c r="H2" s="2583"/>
      <c r="I2" s="2583"/>
      <c r="J2" s="2583"/>
      <c r="K2" s="2583"/>
      <c r="L2" s="2583"/>
      <c r="M2" s="2584"/>
    </row>
    <row r="3" spans="1:13" ht="42" customHeight="1">
      <c r="A3" s="2548"/>
      <c r="B3" s="109" t="s">
        <v>538</v>
      </c>
      <c r="C3" s="2869" t="s">
        <v>270</v>
      </c>
      <c r="D3" s="2870"/>
      <c r="E3" s="2870"/>
      <c r="F3" s="2870"/>
      <c r="G3" s="2870"/>
      <c r="H3" s="2870"/>
      <c r="I3" s="2870"/>
      <c r="J3" s="2870"/>
      <c r="K3" s="2870"/>
      <c r="L3" s="2870"/>
      <c r="M3" s="2871"/>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174</v>
      </c>
      <c r="D7" s="2735"/>
      <c r="E7" s="2735"/>
      <c r="F7" s="2735"/>
      <c r="G7" s="2736"/>
      <c r="H7" s="16" t="s">
        <v>5</v>
      </c>
      <c r="I7" s="2587" t="s">
        <v>175</v>
      </c>
      <c r="J7" s="2588"/>
      <c r="K7" s="2588"/>
      <c r="L7" s="2588"/>
      <c r="M7" s="2589"/>
    </row>
    <row r="8" spans="1:13" ht="15.75" customHeight="1">
      <c r="A8" s="2548"/>
      <c r="B8" s="2539" t="s">
        <v>462</v>
      </c>
      <c r="C8" s="2722" t="s">
        <v>8</v>
      </c>
      <c r="D8" s="2435"/>
      <c r="E8" s="177"/>
      <c r="F8" s="177"/>
      <c r="G8" s="177"/>
      <c r="H8" s="177"/>
      <c r="I8" s="177"/>
      <c r="J8" s="177"/>
      <c r="K8" s="177"/>
      <c r="L8" s="177"/>
      <c r="M8" s="178"/>
    </row>
    <row r="9" spans="1:13" ht="15.75" customHeight="1">
      <c r="A9" s="2548"/>
      <c r="B9" s="2540"/>
      <c r="C9" s="2436"/>
      <c r="D9" s="2437"/>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980</v>
      </c>
      <c r="D11" s="2514"/>
      <c r="E11" s="2514"/>
      <c r="F11" s="2514"/>
      <c r="G11" s="2514"/>
      <c r="H11" s="2514"/>
      <c r="I11" s="2514"/>
      <c r="J11" s="2514"/>
      <c r="K11" s="2514"/>
      <c r="L11" s="2514"/>
      <c r="M11" s="2515"/>
    </row>
    <row r="12" spans="1:13" ht="88.5" customHeight="1">
      <c r="A12" s="2548"/>
      <c r="B12" s="109" t="s">
        <v>543</v>
      </c>
      <c r="C12" s="2758" t="s">
        <v>981</v>
      </c>
      <c r="D12" s="2759"/>
      <c r="E12" s="2759"/>
      <c r="F12" s="2759"/>
      <c r="G12" s="2759"/>
      <c r="H12" s="2759"/>
      <c r="I12" s="2759"/>
      <c r="J12" s="2759"/>
      <c r="K12" s="2759"/>
      <c r="L12" s="2759"/>
      <c r="M12" s="2760"/>
    </row>
    <row r="13" spans="1:13" ht="60" customHeight="1">
      <c r="A13" s="2548"/>
      <c r="B13" s="109" t="s">
        <v>545</v>
      </c>
      <c r="C13" s="2513" t="s">
        <v>269</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12</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982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t="s">
        <v>534</v>
      </c>
      <c r="G21" s="35"/>
      <c r="H21" s="40"/>
      <c r="I21" s="35"/>
      <c r="J21" s="40"/>
      <c r="K21" s="35"/>
      <c r="L21" s="35"/>
      <c r="M21" s="37"/>
    </row>
    <row r="22" spans="1:13">
      <c r="A22" s="2519"/>
      <c r="B22" s="2432"/>
      <c r="C22" s="33" t="s">
        <v>476</v>
      </c>
      <c r="D22" s="39"/>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1</v>
      </c>
      <c r="G36" s="2606"/>
      <c r="H36" s="2605">
        <v>1</v>
      </c>
      <c r="I36" s="2606"/>
      <c r="J36" s="2605">
        <v>1</v>
      </c>
      <c r="K36" s="2606"/>
      <c r="L36" s="260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v>
      </c>
      <c r="E38" s="2606"/>
      <c r="F38" s="2605">
        <v>1</v>
      </c>
      <c r="G38" s="2606"/>
      <c r="H38" s="2605">
        <v>1</v>
      </c>
      <c r="I38" s="2606"/>
      <c r="J38" s="2605">
        <v>1</v>
      </c>
      <c r="K38" s="2606"/>
      <c r="L38" s="2605">
        <v>1</v>
      </c>
      <c r="M38" s="2606"/>
    </row>
    <row r="39" spans="1:13">
      <c r="A39" s="2519"/>
      <c r="B39" s="2432"/>
      <c r="C39" s="72"/>
      <c r="D39" s="73"/>
      <c r="E39" s="73"/>
      <c r="F39" s="73"/>
      <c r="G39" s="73"/>
      <c r="H39" s="74"/>
      <c r="I39" s="74"/>
      <c r="J39" s="74"/>
      <c r="K39" s="73"/>
      <c r="L39" s="73"/>
      <c r="M39" s="32"/>
    </row>
    <row r="40" spans="1:13">
      <c r="A40" s="2519"/>
      <c r="B40" s="2432"/>
      <c r="C40" s="72"/>
      <c r="D40" s="260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983</v>
      </c>
      <c r="D48" s="2514"/>
      <c r="E48" s="2514"/>
      <c r="F48" s="2514"/>
      <c r="G48" s="2514"/>
      <c r="H48" s="2514"/>
      <c r="I48" s="2514"/>
      <c r="J48" s="2514"/>
      <c r="K48" s="2514"/>
      <c r="L48" s="2514"/>
      <c r="M48" s="2515"/>
    </row>
    <row r="49" spans="1:13" ht="38.25" customHeight="1">
      <c r="A49" s="2519"/>
      <c r="B49" s="5" t="s">
        <v>514</v>
      </c>
      <c r="C49" s="2513" t="s">
        <v>984</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985</v>
      </c>
      <c r="D52" s="2592"/>
      <c r="E52" s="2592"/>
      <c r="F52" s="2592"/>
      <c r="G52" s="2592"/>
      <c r="H52" s="2592"/>
      <c r="I52" s="2592"/>
      <c r="J52" s="2592"/>
      <c r="K52" s="2592"/>
      <c r="L52" s="2592"/>
      <c r="M52" s="2593"/>
    </row>
    <row r="53" spans="1:13" ht="15.75" customHeight="1">
      <c r="A53" s="2502"/>
      <c r="B53" s="98" t="s">
        <v>521</v>
      </c>
      <c r="C53" s="2591" t="s">
        <v>986</v>
      </c>
      <c r="D53" s="2592"/>
      <c r="E53" s="2592"/>
      <c r="F53" s="2592"/>
      <c r="G53" s="2592"/>
      <c r="H53" s="2592"/>
      <c r="I53" s="2592"/>
      <c r="J53" s="2592"/>
      <c r="K53" s="2592"/>
      <c r="L53" s="2592"/>
      <c r="M53" s="2593"/>
    </row>
    <row r="54" spans="1:13" ht="15.75" customHeight="1">
      <c r="A54" s="2502"/>
      <c r="B54" s="98" t="s">
        <v>523</v>
      </c>
      <c r="C54" s="2591" t="s">
        <v>305</v>
      </c>
      <c r="D54" s="2592"/>
      <c r="E54" s="2592"/>
      <c r="F54" s="2592"/>
      <c r="G54" s="2592"/>
      <c r="H54" s="2592"/>
      <c r="I54" s="2592"/>
      <c r="J54" s="2592"/>
      <c r="K54" s="2592"/>
      <c r="L54" s="2592"/>
      <c r="M54" s="2593"/>
    </row>
    <row r="55" spans="1:13" ht="15.75" customHeight="1">
      <c r="A55" s="2502"/>
      <c r="B55" s="99" t="s">
        <v>524</v>
      </c>
      <c r="C55" s="2591" t="s">
        <v>176</v>
      </c>
      <c r="D55" s="2592"/>
      <c r="E55" s="2592"/>
      <c r="F55" s="2592"/>
      <c r="G55" s="2592"/>
      <c r="H55" s="2592"/>
      <c r="I55" s="2592"/>
      <c r="J55" s="2592"/>
      <c r="K55" s="2592"/>
      <c r="L55" s="2592"/>
      <c r="M55" s="2593"/>
    </row>
    <row r="56" spans="1:13" ht="15.75" customHeight="1">
      <c r="A56" s="2502"/>
      <c r="B56" s="98" t="s">
        <v>526</v>
      </c>
      <c r="C56" s="2597" t="s">
        <v>987</v>
      </c>
      <c r="D56" s="2592"/>
      <c r="E56" s="2592"/>
      <c r="F56" s="2592"/>
      <c r="G56" s="2592"/>
      <c r="H56" s="2592"/>
      <c r="I56" s="2592"/>
      <c r="J56" s="2592"/>
      <c r="K56" s="2592"/>
      <c r="L56" s="2592"/>
      <c r="M56" s="2593"/>
    </row>
    <row r="57" spans="1:13" ht="16.5" customHeight="1" thickBot="1">
      <c r="A57" s="2516"/>
      <c r="B57" s="98" t="s">
        <v>527</v>
      </c>
      <c r="C57" s="2591"/>
      <c r="D57" s="2592"/>
      <c r="E57" s="2592"/>
      <c r="F57" s="2592"/>
      <c r="G57" s="2592"/>
      <c r="H57" s="2592"/>
      <c r="I57" s="2592"/>
      <c r="J57" s="2592"/>
      <c r="K57" s="2592"/>
      <c r="L57" s="2592"/>
      <c r="M57" s="2593"/>
    </row>
    <row r="58" spans="1:13" ht="15.75" customHeight="1">
      <c r="A58" s="2501" t="s">
        <v>528</v>
      </c>
      <c r="B58" s="100" t="s">
        <v>529</v>
      </c>
      <c r="C58" s="2591" t="s">
        <v>988</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305</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3"/>
  <sheetViews>
    <sheetView zoomScale="80" workbookViewId="0">
      <selection activeCell="C13" sqref="C13:M13"/>
    </sheetView>
  </sheetViews>
  <sheetFormatPr baseColWidth="10" defaultColWidth="11.42578125" defaultRowHeight="15.75"/>
  <cols>
    <col min="1" max="1" width="25.140625" style="1283" customWidth="1"/>
    <col min="2" max="2" width="39.140625" style="1390" customWidth="1"/>
    <col min="3" max="5" width="11.42578125" style="1283"/>
    <col min="6" max="6" width="12.140625" style="1283" customWidth="1"/>
    <col min="7" max="16384" width="11.42578125" style="1283"/>
  </cols>
  <sheetData>
    <row r="1" spans="1:13" ht="16.5" thickBot="1">
      <c r="A1" s="1279"/>
      <c r="B1" s="1280" t="s">
        <v>2276</v>
      </c>
      <c r="C1" s="1281"/>
      <c r="D1" s="1281"/>
      <c r="E1" s="1281"/>
      <c r="F1" s="1281"/>
      <c r="G1" s="1281"/>
      <c r="H1" s="1281"/>
      <c r="I1" s="1281"/>
      <c r="J1" s="1281"/>
      <c r="K1" s="1281"/>
      <c r="L1" s="1281"/>
      <c r="M1" s="1282"/>
    </row>
    <row r="2" spans="1:13" ht="31.5" customHeight="1">
      <c r="A2" s="3009" t="s">
        <v>457</v>
      </c>
      <c r="B2" s="1284" t="s">
        <v>458</v>
      </c>
      <c r="C2" s="3011" t="s">
        <v>2275</v>
      </c>
      <c r="D2" s="3012"/>
      <c r="E2" s="3012"/>
      <c r="F2" s="3012"/>
      <c r="G2" s="3012"/>
      <c r="H2" s="3012"/>
      <c r="I2" s="3012"/>
      <c r="J2" s="3012"/>
      <c r="K2" s="3012"/>
      <c r="L2" s="3012"/>
      <c r="M2" s="3013"/>
    </row>
    <row r="3" spans="1:13" ht="42" customHeight="1">
      <c r="A3" s="3010"/>
      <c r="B3" s="1285" t="s">
        <v>538</v>
      </c>
      <c r="C3" s="2869" t="s">
        <v>270</v>
      </c>
      <c r="D3" s="2870"/>
      <c r="E3" s="2870"/>
      <c r="F3" s="2870"/>
      <c r="G3" s="2870"/>
      <c r="H3" s="2870"/>
      <c r="I3" s="2870"/>
      <c r="J3" s="2870"/>
      <c r="K3" s="2870"/>
      <c r="L3" s="2870"/>
      <c r="M3" s="2871"/>
    </row>
    <row r="4" spans="1:13" ht="15.75" customHeight="1">
      <c r="A4" s="3010"/>
      <c r="B4" s="1286" t="s">
        <v>3</v>
      </c>
      <c r="C4" s="1287" t="s">
        <v>28</v>
      </c>
      <c r="D4" s="1288"/>
      <c r="E4" s="1289"/>
      <c r="F4" s="3017" t="s">
        <v>4</v>
      </c>
      <c r="G4" s="3018"/>
      <c r="H4" s="1290" t="s">
        <v>8</v>
      </c>
      <c r="I4" s="1291"/>
      <c r="J4" s="1291"/>
      <c r="K4" s="1291"/>
      <c r="L4" s="1291"/>
      <c r="M4" s="1292"/>
    </row>
    <row r="5" spans="1:13" ht="30" customHeight="1">
      <c r="A5" s="3010"/>
      <c r="B5" s="1286" t="s">
        <v>459</v>
      </c>
      <c r="C5" s="3014" t="s">
        <v>8</v>
      </c>
      <c r="D5" s="3015"/>
      <c r="E5" s="3015"/>
      <c r="F5" s="3015"/>
      <c r="G5" s="3015"/>
      <c r="H5" s="3015"/>
      <c r="I5" s="3015"/>
      <c r="J5" s="3015"/>
      <c r="K5" s="3015"/>
      <c r="L5" s="3015"/>
      <c r="M5" s="3016"/>
    </row>
    <row r="6" spans="1:13" ht="23.25" customHeight="1">
      <c r="A6" s="3010"/>
      <c r="B6" s="1286" t="s">
        <v>460</v>
      </c>
      <c r="C6" s="3014" t="s">
        <v>8</v>
      </c>
      <c r="D6" s="3015"/>
      <c r="E6" s="3015"/>
      <c r="F6" s="3015"/>
      <c r="G6" s="3015"/>
      <c r="H6" s="3015"/>
      <c r="I6" s="3015"/>
      <c r="J6" s="3015"/>
      <c r="K6" s="3015"/>
      <c r="L6" s="3015"/>
      <c r="M6" s="3016"/>
    </row>
    <row r="7" spans="1:13" ht="15.75" customHeight="1">
      <c r="A7" s="3010"/>
      <c r="B7" s="1285" t="s">
        <v>461</v>
      </c>
      <c r="C7" s="3019" t="s">
        <v>174</v>
      </c>
      <c r="D7" s="3020"/>
      <c r="E7" s="1293"/>
      <c r="F7" s="1293"/>
      <c r="G7" s="1294"/>
      <c r="H7" s="1295" t="s">
        <v>5</v>
      </c>
      <c r="I7" s="3021" t="s">
        <v>175</v>
      </c>
      <c r="J7" s="3020"/>
      <c r="K7" s="3020"/>
      <c r="L7" s="3020"/>
      <c r="M7" s="3022"/>
    </row>
    <row r="8" spans="1:13" ht="15.75" customHeight="1">
      <c r="A8" s="3010"/>
      <c r="B8" s="3023" t="s">
        <v>462</v>
      </c>
      <c r="C8" s="3026" t="s">
        <v>8</v>
      </c>
      <c r="D8" s="3027"/>
      <c r="E8" s="1296"/>
      <c r="F8" s="1297"/>
      <c r="G8" s="1296"/>
      <c r="H8" s="1296"/>
      <c r="I8" s="3027"/>
      <c r="J8" s="3027"/>
      <c r="K8" s="1296"/>
      <c r="L8" s="1296"/>
      <c r="M8" s="1298"/>
    </row>
    <row r="9" spans="1:13" ht="15.75" customHeight="1">
      <c r="A9" s="3010"/>
      <c r="B9" s="3024"/>
      <c r="C9" s="3028"/>
      <c r="D9" s="3029"/>
      <c r="E9" s="1299"/>
      <c r="F9" s="3028"/>
      <c r="G9" s="3029"/>
      <c r="H9" s="1299"/>
      <c r="I9" s="3029"/>
      <c r="J9" s="3029"/>
      <c r="K9" s="1299"/>
      <c r="L9" s="1299"/>
      <c r="M9" s="1300"/>
    </row>
    <row r="10" spans="1:13">
      <c r="A10" s="3010"/>
      <c r="B10" s="3025"/>
      <c r="C10" s="3030" t="s">
        <v>463</v>
      </c>
      <c r="D10" s="3031"/>
      <c r="E10" s="1301"/>
      <c r="F10" s="3032" t="s">
        <v>463</v>
      </c>
      <c r="G10" s="3032"/>
      <c r="H10" s="1301"/>
      <c r="I10" s="3032" t="s">
        <v>463</v>
      </c>
      <c r="J10" s="3032"/>
      <c r="K10" s="1301"/>
      <c r="L10" s="1302"/>
      <c r="M10" s="1303"/>
    </row>
    <row r="11" spans="1:13" ht="75" customHeight="1">
      <c r="A11" s="3010"/>
      <c r="B11" s="1285" t="s">
        <v>464</v>
      </c>
      <c r="C11" s="2990" t="s">
        <v>2274</v>
      </c>
      <c r="D11" s="2991"/>
      <c r="E11" s="2991"/>
      <c r="F11" s="2991"/>
      <c r="G11" s="2991"/>
      <c r="H11" s="2991"/>
      <c r="I11" s="2991"/>
      <c r="J11" s="2991"/>
      <c r="K11" s="2991"/>
      <c r="L11" s="2991"/>
      <c r="M11" s="2992"/>
    </row>
    <row r="12" spans="1:13" ht="54.75" customHeight="1">
      <c r="A12" s="3010"/>
      <c r="B12" s="1285" t="s">
        <v>543</v>
      </c>
      <c r="C12" s="3000" t="s">
        <v>2273</v>
      </c>
      <c r="D12" s="3001"/>
      <c r="E12" s="3001"/>
      <c r="F12" s="3001"/>
      <c r="G12" s="3001"/>
      <c r="H12" s="3001"/>
      <c r="I12" s="3001"/>
      <c r="J12" s="3001"/>
      <c r="K12" s="3001"/>
      <c r="L12" s="3001"/>
      <c r="M12" s="3002"/>
    </row>
    <row r="13" spans="1:13" ht="60" customHeight="1">
      <c r="A13" s="3010"/>
      <c r="B13" s="1285" t="s">
        <v>545</v>
      </c>
      <c r="C13" s="2990" t="s">
        <v>269</v>
      </c>
      <c r="D13" s="2991"/>
      <c r="E13" s="2991"/>
      <c r="F13" s="2991"/>
      <c r="G13" s="2991"/>
      <c r="H13" s="2991"/>
      <c r="I13" s="2991"/>
      <c r="J13" s="2991"/>
      <c r="K13" s="2991"/>
      <c r="L13" s="2991"/>
      <c r="M13" s="2992"/>
    </row>
    <row r="14" spans="1:13" ht="102.95" customHeight="1">
      <c r="A14" s="3010"/>
      <c r="B14" s="1304" t="s">
        <v>547</v>
      </c>
      <c r="C14" s="2990" t="s">
        <v>295</v>
      </c>
      <c r="D14" s="3003"/>
      <c r="E14" s="1305" t="s">
        <v>548</v>
      </c>
      <c r="F14" s="3004" t="s">
        <v>296</v>
      </c>
      <c r="G14" s="2979"/>
      <c r="H14" s="2979"/>
      <c r="I14" s="2979"/>
      <c r="J14" s="2979"/>
      <c r="K14" s="2979"/>
      <c r="L14" s="2979"/>
      <c r="M14" s="2980"/>
    </row>
    <row r="15" spans="1:13">
      <c r="A15" s="3005" t="s">
        <v>465</v>
      </c>
      <c r="B15" s="1306" t="s">
        <v>2</v>
      </c>
      <c r="C15" s="2990" t="s">
        <v>80</v>
      </c>
      <c r="D15" s="2991"/>
      <c r="E15" s="2991"/>
      <c r="F15" s="2991"/>
      <c r="G15" s="2991"/>
      <c r="H15" s="2991"/>
      <c r="I15" s="2991"/>
      <c r="J15" s="2991"/>
      <c r="K15" s="2991"/>
      <c r="L15" s="2991"/>
      <c r="M15" s="2992"/>
    </row>
    <row r="16" spans="1:13" ht="47.25" customHeight="1">
      <c r="A16" s="3006"/>
      <c r="B16" s="1306" t="s">
        <v>550</v>
      </c>
      <c r="C16" s="2990" t="s">
        <v>2272</v>
      </c>
      <c r="D16" s="2991"/>
      <c r="E16" s="2991"/>
      <c r="F16" s="2991"/>
      <c r="G16" s="2991"/>
      <c r="H16" s="2991"/>
      <c r="I16" s="2991"/>
      <c r="J16" s="2991"/>
      <c r="K16" s="2991"/>
      <c r="L16" s="2991"/>
      <c r="M16" s="2992"/>
    </row>
    <row r="17" spans="1:13" ht="8.25" customHeight="1">
      <c r="A17" s="3006"/>
      <c r="B17" s="2985" t="s">
        <v>466</v>
      </c>
      <c r="C17" s="1307"/>
      <c r="D17" s="1308"/>
      <c r="E17" s="1308"/>
      <c r="F17" s="1308"/>
      <c r="G17" s="1308"/>
      <c r="H17" s="1308"/>
      <c r="I17" s="1308"/>
      <c r="J17" s="1308"/>
      <c r="K17" s="1308"/>
      <c r="L17" s="1308"/>
      <c r="M17" s="1309"/>
    </row>
    <row r="18" spans="1:13" ht="9" customHeight="1">
      <c r="A18" s="3006"/>
      <c r="B18" s="2986"/>
      <c r="C18" s="1310"/>
      <c r="D18" s="1311"/>
      <c r="E18" s="1312"/>
      <c r="F18" s="1311"/>
      <c r="G18" s="1312"/>
      <c r="H18" s="1311"/>
      <c r="I18" s="1312"/>
      <c r="J18" s="1311"/>
      <c r="K18" s="1312"/>
      <c r="L18" s="1312"/>
      <c r="M18" s="1313"/>
    </row>
    <row r="19" spans="1:13">
      <c r="A19" s="3006"/>
      <c r="B19" s="2986"/>
      <c r="C19" s="1314" t="s">
        <v>467</v>
      </c>
      <c r="D19" s="1315"/>
      <c r="E19" s="1316" t="s">
        <v>468</v>
      </c>
      <c r="F19" s="1315"/>
      <c r="G19" s="1316" t="s">
        <v>469</v>
      </c>
      <c r="H19" s="1315"/>
      <c r="I19" s="1316" t="s">
        <v>470</v>
      </c>
      <c r="J19" s="1315" t="s">
        <v>534</v>
      </c>
      <c r="K19" s="1316"/>
      <c r="L19" s="1316"/>
      <c r="M19" s="1317"/>
    </row>
    <row r="20" spans="1:13">
      <c r="A20" s="3006"/>
      <c r="B20" s="2986"/>
      <c r="C20" s="1314" t="s">
        <v>471</v>
      </c>
      <c r="D20" s="1318"/>
      <c r="E20" s="1316" t="s">
        <v>472</v>
      </c>
      <c r="F20" s="1319"/>
      <c r="G20" s="1316" t="s">
        <v>473</v>
      </c>
      <c r="H20" s="1319"/>
      <c r="I20" s="1316"/>
      <c r="J20" s="1320"/>
      <c r="K20" s="1316"/>
      <c r="L20" s="1316"/>
      <c r="M20" s="1317"/>
    </row>
    <row r="21" spans="1:13">
      <c r="A21" s="3006"/>
      <c r="B21" s="2986"/>
      <c r="C21" s="1314" t="s">
        <v>474</v>
      </c>
      <c r="D21" s="1318"/>
      <c r="E21" s="1316" t="s">
        <v>475</v>
      </c>
      <c r="F21" s="1318"/>
      <c r="G21" s="1316"/>
      <c r="H21" s="1320"/>
      <c r="I21" s="1316"/>
      <c r="J21" s="1320"/>
      <c r="K21" s="1316"/>
      <c r="L21" s="1316"/>
      <c r="M21" s="1317"/>
    </row>
    <row r="22" spans="1:13">
      <c r="A22" s="3006"/>
      <c r="B22" s="2986"/>
      <c r="C22" s="1314" t="s">
        <v>476</v>
      </c>
      <c r="D22" s="1319"/>
      <c r="E22" s="1316" t="s">
        <v>478</v>
      </c>
      <c r="F22" s="3007" t="s">
        <v>1399</v>
      </c>
      <c r="G22" s="3007"/>
      <c r="H22" s="3007"/>
      <c r="I22" s="3007"/>
      <c r="J22" s="1321"/>
      <c r="K22" s="1321"/>
      <c r="L22" s="1321"/>
      <c r="M22" s="1322"/>
    </row>
    <row r="23" spans="1:13" ht="9.75" customHeight="1">
      <c r="A23" s="3006"/>
      <c r="B23" s="2987"/>
      <c r="C23" s="1323"/>
      <c r="D23" s="1324"/>
      <c r="E23" s="1324"/>
      <c r="F23" s="1324"/>
      <c r="G23" s="1324"/>
      <c r="H23" s="1324"/>
      <c r="I23" s="1324"/>
      <c r="J23" s="1324"/>
      <c r="K23" s="1324"/>
      <c r="L23" s="1324"/>
      <c r="M23" s="1325"/>
    </row>
    <row r="24" spans="1:13">
      <c r="A24" s="3006"/>
      <c r="B24" s="2985" t="s">
        <v>479</v>
      </c>
      <c r="C24" s="1326"/>
      <c r="D24" s="1327"/>
      <c r="E24" s="1327"/>
      <c r="F24" s="1327"/>
      <c r="G24" s="1327"/>
      <c r="H24" s="1327"/>
      <c r="I24" s="1327"/>
      <c r="J24" s="1327"/>
      <c r="K24" s="1327"/>
      <c r="L24" s="1328"/>
      <c r="M24" s="1329"/>
    </row>
    <row r="25" spans="1:13">
      <c r="A25" s="3006"/>
      <c r="B25" s="2986"/>
      <c r="C25" s="1314" t="s">
        <v>480</v>
      </c>
      <c r="D25" s="1319"/>
      <c r="E25" s="1330"/>
      <c r="F25" s="1316" t="s">
        <v>481</v>
      </c>
      <c r="G25" s="1318"/>
      <c r="H25" s="1330"/>
      <c r="I25" s="1316" t="s">
        <v>482</v>
      </c>
      <c r="J25" s="1318" t="s">
        <v>534</v>
      </c>
      <c r="K25" s="1330"/>
      <c r="L25" s="1331"/>
      <c r="M25" s="1332"/>
    </row>
    <row r="26" spans="1:13">
      <c r="A26" s="3006"/>
      <c r="B26" s="2986"/>
      <c r="C26" s="1314" t="s">
        <v>483</v>
      </c>
      <c r="D26" s="1333"/>
      <c r="E26" s="1331"/>
      <c r="F26" s="1316" t="s">
        <v>484</v>
      </c>
      <c r="G26" s="1319"/>
      <c r="H26" s="1331"/>
      <c r="I26" s="1334"/>
      <c r="J26" s="1331"/>
      <c r="K26" s="1335"/>
      <c r="L26" s="1331"/>
      <c r="M26" s="1332"/>
    </row>
    <row r="27" spans="1:13" ht="24" customHeight="1">
      <c r="A27" s="3006"/>
      <c r="B27" s="2987"/>
      <c r="C27" s="1336"/>
      <c r="D27" s="1337"/>
      <c r="E27" s="1337"/>
      <c r="F27" s="1337"/>
      <c r="G27" s="1337"/>
      <c r="H27" s="1337"/>
      <c r="I27" s="1337"/>
      <c r="J27" s="1337"/>
      <c r="K27" s="1337"/>
      <c r="L27" s="1302"/>
      <c r="M27" s="1303"/>
    </row>
    <row r="28" spans="1:13">
      <c r="A28" s="3006"/>
      <c r="B28" s="1338" t="s">
        <v>485</v>
      </c>
      <c r="C28" s="1339"/>
      <c r="D28" s="1340"/>
      <c r="E28" s="1340"/>
      <c r="F28" s="1340"/>
      <c r="G28" s="1340"/>
      <c r="H28" s="1340"/>
      <c r="I28" s="1340"/>
      <c r="J28" s="1340"/>
      <c r="K28" s="1340"/>
      <c r="L28" s="1340"/>
      <c r="M28" s="1341"/>
    </row>
    <row r="29" spans="1:13" ht="15.75" customHeight="1">
      <c r="A29" s="3006"/>
      <c r="B29" s="1338"/>
      <c r="C29" s="1342" t="s">
        <v>486</v>
      </c>
      <c r="D29" s="1343" t="s">
        <v>9</v>
      </c>
      <c r="E29" s="1330"/>
      <c r="F29" s="1344" t="s">
        <v>487</v>
      </c>
      <c r="G29" s="1345" t="s">
        <v>8</v>
      </c>
      <c r="H29" s="1330"/>
      <c r="I29" s="1344" t="s">
        <v>488</v>
      </c>
      <c r="J29" s="3008" t="s">
        <v>8</v>
      </c>
      <c r="K29" s="2991"/>
      <c r="L29" s="3003"/>
      <c r="M29" s="1346"/>
    </row>
    <row r="30" spans="1:13">
      <c r="A30" s="3006"/>
      <c r="B30" s="1286"/>
      <c r="C30" s="1323"/>
      <c r="D30" s="1324"/>
      <c r="E30" s="1324"/>
      <c r="F30" s="1324"/>
      <c r="G30" s="1324"/>
      <c r="H30" s="1324"/>
      <c r="I30" s="1324"/>
      <c r="J30" s="1324"/>
      <c r="K30" s="1324"/>
      <c r="L30" s="1324"/>
      <c r="M30" s="1325"/>
    </row>
    <row r="31" spans="1:13">
      <c r="A31" s="3006"/>
      <c r="B31" s="2985" t="s">
        <v>489</v>
      </c>
      <c r="C31" s="1347"/>
      <c r="D31" s="1348"/>
      <c r="E31" s="1348"/>
      <c r="F31" s="1348"/>
      <c r="G31" s="1348"/>
      <c r="H31" s="1348"/>
      <c r="I31" s="1348"/>
      <c r="J31" s="1348"/>
      <c r="K31" s="1348"/>
      <c r="L31" s="1328"/>
      <c r="M31" s="1329"/>
    </row>
    <row r="32" spans="1:13">
      <c r="A32" s="3006"/>
      <c r="B32" s="2986"/>
      <c r="C32" s="1349" t="s">
        <v>490</v>
      </c>
      <c r="D32" s="1350">
        <v>2020</v>
      </c>
      <c r="E32" s="1351"/>
      <c r="F32" s="1330" t="s">
        <v>491</v>
      </c>
      <c r="G32" s="1352" t="s">
        <v>492</v>
      </c>
      <c r="H32" s="1351"/>
      <c r="I32" s="1344"/>
      <c r="J32" s="1351"/>
      <c r="K32" s="1351"/>
      <c r="L32" s="1331"/>
      <c r="M32" s="1332"/>
    </row>
    <row r="33" spans="1:13">
      <c r="A33" s="3006"/>
      <c r="B33" s="2987"/>
      <c r="C33" s="1323"/>
      <c r="D33" s="1353"/>
      <c r="E33" s="1354"/>
      <c r="F33" s="1324"/>
      <c r="G33" s="1354"/>
      <c r="H33" s="1354"/>
      <c r="I33" s="1355"/>
      <c r="J33" s="1354"/>
      <c r="K33" s="1354"/>
      <c r="L33" s="1302"/>
      <c r="M33" s="1303"/>
    </row>
    <row r="34" spans="1:13">
      <c r="A34" s="3006"/>
      <c r="B34" s="2985" t="s">
        <v>493</v>
      </c>
      <c r="C34" s="1356"/>
      <c r="D34" s="1357"/>
      <c r="E34" s="1357"/>
      <c r="F34" s="1357"/>
      <c r="G34" s="1357"/>
      <c r="H34" s="1357"/>
      <c r="I34" s="1357"/>
      <c r="J34" s="1357"/>
      <c r="K34" s="1357"/>
      <c r="L34" s="1357"/>
      <c r="M34" s="1358"/>
    </row>
    <row r="35" spans="1:13">
      <c r="A35" s="3006"/>
      <c r="B35" s="2986"/>
      <c r="C35" s="1359"/>
      <c r="D35" s="1360" t="s">
        <v>494</v>
      </c>
      <c r="E35" s="1360"/>
      <c r="F35" s="1360" t="s">
        <v>495</v>
      </c>
      <c r="G35" s="1360"/>
      <c r="H35" s="1361" t="s">
        <v>496</v>
      </c>
      <c r="I35" s="1361"/>
      <c r="J35" s="1361" t="s">
        <v>497</v>
      </c>
      <c r="K35" s="1360"/>
      <c r="L35" s="1360" t="s">
        <v>498</v>
      </c>
      <c r="M35" s="1362"/>
    </row>
    <row r="36" spans="1:13">
      <c r="A36" s="3006"/>
      <c r="B36" s="2986"/>
      <c r="C36" s="1359"/>
      <c r="D36" s="1363">
        <v>113</v>
      </c>
      <c r="E36" s="1368"/>
      <c r="F36" s="1363">
        <v>3362</v>
      </c>
      <c r="G36" s="1368"/>
      <c r="H36" s="1363">
        <v>2918</v>
      </c>
      <c r="I36" s="1368"/>
      <c r="J36" s="1363">
        <v>2598</v>
      </c>
      <c r="K36" s="1368"/>
      <c r="L36" s="1363">
        <v>1009</v>
      </c>
      <c r="M36" s="1364"/>
    </row>
    <row r="37" spans="1:13">
      <c r="A37" s="3006"/>
      <c r="B37" s="2986"/>
      <c r="C37" s="1359"/>
      <c r="D37" s="1360" t="s">
        <v>499</v>
      </c>
      <c r="E37" s="1360"/>
      <c r="F37" s="1360" t="s">
        <v>500</v>
      </c>
      <c r="G37" s="1360"/>
      <c r="H37" s="1361" t="s">
        <v>501</v>
      </c>
      <c r="I37" s="1361"/>
      <c r="J37" s="1361" t="s">
        <v>502</v>
      </c>
      <c r="K37" s="1360"/>
      <c r="L37" s="1360" t="s">
        <v>503</v>
      </c>
      <c r="M37" s="1313"/>
    </row>
    <row r="38" spans="1:13">
      <c r="A38" s="3006"/>
      <c r="B38" s="2986"/>
      <c r="C38" s="1359"/>
      <c r="D38" s="1363">
        <v>2500</v>
      </c>
      <c r="E38" s="1368"/>
      <c r="F38" s="1363">
        <v>2500</v>
      </c>
      <c r="G38" s="1368"/>
      <c r="H38" s="1363">
        <v>2500</v>
      </c>
      <c r="I38" s="1368"/>
      <c r="J38" s="1363">
        <v>1250</v>
      </c>
      <c r="K38" s="1368"/>
      <c r="L38" s="1363">
        <v>2500</v>
      </c>
      <c r="M38" s="1364"/>
    </row>
    <row r="39" spans="1:13">
      <c r="A39" s="3006"/>
      <c r="B39" s="2986"/>
      <c r="C39" s="1359"/>
      <c r="D39" s="1360" t="s">
        <v>504</v>
      </c>
      <c r="E39" s="1360"/>
      <c r="F39" s="1360" t="s">
        <v>505</v>
      </c>
      <c r="G39" s="1360"/>
      <c r="H39" s="1361" t="s">
        <v>506</v>
      </c>
      <c r="I39" s="1361"/>
      <c r="J39" s="1361" t="s">
        <v>507</v>
      </c>
      <c r="K39" s="1360"/>
      <c r="L39" s="1360" t="s">
        <v>508</v>
      </c>
      <c r="M39" s="1313"/>
    </row>
    <row r="40" spans="1:13">
      <c r="A40" s="3006"/>
      <c r="B40" s="2986"/>
      <c r="C40" s="1359"/>
      <c r="D40" s="1363">
        <v>2500</v>
      </c>
      <c r="E40" s="1368"/>
      <c r="F40" s="1363" t="s">
        <v>8</v>
      </c>
      <c r="G40" s="1368"/>
      <c r="H40" s="1363" t="s">
        <v>8</v>
      </c>
      <c r="I40" s="1368"/>
      <c r="J40" s="1363" t="s">
        <v>8</v>
      </c>
      <c r="K40" s="1368"/>
      <c r="L40" s="1363" t="s">
        <v>8</v>
      </c>
      <c r="M40" s="1364"/>
    </row>
    <row r="41" spans="1:13">
      <c r="A41" s="3006"/>
      <c r="B41" s="2986"/>
      <c r="C41" s="1359"/>
      <c r="D41" s="1365" t="s">
        <v>508</v>
      </c>
      <c r="E41" s="1365"/>
      <c r="F41" s="1365" t="s">
        <v>509</v>
      </c>
      <c r="G41" s="1365"/>
      <c r="H41" s="1366"/>
      <c r="I41" s="1366"/>
      <c r="J41" s="1366"/>
      <c r="K41" s="1366"/>
      <c r="L41" s="1366"/>
      <c r="M41" s="1367"/>
    </row>
    <row r="42" spans="1:13">
      <c r="A42" s="3006"/>
      <c r="B42" s="2986"/>
      <c r="C42" s="1359"/>
      <c r="D42" s="1363" t="s">
        <v>8</v>
      </c>
      <c r="E42" s="1368"/>
      <c r="F42" s="3066">
        <v>23750</v>
      </c>
      <c r="G42" s="3067"/>
      <c r="H42" s="2999"/>
      <c r="I42" s="2999"/>
      <c r="J42" s="1360"/>
      <c r="K42" s="1360"/>
      <c r="L42" s="1360"/>
      <c r="M42" s="1369"/>
    </row>
    <row r="43" spans="1:13">
      <c r="A43" s="3006"/>
      <c r="B43" s="2986"/>
      <c r="C43" s="1370"/>
      <c r="D43" s="1371"/>
      <c r="E43" s="1365"/>
      <c r="F43" s="1371"/>
      <c r="G43" s="1365"/>
      <c r="H43" s="1372"/>
      <c r="I43" s="1373"/>
      <c r="J43" s="1372"/>
      <c r="K43" s="1373"/>
      <c r="L43" s="1372"/>
      <c r="M43" s="1374"/>
    </row>
    <row r="44" spans="1:13" ht="18" customHeight="1">
      <c r="A44" s="3006"/>
      <c r="B44" s="2985" t="s">
        <v>510</v>
      </c>
      <c r="C44" s="1326"/>
      <c r="D44" s="1327"/>
      <c r="E44" s="1327"/>
      <c r="F44" s="1327"/>
      <c r="G44" s="1327"/>
      <c r="H44" s="1327"/>
      <c r="I44" s="1327"/>
      <c r="J44" s="1327"/>
      <c r="K44" s="1327"/>
      <c r="L44" s="1331"/>
      <c r="M44" s="1332"/>
    </row>
    <row r="45" spans="1:13" ht="15.75" customHeight="1">
      <c r="A45" s="3006"/>
      <c r="B45" s="2986"/>
      <c r="C45" s="1375"/>
      <c r="D45" s="1376" t="s">
        <v>131</v>
      </c>
      <c r="E45" s="1377" t="s">
        <v>28</v>
      </c>
      <c r="F45" s="2988" t="s">
        <v>511</v>
      </c>
      <c r="G45" s="2989"/>
      <c r="H45" s="2989"/>
      <c r="I45" s="2989"/>
      <c r="J45" s="2989"/>
      <c r="K45" s="1378" t="s">
        <v>512</v>
      </c>
      <c r="L45" s="2995"/>
      <c r="M45" s="2996"/>
    </row>
    <row r="46" spans="1:13" ht="15.75" customHeight="1">
      <c r="A46" s="3006"/>
      <c r="B46" s="2986"/>
      <c r="C46" s="1375"/>
      <c r="D46" s="1379"/>
      <c r="E46" s="1318" t="s">
        <v>534</v>
      </c>
      <c r="F46" s="2988"/>
      <c r="G46" s="2989"/>
      <c r="H46" s="2989"/>
      <c r="I46" s="2989"/>
      <c r="J46" s="2989"/>
      <c r="K46" s="1331"/>
      <c r="L46" s="2997"/>
      <c r="M46" s="2998"/>
    </row>
    <row r="47" spans="1:13">
      <c r="A47" s="3006"/>
      <c r="B47" s="2987"/>
      <c r="C47" s="1380"/>
      <c r="D47" s="1302"/>
      <c r="E47" s="1302"/>
      <c r="F47" s="1302"/>
      <c r="G47" s="1302"/>
      <c r="H47" s="1302"/>
      <c r="I47" s="1302"/>
      <c r="J47" s="1302"/>
      <c r="K47" s="1302"/>
      <c r="L47" s="1331"/>
      <c r="M47" s="1332"/>
    </row>
    <row r="48" spans="1:13" ht="58.5" customHeight="1">
      <c r="A48" s="3006"/>
      <c r="B48" s="1285" t="s">
        <v>513</v>
      </c>
      <c r="C48" s="2990" t="s">
        <v>2271</v>
      </c>
      <c r="D48" s="2991"/>
      <c r="E48" s="2991"/>
      <c r="F48" s="2991"/>
      <c r="G48" s="2991"/>
      <c r="H48" s="2991"/>
      <c r="I48" s="2991"/>
      <c r="J48" s="2991"/>
      <c r="K48" s="2991"/>
      <c r="L48" s="2991"/>
      <c r="M48" s="2992"/>
    </row>
    <row r="49" spans="1:13" ht="38.25" customHeight="1">
      <c r="A49" s="3006"/>
      <c r="B49" s="1306" t="s">
        <v>514</v>
      </c>
      <c r="C49" s="2990" t="s">
        <v>1401</v>
      </c>
      <c r="D49" s="2991"/>
      <c r="E49" s="2991"/>
      <c r="F49" s="2991"/>
      <c r="G49" s="2991"/>
      <c r="H49" s="2991"/>
      <c r="I49" s="2991"/>
      <c r="J49" s="2991"/>
      <c r="K49" s="2991"/>
      <c r="L49" s="2991"/>
      <c r="M49" s="2992"/>
    </row>
    <row r="50" spans="1:13" ht="15.75" customHeight="1">
      <c r="A50" s="3006"/>
      <c r="B50" s="1306" t="s">
        <v>515</v>
      </c>
      <c r="C50" s="1381" t="s">
        <v>516</v>
      </c>
      <c r="D50" s="1382"/>
      <c r="E50" s="1382"/>
      <c r="F50" s="1382"/>
      <c r="G50" s="1382"/>
      <c r="H50" s="1382"/>
      <c r="I50" s="1382"/>
      <c r="J50" s="1382"/>
      <c r="K50" s="1382"/>
      <c r="L50" s="1382"/>
      <c r="M50" s="1383"/>
    </row>
    <row r="51" spans="1:13">
      <c r="A51" s="3006"/>
      <c r="B51" s="1306" t="s">
        <v>517</v>
      </c>
      <c r="C51" s="2978" t="s">
        <v>9</v>
      </c>
      <c r="D51" s="2979"/>
      <c r="E51" s="2979"/>
      <c r="F51" s="2979"/>
      <c r="G51" s="2979"/>
      <c r="H51" s="2979"/>
      <c r="I51" s="2979"/>
      <c r="J51" s="2979"/>
      <c r="K51" s="2979"/>
      <c r="L51" s="2979"/>
      <c r="M51" s="2980"/>
    </row>
    <row r="52" spans="1:13" ht="30" customHeight="1">
      <c r="A52" s="2968" t="s">
        <v>518</v>
      </c>
      <c r="B52" s="1384" t="s">
        <v>519</v>
      </c>
      <c r="C52" s="2970" t="s">
        <v>2270</v>
      </c>
      <c r="D52" s="2971"/>
      <c r="E52" s="2971"/>
      <c r="F52" s="2971"/>
      <c r="G52" s="2971"/>
      <c r="H52" s="2971"/>
      <c r="I52" s="2971"/>
      <c r="J52" s="2971"/>
      <c r="K52" s="2971"/>
      <c r="L52" s="2971"/>
      <c r="M52" s="2972"/>
    </row>
    <row r="53" spans="1:13" ht="15.75" customHeight="1">
      <c r="A53" s="2969"/>
      <c r="B53" s="1384" t="s">
        <v>521</v>
      </c>
      <c r="C53" s="2970" t="s">
        <v>1403</v>
      </c>
      <c r="D53" s="2971"/>
      <c r="E53" s="2971"/>
      <c r="F53" s="2971"/>
      <c r="G53" s="2971"/>
      <c r="H53" s="2971"/>
      <c r="I53" s="2971"/>
      <c r="J53" s="2971"/>
      <c r="K53" s="2971"/>
      <c r="L53" s="2971"/>
      <c r="M53" s="2972"/>
    </row>
    <row r="54" spans="1:13" ht="15.75" customHeight="1">
      <c r="A54" s="2969"/>
      <c r="B54" s="1384" t="s">
        <v>523</v>
      </c>
      <c r="C54" s="2970" t="s">
        <v>175</v>
      </c>
      <c r="D54" s="2971"/>
      <c r="E54" s="2971"/>
      <c r="F54" s="2971"/>
      <c r="G54" s="2971"/>
      <c r="H54" s="2971"/>
      <c r="I54" s="2971"/>
      <c r="J54" s="2971"/>
      <c r="K54" s="2971"/>
      <c r="L54" s="2971"/>
      <c r="M54" s="2972"/>
    </row>
    <row r="55" spans="1:13" ht="15.75" customHeight="1">
      <c r="A55" s="2969"/>
      <c r="B55" s="1385" t="s">
        <v>524</v>
      </c>
      <c r="C55" s="2970" t="s">
        <v>176</v>
      </c>
      <c r="D55" s="2971"/>
      <c r="E55" s="2971"/>
      <c r="F55" s="2971"/>
      <c r="G55" s="2971"/>
      <c r="H55" s="2971"/>
      <c r="I55" s="2971"/>
      <c r="J55" s="2971"/>
      <c r="K55" s="2971"/>
      <c r="L55" s="2971"/>
      <c r="M55" s="2972"/>
    </row>
    <row r="56" spans="1:13" ht="15.75" customHeight="1">
      <c r="A56" s="2969"/>
      <c r="B56" s="1384" t="s">
        <v>526</v>
      </c>
      <c r="C56" s="3065" t="s">
        <v>2269</v>
      </c>
      <c r="D56" s="2971"/>
      <c r="E56" s="2971"/>
      <c r="F56" s="2971"/>
      <c r="G56" s="2971"/>
      <c r="H56" s="2971"/>
      <c r="I56" s="2971"/>
      <c r="J56" s="2971"/>
      <c r="K56" s="2971"/>
      <c r="L56" s="2971"/>
      <c r="M56" s="2972"/>
    </row>
    <row r="57" spans="1:13" ht="16.5" customHeight="1" thickBot="1">
      <c r="A57" s="2981"/>
      <c r="B57" s="1384" t="s">
        <v>527</v>
      </c>
      <c r="C57" s="2970" t="s">
        <v>177</v>
      </c>
      <c r="D57" s="2971"/>
      <c r="E57" s="2971"/>
      <c r="F57" s="2971"/>
      <c r="G57" s="2971"/>
      <c r="H57" s="2971"/>
      <c r="I57" s="2971"/>
      <c r="J57" s="2971"/>
      <c r="K57" s="2971"/>
      <c r="L57" s="2971"/>
      <c r="M57" s="2972"/>
    </row>
    <row r="58" spans="1:13" ht="15.75" customHeight="1">
      <c r="A58" s="2968" t="s">
        <v>528</v>
      </c>
      <c r="B58" s="1386" t="s">
        <v>529</v>
      </c>
      <c r="C58" s="2970" t="s">
        <v>2265</v>
      </c>
      <c r="D58" s="2971"/>
      <c r="E58" s="2971"/>
      <c r="F58" s="2971"/>
      <c r="G58" s="2971"/>
      <c r="H58" s="2971"/>
      <c r="I58" s="2971"/>
      <c r="J58" s="2971"/>
      <c r="K58" s="2971"/>
      <c r="L58" s="2971"/>
      <c r="M58" s="2972"/>
    </row>
    <row r="59" spans="1:13" ht="30" customHeight="1">
      <c r="A59" s="2969"/>
      <c r="B59" s="1386" t="s">
        <v>531</v>
      </c>
      <c r="C59" s="2970" t="s">
        <v>574</v>
      </c>
      <c r="D59" s="2971"/>
      <c r="E59" s="2971"/>
      <c r="F59" s="2971"/>
      <c r="G59" s="2971"/>
      <c r="H59" s="2971"/>
      <c r="I59" s="2971"/>
      <c r="J59" s="2971"/>
      <c r="K59" s="2971"/>
      <c r="L59" s="2971"/>
      <c r="M59" s="2972"/>
    </row>
    <row r="60" spans="1:13" ht="30" customHeight="1" thickBot="1">
      <c r="A60" s="2969"/>
      <c r="B60" s="1387" t="s">
        <v>5</v>
      </c>
      <c r="C60" s="2970" t="s">
        <v>175</v>
      </c>
      <c r="D60" s="2971"/>
      <c r="E60" s="2971"/>
      <c r="F60" s="2971"/>
      <c r="G60" s="2971"/>
      <c r="H60" s="2971"/>
      <c r="I60" s="2971"/>
      <c r="J60" s="2971"/>
      <c r="K60" s="2971"/>
      <c r="L60" s="2971"/>
      <c r="M60" s="2972"/>
    </row>
    <row r="61" spans="1:13" ht="16.5" customHeight="1" thickBot="1">
      <c r="A61" s="1388" t="s">
        <v>533</v>
      </c>
      <c r="B61" s="1389"/>
      <c r="C61" s="2973"/>
      <c r="D61" s="2974"/>
      <c r="E61" s="2974"/>
      <c r="F61" s="2974"/>
      <c r="G61" s="2974"/>
      <c r="H61" s="2974"/>
      <c r="I61" s="2974"/>
      <c r="J61" s="2974"/>
      <c r="K61" s="2974"/>
      <c r="L61" s="2974"/>
      <c r="M61" s="2975"/>
    </row>
    <row r="62" spans="1:13" ht="15.75" customHeight="1">
      <c r="C62" s="2976"/>
      <c r="D62" s="2977"/>
      <c r="E62" s="2977"/>
      <c r="F62" s="2977"/>
      <c r="G62" s="2977"/>
      <c r="H62" s="2977"/>
      <c r="I62" s="2977"/>
      <c r="J62" s="2977"/>
      <c r="K62" s="2977"/>
      <c r="L62" s="2977"/>
      <c r="M62" s="2977"/>
    </row>
    <row r="63" spans="1:13" ht="15.75" customHeight="1">
      <c r="C63" s="2967"/>
      <c r="D63" s="2967"/>
      <c r="E63" s="2967"/>
      <c r="F63" s="2967"/>
      <c r="G63" s="2967"/>
      <c r="H63" s="2967"/>
      <c r="I63" s="2967"/>
      <c r="J63" s="2967"/>
      <c r="K63" s="2967"/>
      <c r="L63" s="2967"/>
      <c r="M63" s="2967"/>
    </row>
  </sheetData>
  <mergeCells count="52">
    <mergeCell ref="C63:M63"/>
    <mergeCell ref="A58:A60"/>
    <mergeCell ref="C58:M58"/>
    <mergeCell ref="C59:M59"/>
    <mergeCell ref="C60:M60"/>
    <mergeCell ref="C61:M61"/>
    <mergeCell ref="C62:M62"/>
    <mergeCell ref="C54:M54"/>
    <mergeCell ref="A15:A51"/>
    <mergeCell ref="A52:A57"/>
    <mergeCell ref="C52:M52"/>
    <mergeCell ref="C56:M56"/>
    <mergeCell ref="C57:M57"/>
    <mergeCell ref="F42:G42"/>
    <mergeCell ref="H42:I42"/>
    <mergeCell ref="C48:M48"/>
    <mergeCell ref="C49:M49"/>
    <mergeCell ref="C55:M55"/>
    <mergeCell ref="B34:B43"/>
    <mergeCell ref="B44:B47"/>
    <mergeCell ref="C51:M51"/>
    <mergeCell ref="B17:B23"/>
    <mergeCell ref="B24:B27"/>
    <mergeCell ref="J29:L29"/>
    <mergeCell ref="B31:B33"/>
    <mergeCell ref="F14:M14"/>
    <mergeCell ref="C53:M53"/>
    <mergeCell ref="L45:M46"/>
    <mergeCell ref="C15:M15"/>
    <mergeCell ref="C16:M16"/>
    <mergeCell ref="C10:D10"/>
    <mergeCell ref="F10:G10"/>
    <mergeCell ref="I10:J10"/>
    <mergeCell ref="C11:M11"/>
    <mergeCell ref="F45:F46"/>
    <mergeCell ref="G45:J46"/>
    <mergeCell ref="F22:I22"/>
    <mergeCell ref="A2:A14"/>
    <mergeCell ref="C2:M2"/>
    <mergeCell ref="C3:M3"/>
    <mergeCell ref="F4:G4"/>
    <mergeCell ref="C5:M5"/>
    <mergeCell ref="C6:M6"/>
    <mergeCell ref="C7:D7"/>
    <mergeCell ref="I7:M7"/>
    <mergeCell ref="B8:B10"/>
    <mergeCell ref="C12:M12"/>
    <mergeCell ref="C13:M13"/>
    <mergeCell ref="C14:D14"/>
    <mergeCell ref="C8:D9"/>
    <mergeCell ref="I8:J9"/>
    <mergeCell ref="F9:G9"/>
  </mergeCells>
  <dataValidations count="8">
    <dataValidation allowBlank="1" showInputMessage="1" showErrorMessage="1" prompt="Si corresponde a un indicador del PDD, identifique el código de la meta el cual se encuentra en el listado de indicadores del plan que se encuentra en la caja de herramientas.  " sqref="F4"/>
    <dataValidation allowBlank="1" showInputMessage="1" showErrorMessage="1" prompt="Seleccione de la lista desplegable" sqref="H7 B7 B4"/>
    <dataValidation type="list" allowBlank="1" showInputMessage="1" showErrorMessage="1" sqref="I7:M7">
      <formula1>INDIRECT($C$7)</formula1>
    </dataValidation>
    <dataValidation allowBlank="1" showInputMessage="1" showErrorMessage="1" prompt="Incluir una ficha por cada indicador, ya sea de producto o de resultado" sqref="B1"/>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 " sqref="B14"/>
    <dataValidation type="list" allowBlank="1" showInputMessage="1" showErrorMessage="1" sqref="C7 G45:J46 C14:D14">
      <formula1>#REF!</formula1>
    </dataValidation>
  </dataValidations>
  <hyperlinks>
    <hyperlink ref="C56"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zoomScale="85" zoomScaleNormal="85" workbookViewId="0">
      <selection activeCell="C16" sqref="C16:M16"/>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2285</v>
      </c>
      <c r="C1" s="2839"/>
      <c r="D1" s="2839"/>
      <c r="E1" s="2839"/>
      <c r="F1" s="2839"/>
      <c r="G1" s="2839"/>
      <c r="H1" s="2839"/>
      <c r="I1" s="2839"/>
      <c r="J1" s="2839"/>
      <c r="K1" s="2839"/>
      <c r="L1" s="2839"/>
      <c r="M1" s="2840"/>
    </row>
    <row r="2" spans="1:14" ht="39" customHeight="1">
      <c r="A2" s="2667" t="s">
        <v>457</v>
      </c>
      <c r="B2" s="4" t="s">
        <v>458</v>
      </c>
      <c r="C2" s="2415" t="s">
        <v>2277</v>
      </c>
      <c r="D2" s="2416"/>
      <c r="E2" s="2416"/>
      <c r="F2" s="2416"/>
      <c r="G2" s="2416"/>
      <c r="H2" s="2416"/>
      <c r="I2" s="2416"/>
      <c r="J2" s="2416"/>
      <c r="K2" s="2416"/>
      <c r="L2" s="2416"/>
      <c r="M2" s="2417"/>
    </row>
    <row r="3" spans="1:14" ht="31.5">
      <c r="A3" s="2548"/>
      <c r="B3" s="1053" t="s">
        <v>538</v>
      </c>
      <c r="C3" s="2684" t="s">
        <v>270</v>
      </c>
      <c r="D3" s="2425"/>
      <c r="E3" s="2425"/>
      <c r="F3" s="2425"/>
      <c r="G3" s="2425"/>
      <c r="H3" s="2425"/>
      <c r="I3" s="2425"/>
      <c r="J3" s="2425"/>
      <c r="K3" s="2425"/>
      <c r="L3" s="2425"/>
      <c r="M3" s="2426"/>
    </row>
    <row r="4" spans="1:14">
      <c r="A4" s="2548"/>
      <c r="B4" s="13" t="s">
        <v>3</v>
      </c>
      <c r="C4" s="2650" t="s">
        <v>37</v>
      </c>
      <c r="D4" s="2420"/>
      <c r="E4" s="2841"/>
      <c r="F4" s="2668" t="s">
        <v>4</v>
      </c>
      <c r="G4" s="2423"/>
      <c r="H4" s="2669" t="s">
        <v>37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2434" t="s">
        <v>8</v>
      </c>
      <c r="D8" s="2435"/>
      <c r="E8" s="177"/>
      <c r="F8" s="2434"/>
      <c r="G8" s="2435"/>
      <c r="H8" s="177"/>
      <c r="I8" s="2435"/>
      <c r="J8" s="2435"/>
      <c r="K8" s="276"/>
      <c r="L8" s="276"/>
      <c r="M8" s="1184"/>
    </row>
    <row r="9" spans="1:14" ht="15.75" customHeight="1">
      <c r="A9" s="2548"/>
      <c r="B9" s="2830"/>
      <c r="C9" s="2436"/>
      <c r="D9" s="2437"/>
      <c r="E9" s="179"/>
      <c r="F9" s="2436"/>
      <c r="G9" s="2437"/>
      <c r="H9" s="179"/>
      <c r="I9" s="2437"/>
      <c r="J9" s="2437"/>
      <c r="K9" s="1185"/>
      <c r="L9" s="1185"/>
      <c r="M9" s="1186"/>
    </row>
    <row r="10" spans="1:14">
      <c r="A10" s="2548"/>
      <c r="B10" s="2831"/>
      <c r="C10" s="2678" t="s">
        <v>463</v>
      </c>
      <c r="D10" s="2439"/>
      <c r="E10" s="1120"/>
      <c r="F10" s="2569" t="s">
        <v>463</v>
      </c>
      <c r="G10" s="2569"/>
      <c r="H10" s="1120"/>
      <c r="I10" s="2569" t="s">
        <v>463</v>
      </c>
      <c r="J10" s="2569"/>
      <c r="K10" s="1187"/>
      <c r="L10" s="1187"/>
      <c r="M10" s="1188"/>
    </row>
    <row r="11" spans="1:14" ht="63.6" customHeight="1">
      <c r="A11" s="2548"/>
      <c r="B11" s="1053" t="s">
        <v>464</v>
      </c>
      <c r="C11" s="2817" t="s">
        <v>2278</v>
      </c>
      <c r="D11" s="2441"/>
      <c r="E11" s="2441"/>
      <c r="F11" s="2441"/>
      <c r="G11" s="2441"/>
      <c r="H11" s="2441"/>
      <c r="I11" s="2441"/>
      <c r="J11" s="2441"/>
      <c r="K11" s="2441"/>
      <c r="L11" s="2441"/>
      <c r="M11" s="2442"/>
    </row>
    <row r="12" spans="1:14" ht="69" customHeight="1">
      <c r="A12" s="2548"/>
      <c r="B12" s="1053" t="s">
        <v>543</v>
      </c>
      <c r="C12" s="2817" t="s">
        <v>2279</v>
      </c>
      <c r="D12" s="2441"/>
      <c r="E12" s="2441"/>
      <c r="F12" s="2441"/>
      <c r="G12" s="2441"/>
      <c r="H12" s="2441"/>
      <c r="I12" s="2441"/>
      <c r="J12" s="2441"/>
      <c r="K12" s="2441"/>
      <c r="L12" s="2441"/>
      <c r="M12" s="2442"/>
    </row>
    <row r="13" spans="1:14" ht="38.450000000000003" customHeight="1">
      <c r="A13" s="2548"/>
      <c r="B13" s="1053" t="s">
        <v>545</v>
      </c>
      <c r="C13" s="2990" t="s">
        <v>269</v>
      </c>
      <c r="D13" s="2991"/>
      <c r="E13" s="2991"/>
      <c r="F13" s="2991"/>
      <c r="G13" s="2991"/>
      <c r="H13" s="2991"/>
      <c r="I13" s="2991"/>
      <c r="J13" s="2991"/>
      <c r="K13" s="2991"/>
      <c r="L13" s="2991"/>
      <c r="M13" s="2992"/>
    </row>
    <row r="14" spans="1:14">
      <c r="A14" s="2548"/>
      <c r="B14" s="986" t="s">
        <v>547</v>
      </c>
      <c r="C14" s="2817" t="s">
        <v>2142</v>
      </c>
      <c r="D14" s="2441"/>
      <c r="E14" s="1058" t="s">
        <v>548</v>
      </c>
      <c r="F14" s="2663" t="s">
        <v>2247</v>
      </c>
      <c r="G14" s="2441"/>
      <c r="H14" s="2441"/>
      <c r="I14" s="2441"/>
      <c r="J14" s="2441"/>
      <c r="K14" s="2441"/>
      <c r="L14" s="2441"/>
      <c r="M14" s="2442"/>
    </row>
    <row r="15" spans="1:14">
      <c r="A15" s="2659" t="s">
        <v>465</v>
      </c>
      <c r="B15" s="1059" t="s">
        <v>2</v>
      </c>
      <c r="C15" s="2843" t="s">
        <v>2248</v>
      </c>
      <c r="D15" s="2489"/>
      <c r="E15" s="2489"/>
      <c r="F15" s="2489"/>
      <c r="G15" s="2489"/>
      <c r="H15" s="2489"/>
      <c r="I15" s="2489"/>
      <c r="J15" s="2489"/>
      <c r="K15" s="2489"/>
      <c r="L15" s="2489"/>
      <c r="M15" s="2490"/>
      <c r="N15" s="1276"/>
    </row>
    <row r="16" spans="1:14" ht="34.9" customHeight="1">
      <c r="A16" s="2519"/>
      <c r="B16" s="1059" t="s">
        <v>550</v>
      </c>
      <c r="C16" s="2817" t="s">
        <v>2280</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t="s">
        <v>477</v>
      </c>
      <c r="E22" s="94" t="s">
        <v>478</v>
      </c>
      <c r="F22" s="1156" t="s">
        <v>2281</v>
      </c>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2020</v>
      </c>
      <c r="E32" s="1209"/>
      <c r="F32" s="94" t="s">
        <v>491</v>
      </c>
      <c r="G32" s="1210">
        <v>2023</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4">
        <v>1</v>
      </c>
      <c r="E36" s="1223"/>
      <c r="F36" s="1224">
        <v>4</v>
      </c>
      <c r="G36" s="1223"/>
      <c r="H36" s="1224">
        <v>4</v>
      </c>
      <c r="I36" s="1223"/>
      <c r="J36" s="1224">
        <v>4</v>
      </c>
      <c r="K36" s="1223"/>
      <c r="L36" s="1224" t="s">
        <v>8</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t="s">
        <v>8</v>
      </c>
      <c r="E38" s="1223"/>
      <c r="F38" s="1224" t="s">
        <v>8</v>
      </c>
      <c r="G38" s="1223"/>
      <c r="H38" s="1224" t="s">
        <v>8</v>
      </c>
      <c r="I38" s="1223"/>
      <c r="J38" s="1224" t="s">
        <v>8</v>
      </c>
      <c r="K38" s="1223"/>
      <c r="L38" s="1224" t="s">
        <v>8</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t="s">
        <v>8</v>
      </c>
      <c r="E40" s="1223"/>
      <c r="F40" s="1224" t="s">
        <v>8</v>
      </c>
      <c r="G40" s="1223"/>
      <c r="H40" s="1224" t="s">
        <v>8</v>
      </c>
      <c r="I40" s="1223"/>
      <c r="J40" s="1224" t="s">
        <v>8</v>
      </c>
      <c r="K40" s="1223"/>
      <c r="L40" s="1224" t="s">
        <v>8</v>
      </c>
      <c r="M40" s="1226"/>
      <c r="N40" s="1217"/>
    </row>
    <row r="41" spans="1:14">
      <c r="A41" s="2519"/>
      <c r="B41" s="2822"/>
      <c r="C41" s="1218"/>
      <c r="D41" s="1227" t="s">
        <v>508</v>
      </c>
      <c r="E41" s="1227"/>
      <c r="F41" s="1227" t="s">
        <v>509</v>
      </c>
      <c r="G41" s="1215"/>
      <c r="H41" s="1215"/>
      <c r="I41" s="1215"/>
      <c r="J41" s="1215"/>
      <c r="K41" s="1215"/>
      <c r="L41" s="1215"/>
      <c r="M41" s="1216"/>
      <c r="N41" s="1217"/>
    </row>
    <row r="42" spans="1:14">
      <c r="A42" s="2519"/>
      <c r="B42" s="2822"/>
      <c r="C42" s="1218"/>
      <c r="D42" s="1224"/>
      <c r="E42" s="1228"/>
      <c r="F42" s="1277">
        <v>13</v>
      </c>
      <c r="G42" s="1278"/>
      <c r="H42" s="2834"/>
      <c r="I42" s="2834"/>
      <c r="J42" s="1219"/>
      <c r="K42" s="1219"/>
      <c r="L42" s="1219"/>
      <c r="M42" s="1221"/>
      <c r="N42" s="1217"/>
    </row>
    <row r="43" spans="1:14">
      <c r="A43" s="2519"/>
      <c r="B43" s="2822"/>
      <c r="C43" s="1229"/>
      <c r="D43" s="1227"/>
      <c r="E43" s="1227"/>
      <c r="F43" s="1227"/>
      <c r="G43" s="1230"/>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2282</v>
      </c>
      <c r="D48" s="2441"/>
      <c r="E48" s="2441"/>
      <c r="F48" s="2441"/>
      <c r="G48" s="2441"/>
      <c r="H48" s="2441"/>
      <c r="I48" s="2441"/>
      <c r="J48" s="2441"/>
      <c r="K48" s="2441"/>
      <c r="L48" s="2441"/>
      <c r="M48" s="2442"/>
    </row>
    <row r="49" spans="1:14" ht="49.9" customHeight="1">
      <c r="A49" s="2519"/>
      <c r="B49" s="1059" t="s">
        <v>514</v>
      </c>
      <c r="C49" s="2817" t="s">
        <v>2283</v>
      </c>
      <c r="D49" s="2441"/>
      <c r="E49" s="2441"/>
      <c r="F49" s="2441"/>
      <c r="G49" s="2441"/>
      <c r="H49" s="2441"/>
      <c r="I49" s="2441"/>
      <c r="J49" s="2441"/>
      <c r="K49" s="2441"/>
      <c r="L49" s="2441"/>
      <c r="M49" s="2442"/>
    </row>
    <row r="50" spans="1:14">
      <c r="A50" s="2519"/>
      <c r="B50" s="1059" t="s">
        <v>515</v>
      </c>
      <c r="C50" s="1123">
        <v>30</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152" t="s">
        <v>519</v>
      </c>
      <c r="C52" s="2957" t="s">
        <v>2293</v>
      </c>
      <c r="D52" s="2957"/>
      <c r="E52" s="2957"/>
      <c r="F52" s="2957"/>
      <c r="G52" s="2957"/>
      <c r="H52" s="2957"/>
      <c r="I52" s="2957"/>
      <c r="J52" s="2957"/>
      <c r="K52" s="2957"/>
      <c r="L52" s="2957"/>
      <c r="M52" s="2957"/>
    </row>
    <row r="53" spans="1:14" ht="15.75" customHeight="1">
      <c r="A53" s="2502"/>
      <c r="B53" s="1152" t="s">
        <v>521</v>
      </c>
      <c r="C53" s="2957" t="s">
        <v>1070</v>
      </c>
      <c r="D53" s="2957"/>
      <c r="E53" s="2957"/>
      <c r="F53" s="2957"/>
      <c r="G53" s="2957"/>
      <c r="H53" s="2957"/>
      <c r="I53" s="2957"/>
      <c r="J53" s="2957"/>
      <c r="K53" s="2957"/>
      <c r="L53" s="2957"/>
      <c r="M53" s="2957"/>
    </row>
    <row r="54" spans="1:14" ht="15.75" customHeight="1">
      <c r="A54" s="2502"/>
      <c r="B54" s="1152" t="s">
        <v>523</v>
      </c>
      <c r="C54" s="2957" t="s">
        <v>2284</v>
      </c>
      <c r="D54" s="2957"/>
      <c r="E54" s="2957"/>
      <c r="F54" s="2957"/>
      <c r="G54" s="2957"/>
      <c r="H54" s="2957"/>
      <c r="I54" s="2957"/>
      <c r="J54" s="2957"/>
      <c r="K54" s="2957"/>
      <c r="L54" s="2957"/>
      <c r="M54" s="2957"/>
    </row>
    <row r="55" spans="1:14" ht="18" customHeight="1">
      <c r="A55" s="2502"/>
      <c r="B55" s="1151" t="s">
        <v>524</v>
      </c>
      <c r="C55" s="2957" t="s">
        <v>2292</v>
      </c>
      <c r="D55" s="2957"/>
      <c r="E55" s="2957"/>
      <c r="F55" s="2957"/>
      <c r="G55" s="2957"/>
      <c r="H55" s="2957"/>
      <c r="I55" s="2957"/>
      <c r="J55" s="2957"/>
      <c r="K55" s="2957"/>
      <c r="L55" s="2957"/>
      <c r="M55" s="2957"/>
      <c r="N55" s="994"/>
    </row>
    <row r="56" spans="1:14" ht="15.75" customHeight="1">
      <c r="A56" s="2502"/>
      <c r="B56" s="1152" t="s">
        <v>526</v>
      </c>
      <c r="C56" s="2957" t="s">
        <v>2074</v>
      </c>
      <c r="D56" s="2957"/>
      <c r="E56" s="2957"/>
      <c r="F56" s="2957"/>
      <c r="G56" s="2957"/>
      <c r="H56" s="2957"/>
      <c r="I56" s="2957"/>
      <c r="J56" s="2957"/>
      <c r="K56" s="2957"/>
      <c r="L56" s="2957"/>
      <c r="M56" s="2957"/>
    </row>
    <row r="57" spans="1:14" ht="16.5" thickBot="1">
      <c r="A57" s="2516"/>
      <c r="B57" s="1152" t="s">
        <v>527</v>
      </c>
      <c r="C57" s="3068">
        <v>3169001</v>
      </c>
      <c r="D57" s="3068"/>
      <c r="E57" s="3068"/>
      <c r="F57" s="3068"/>
      <c r="G57" s="3068"/>
      <c r="H57" s="3068"/>
      <c r="I57" s="3068"/>
      <c r="J57" s="3068"/>
      <c r="K57" s="3068"/>
      <c r="L57" s="3068"/>
      <c r="M57" s="3068"/>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sheetData>
  <mergeCells count="51">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pageSetup paperSize="9" orientation="portrait" horizontalDpi="1200" verticalDpi="12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37" zoomScale="85" zoomScaleNormal="85" workbookViewId="0">
      <selection activeCell="C49" sqref="C49:M49"/>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2285</v>
      </c>
      <c r="C1" s="2839"/>
      <c r="D1" s="2839"/>
      <c r="E1" s="2839"/>
      <c r="F1" s="2839"/>
      <c r="G1" s="2839"/>
      <c r="H1" s="2839"/>
      <c r="I1" s="2839"/>
      <c r="J1" s="2839"/>
      <c r="K1" s="2839"/>
      <c r="L1" s="2839"/>
      <c r="M1" s="2840"/>
    </row>
    <row r="2" spans="1:14" ht="39" customHeight="1">
      <c r="A2" s="2667" t="s">
        <v>457</v>
      </c>
      <c r="B2" s="4" t="s">
        <v>458</v>
      </c>
      <c r="C2" s="2415" t="s">
        <v>2294</v>
      </c>
      <c r="D2" s="2416"/>
      <c r="E2" s="2416"/>
      <c r="F2" s="2416"/>
      <c r="G2" s="2416"/>
      <c r="H2" s="2416"/>
      <c r="I2" s="2416"/>
      <c r="J2" s="2416"/>
      <c r="K2" s="2416"/>
      <c r="L2" s="2416"/>
      <c r="M2" s="2417"/>
    </row>
    <row r="3" spans="1:14" ht="31.5">
      <c r="A3" s="2548"/>
      <c r="B3" s="1053" t="s">
        <v>538</v>
      </c>
      <c r="C3" s="2684" t="s">
        <v>270</v>
      </c>
      <c r="D3" s="2425"/>
      <c r="E3" s="2425"/>
      <c r="F3" s="2425"/>
      <c r="G3" s="2425"/>
      <c r="H3" s="2425"/>
      <c r="I3" s="2425"/>
      <c r="J3" s="2425"/>
      <c r="K3" s="2425"/>
      <c r="L3" s="2425"/>
      <c r="M3" s="2426"/>
    </row>
    <row r="4" spans="1:14">
      <c r="A4" s="2548"/>
      <c r="B4" s="13" t="s">
        <v>3</v>
      </c>
      <c r="C4" s="2650" t="s">
        <v>37</v>
      </c>
      <c r="D4" s="2420"/>
      <c r="E4" s="2841"/>
      <c r="F4" s="2668" t="s">
        <v>4</v>
      </c>
      <c r="G4" s="2423"/>
      <c r="H4" s="2669" t="s">
        <v>37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2434" t="s">
        <v>8</v>
      </c>
      <c r="D8" s="2435"/>
      <c r="E8" s="177"/>
      <c r="F8" s="2434"/>
      <c r="G8" s="2435"/>
      <c r="H8" s="177"/>
      <c r="I8" s="2435"/>
      <c r="J8" s="2435"/>
      <c r="K8" s="276"/>
      <c r="L8" s="276"/>
      <c r="M8" s="1184"/>
    </row>
    <row r="9" spans="1:14" ht="15.75" customHeight="1">
      <c r="A9" s="2548"/>
      <c r="B9" s="2830"/>
      <c r="C9" s="2436"/>
      <c r="D9" s="2437"/>
      <c r="E9" s="179"/>
      <c r="F9" s="2436"/>
      <c r="G9" s="2437"/>
      <c r="H9" s="179"/>
      <c r="I9" s="2437"/>
      <c r="J9" s="2437"/>
      <c r="K9" s="1185"/>
      <c r="L9" s="1185"/>
      <c r="M9" s="1186"/>
    </row>
    <row r="10" spans="1:14">
      <c r="A10" s="2548"/>
      <c r="B10" s="2831"/>
      <c r="C10" s="2678" t="s">
        <v>463</v>
      </c>
      <c r="D10" s="2439"/>
      <c r="E10" s="1120"/>
      <c r="F10" s="2569" t="s">
        <v>463</v>
      </c>
      <c r="G10" s="2569"/>
      <c r="H10" s="1120"/>
      <c r="I10" s="2569" t="s">
        <v>463</v>
      </c>
      <c r="J10" s="2569"/>
      <c r="K10" s="1187"/>
      <c r="L10" s="1187"/>
      <c r="M10" s="1188"/>
    </row>
    <row r="11" spans="1:14" ht="159.75" customHeight="1">
      <c r="A11" s="2548"/>
      <c r="B11" s="1053" t="s">
        <v>464</v>
      </c>
      <c r="C11" s="2817" t="s">
        <v>2295</v>
      </c>
      <c r="D11" s="2441"/>
      <c r="E11" s="2441"/>
      <c r="F11" s="2441"/>
      <c r="G11" s="2441"/>
      <c r="H11" s="2441"/>
      <c r="I11" s="2441"/>
      <c r="J11" s="2441"/>
      <c r="K11" s="2441"/>
      <c r="L11" s="2441"/>
      <c r="M11" s="2442"/>
    </row>
    <row r="12" spans="1:14" ht="69" customHeight="1">
      <c r="A12" s="2548"/>
      <c r="B12" s="1053" t="s">
        <v>543</v>
      </c>
      <c r="C12" s="2817" t="s">
        <v>2296</v>
      </c>
      <c r="D12" s="2441"/>
      <c r="E12" s="2441"/>
      <c r="F12" s="2441"/>
      <c r="G12" s="2441"/>
      <c r="H12" s="2441"/>
      <c r="I12" s="2441"/>
      <c r="J12" s="2441"/>
      <c r="K12" s="2441"/>
      <c r="L12" s="2441"/>
      <c r="M12" s="2442"/>
    </row>
    <row r="13" spans="1:14" ht="38.450000000000003" customHeight="1">
      <c r="A13" s="2548"/>
      <c r="B13" s="1053" t="s">
        <v>545</v>
      </c>
      <c r="C13" s="2990" t="s">
        <v>269</v>
      </c>
      <c r="D13" s="2991"/>
      <c r="E13" s="2991"/>
      <c r="F13" s="2991"/>
      <c r="G13" s="2991"/>
      <c r="H13" s="2991"/>
      <c r="I13" s="2991"/>
      <c r="J13" s="2991"/>
      <c r="K13" s="2991"/>
      <c r="L13" s="2991"/>
      <c r="M13" s="2992"/>
    </row>
    <row r="14" spans="1:14">
      <c r="A14" s="2548"/>
      <c r="B14" s="986" t="s">
        <v>547</v>
      </c>
      <c r="C14" s="2817" t="s">
        <v>2142</v>
      </c>
      <c r="D14" s="2441"/>
      <c r="E14" s="1058" t="s">
        <v>548</v>
      </c>
      <c r="F14" s="2663" t="s">
        <v>2247</v>
      </c>
      <c r="G14" s="2441"/>
      <c r="H14" s="2441"/>
      <c r="I14" s="2441"/>
      <c r="J14" s="2441"/>
      <c r="K14" s="2441"/>
      <c r="L14" s="2441"/>
      <c r="M14" s="2442"/>
    </row>
    <row r="15" spans="1:14">
      <c r="A15" s="2659" t="s">
        <v>465</v>
      </c>
      <c r="B15" s="1059" t="s">
        <v>2</v>
      </c>
      <c r="C15" s="2843" t="s">
        <v>2248</v>
      </c>
      <c r="D15" s="2489"/>
      <c r="E15" s="2489"/>
      <c r="F15" s="2489"/>
      <c r="G15" s="2489"/>
      <c r="H15" s="2489"/>
      <c r="I15" s="2489"/>
      <c r="J15" s="2489"/>
      <c r="K15" s="2489"/>
      <c r="L15" s="2489"/>
      <c r="M15" s="2490"/>
      <c r="N15" s="1276"/>
    </row>
    <row r="16" spans="1:14" ht="57.75" customHeight="1">
      <c r="A16" s="2519"/>
      <c r="B16" s="1059" t="s">
        <v>550</v>
      </c>
      <c r="C16" s="2817" t="s">
        <v>2297</v>
      </c>
      <c r="D16" s="2441"/>
      <c r="E16" s="2441"/>
      <c r="F16" s="2441"/>
      <c r="G16" s="2441"/>
      <c r="H16" s="2441"/>
      <c r="I16" s="2441"/>
      <c r="J16" s="2441"/>
      <c r="K16" s="2441"/>
      <c r="L16" s="2441"/>
      <c r="M16" s="2442"/>
    </row>
    <row r="17" spans="1:14" ht="8.25" customHeight="1">
      <c r="A17" s="2519"/>
      <c r="B17" s="2821" t="s">
        <v>466</v>
      </c>
      <c r="C17" s="1190"/>
      <c r="D17" s="1100"/>
      <c r="E17" s="1100"/>
      <c r="F17" s="1100"/>
      <c r="G17" s="1100"/>
      <c r="H17" s="1100"/>
      <c r="I17" s="1100"/>
      <c r="J17" s="1100"/>
      <c r="K17" s="1100"/>
      <c r="L17" s="1100"/>
      <c r="M17" s="697"/>
    </row>
    <row r="18" spans="1:14" ht="9" customHeight="1">
      <c r="A18" s="2519"/>
      <c r="B18" s="2822"/>
      <c r="C18" s="1191"/>
      <c r="D18" s="1113"/>
      <c r="E18" s="1122"/>
      <c r="F18" s="1113"/>
      <c r="G18" s="1122"/>
      <c r="H18" s="1113"/>
      <c r="I18" s="1122"/>
      <c r="J18" s="1113"/>
      <c r="K18" s="1122"/>
      <c r="L18" s="1122"/>
      <c r="M18" s="75"/>
    </row>
    <row r="19" spans="1:14">
      <c r="A19" s="2519"/>
      <c r="B19" s="2822"/>
      <c r="C19" s="1192" t="s">
        <v>467</v>
      </c>
      <c r="D19" s="1193"/>
      <c r="E19" s="94" t="s">
        <v>468</v>
      </c>
      <c r="F19" s="1193"/>
      <c r="G19" s="94" t="s">
        <v>469</v>
      </c>
      <c r="H19" s="1193"/>
      <c r="I19" s="94" t="s">
        <v>470</v>
      </c>
      <c r="J19" s="1194"/>
      <c r="K19" s="94"/>
      <c r="L19" s="94"/>
      <c r="M19" s="1195"/>
    </row>
    <row r="20" spans="1:14">
      <c r="A20" s="2519"/>
      <c r="B20" s="2822"/>
      <c r="C20" s="1192" t="s">
        <v>471</v>
      </c>
      <c r="D20" s="1194"/>
      <c r="E20" s="94" t="s">
        <v>472</v>
      </c>
      <c r="F20" s="1194"/>
      <c r="G20" s="94" t="s">
        <v>473</v>
      </c>
      <c r="H20" s="1194"/>
      <c r="I20" s="94"/>
      <c r="J20" s="94"/>
      <c r="K20" s="94"/>
      <c r="L20" s="94"/>
      <c r="M20" s="1195"/>
    </row>
    <row r="21" spans="1:14">
      <c r="A21" s="2519"/>
      <c r="B21" s="2822"/>
      <c r="C21" s="1192" t="s">
        <v>474</v>
      </c>
      <c r="D21" s="1194"/>
      <c r="E21" s="94" t="s">
        <v>475</v>
      </c>
      <c r="F21" s="1194"/>
      <c r="G21" s="94"/>
      <c r="H21" s="94"/>
      <c r="I21" s="94"/>
      <c r="J21" s="94"/>
      <c r="K21" s="94"/>
      <c r="L21" s="94"/>
      <c r="M21" s="1195"/>
    </row>
    <row r="22" spans="1:14">
      <c r="A22" s="2519"/>
      <c r="B22" s="2822"/>
      <c r="C22" s="1192" t="s">
        <v>476</v>
      </c>
      <c r="D22" s="1194" t="s">
        <v>477</v>
      </c>
      <c r="E22" s="94" t="s">
        <v>478</v>
      </c>
      <c r="F22" s="1156" t="s">
        <v>551</v>
      </c>
      <c r="G22" s="1156"/>
      <c r="H22" s="1156"/>
      <c r="I22" s="1156"/>
      <c r="J22" s="1156"/>
      <c r="K22" s="1156"/>
      <c r="L22" s="1156"/>
      <c r="M22" s="1196"/>
    </row>
    <row r="23" spans="1:14" ht="9.75" customHeight="1">
      <c r="A23" s="2519"/>
      <c r="B23" s="2823"/>
      <c r="C23" s="1197"/>
      <c r="D23" s="1198"/>
      <c r="E23" s="1198"/>
      <c r="F23" s="1198"/>
      <c r="G23" s="1198"/>
      <c r="H23" s="1198"/>
      <c r="I23" s="1198"/>
      <c r="J23" s="1198"/>
      <c r="K23" s="1198"/>
      <c r="L23" s="1198"/>
      <c r="M23" s="1199"/>
    </row>
    <row r="24" spans="1:14">
      <c r="A24" s="2519"/>
      <c r="B24" s="2821" t="s">
        <v>479</v>
      </c>
      <c r="C24" s="1200"/>
      <c r="D24" s="1201"/>
      <c r="E24" s="1201"/>
      <c r="F24" s="1201"/>
      <c r="G24" s="1201"/>
      <c r="H24" s="1201"/>
      <c r="I24" s="1201"/>
      <c r="J24" s="1201"/>
      <c r="K24" s="1201"/>
      <c r="L24" s="276"/>
      <c r="M24" s="1184"/>
    </row>
    <row r="25" spans="1:14">
      <c r="A25" s="2519"/>
      <c r="B25" s="2822"/>
      <c r="C25" s="1192" t="s">
        <v>480</v>
      </c>
      <c r="D25" s="1194"/>
      <c r="E25" s="94"/>
      <c r="F25" s="94" t="s">
        <v>481</v>
      </c>
      <c r="G25" s="1194"/>
      <c r="H25" s="94"/>
      <c r="I25" s="94" t="s">
        <v>482</v>
      </c>
      <c r="J25" s="1194" t="s">
        <v>477</v>
      </c>
      <c r="K25" s="94"/>
      <c r="L25" s="1185"/>
      <c r="M25" s="1186"/>
    </row>
    <row r="26" spans="1:14">
      <c r="A26" s="2519"/>
      <c r="B26" s="2822"/>
      <c r="C26" s="1192" t="s">
        <v>483</v>
      </c>
      <c r="D26" s="1202"/>
      <c r="E26" s="1185"/>
      <c r="F26" s="94" t="s">
        <v>484</v>
      </c>
      <c r="G26" s="1194"/>
      <c r="H26" s="1185"/>
      <c r="I26" s="1185"/>
      <c r="J26" s="1185"/>
      <c r="K26" s="1185"/>
      <c r="L26" s="1185"/>
      <c r="M26" s="1186"/>
    </row>
    <row r="27" spans="1:14">
      <c r="A27" s="2519"/>
      <c r="B27" s="2823"/>
      <c r="C27" s="1197"/>
      <c r="D27" s="1198"/>
      <c r="E27" s="1198"/>
      <c r="F27" s="1198"/>
      <c r="G27" s="1198"/>
      <c r="H27" s="1198"/>
      <c r="I27" s="1198"/>
      <c r="J27" s="1198"/>
      <c r="K27" s="1198"/>
      <c r="L27" s="1187"/>
      <c r="M27" s="1188"/>
    </row>
    <row r="28" spans="1:14">
      <c r="A28" s="2519"/>
      <c r="B28" s="2829" t="s">
        <v>485</v>
      </c>
      <c r="C28" s="1200"/>
      <c r="D28" s="1201"/>
      <c r="E28" s="1201"/>
      <c r="F28" s="1201"/>
      <c r="G28" s="1201"/>
      <c r="H28" s="1201"/>
      <c r="I28" s="1201"/>
      <c r="J28" s="1201"/>
      <c r="K28" s="1201"/>
      <c r="L28" s="1201"/>
      <c r="M28" s="1203"/>
    </row>
    <row r="29" spans="1:14">
      <c r="A29" s="2519"/>
      <c r="B29" s="2830"/>
      <c r="C29" s="1204" t="s">
        <v>486</v>
      </c>
      <c r="D29" s="1205" t="s">
        <v>9</v>
      </c>
      <c r="E29" s="94"/>
      <c r="F29" s="1206" t="s">
        <v>487</v>
      </c>
      <c r="G29" s="1205" t="s">
        <v>9</v>
      </c>
      <c r="H29" s="94"/>
      <c r="I29" s="1206" t="s">
        <v>488</v>
      </c>
      <c r="J29" s="1205" t="s">
        <v>9</v>
      </c>
      <c r="K29" s="1105"/>
      <c r="L29" s="1125"/>
      <c r="M29" s="1195"/>
    </row>
    <row r="30" spans="1:14">
      <c r="A30" s="2519"/>
      <c r="B30" s="2831"/>
      <c r="C30" s="1197"/>
      <c r="D30" s="1198"/>
      <c r="E30" s="1198"/>
      <c r="F30" s="1198"/>
      <c r="G30" s="1198"/>
      <c r="H30" s="1198"/>
      <c r="I30" s="1198"/>
      <c r="J30" s="1198"/>
      <c r="K30" s="1198"/>
      <c r="L30" s="1198"/>
      <c r="M30" s="1199"/>
    </row>
    <row r="31" spans="1:14">
      <c r="A31" s="2519"/>
      <c r="B31" s="2821" t="s">
        <v>489</v>
      </c>
      <c r="C31" s="1207"/>
      <c r="D31" s="1208"/>
      <c r="E31" s="1208"/>
      <c r="F31" s="1208"/>
      <c r="G31" s="1208"/>
      <c r="H31" s="1208"/>
      <c r="I31" s="1208"/>
      <c r="J31" s="1208"/>
      <c r="K31" s="1208"/>
      <c r="L31" s="276"/>
      <c r="M31" s="1184"/>
      <c r="N31" s="2959"/>
    </row>
    <row r="32" spans="1:14">
      <c r="A32" s="2519"/>
      <c r="B32" s="2822"/>
      <c r="C32" s="1192" t="s">
        <v>490</v>
      </c>
      <c r="D32" s="1086">
        <v>2021</v>
      </c>
      <c r="E32" s="1209"/>
      <c r="F32" s="94" t="s">
        <v>491</v>
      </c>
      <c r="G32" s="1210">
        <v>2024</v>
      </c>
      <c r="H32" s="1209"/>
      <c r="I32" s="1206"/>
      <c r="J32" s="1209"/>
      <c r="K32" s="1209"/>
      <c r="L32" s="1185"/>
      <c r="M32" s="1186"/>
      <c r="N32" s="2959"/>
    </row>
    <row r="33" spans="1:14">
      <c r="A33" s="2519"/>
      <c r="B33" s="2823"/>
      <c r="C33" s="1197"/>
      <c r="D33" s="1211"/>
      <c r="E33" s="1212"/>
      <c r="F33" s="1198"/>
      <c r="G33" s="1212"/>
      <c r="H33" s="1212"/>
      <c r="I33" s="1213"/>
      <c r="J33" s="1212"/>
      <c r="K33" s="1212"/>
      <c r="L33" s="1187"/>
      <c r="M33" s="1188"/>
      <c r="N33" s="2959"/>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412">
        <v>0.1</v>
      </c>
      <c r="E36" s="1223"/>
      <c r="F36" s="1412">
        <v>0.5</v>
      </c>
      <c r="G36" s="1223"/>
      <c r="H36" s="1412">
        <v>0.9</v>
      </c>
      <c r="I36" s="1223"/>
      <c r="J36" s="1412">
        <v>1</v>
      </c>
      <c r="K36" s="1223"/>
      <c r="L36" s="1224" t="s">
        <v>8</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t="s">
        <v>8</v>
      </c>
      <c r="E38" s="1223"/>
      <c r="F38" s="1224" t="s">
        <v>8</v>
      </c>
      <c r="G38" s="1223"/>
      <c r="H38" s="1224" t="s">
        <v>8</v>
      </c>
      <c r="I38" s="1223"/>
      <c r="J38" s="1224" t="s">
        <v>8</v>
      </c>
      <c r="K38" s="1223"/>
      <c r="L38" s="1224" t="s">
        <v>8</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t="s">
        <v>8</v>
      </c>
      <c r="E40" s="1223"/>
      <c r="F40" s="1224" t="s">
        <v>8</v>
      </c>
      <c r="G40" s="1223"/>
      <c r="H40" s="1224" t="s">
        <v>8</v>
      </c>
      <c r="I40" s="1223"/>
      <c r="J40" s="1224" t="s">
        <v>8</v>
      </c>
      <c r="K40" s="1223"/>
      <c r="L40" s="1224" t="s">
        <v>8</v>
      </c>
      <c r="M40" s="1226"/>
      <c r="N40" s="1217"/>
    </row>
    <row r="41" spans="1:14">
      <c r="A41" s="2519"/>
      <c r="B41" s="2822"/>
      <c r="C41" s="1218"/>
      <c r="D41" s="1227" t="s">
        <v>508</v>
      </c>
      <c r="E41" s="1227"/>
      <c r="F41" s="1227" t="s">
        <v>509</v>
      </c>
      <c r="G41" s="1215"/>
      <c r="H41" s="1215"/>
      <c r="I41" s="1215"/>
      <c r="J41" s="1215"/>
      <c r="K41" s="1215"/>
      <c r="L41" s="1215"/>
      <c r="M41" s="1216"/>
      <c r="N41" s="1217"/>
    </row>
    <row r="42" spans="1:14">
      <c r="A42" s="2519"/>
      <c r="B42" s="2822"/>
      <c r="C42" s="1218"/>
      <c r="D42" s="1224"/>
      <c r="E42" s="1228"/>
      <c r="F42" s="1413">
        <v>1</v>
      </c>
      <c r="G42" s="1278"/>
      <c r="H42" s="2834"/>
      <c r="I42" s="2834"/>
      <c r="J42" s="1219"/>
      <c r="K42" s="1219"/>
      <c r="L42" s="1219"/>
      <c r="M42" s="1221"/>
      <c r="N42" s="1217"/>
    </row>
    <row r="43" spans="1:14">
      <c r="A43" s="2519"/>
      <c r="B43" s="2822"/>
      <c r="C43" s="1229"/>
      <c r="D43" s="1227"/>
      <c r="E43" s="1227"/>
      <c r="F43" s="1227"/>
      <c r="G43" s="1230"/>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2298</v>
      </c>
      <c r="D48" s="2441"/>
      <c r="E48" s="2441"/>
      <c r="F48" s="2441"/>
      <c r="G48" s="2441"/>
      <c r="H48" s="2441"/>
      <c r="I48" s="2441"/>
      <c r="J48" s="2441"/>
      <c r="K48" s="2441"/>
      <c r="L48" s="2441"/>
      <c r="M48" s="2442"/>
    </row>
    <row r="49" spans="1:14" ht="49.9" customHeight="1">
      <c r="A49" s="2519"/>
      <c r="B49" s="1059" t="s">
        <v>514</v>
      </c>
      <c r="C49" s="2817" t="s">
        <v>2283</v>
      </c>
      <c r="D49" s="2441"/>
      <c r="E49" s="2441"/>
      <c r="F49" s="2441"/>
      <c r="G49" s="2441"/>
      <c r="H49" s="2441"/>
      <c r="I49" s="2441"/>
      <c r="J49" s="2441"/>
      <c r="K49" s="2441"/>
      <c r="L49" s="2441"/>
      <c r="M49" s="2442"/>
    </row>
    <row r="50" spans="1:14">
      <c r="A50" s="2519"/>
      <c r="B50" s="1059" t="s">
        <v>515</v>
      </c>
      <c r="C50" s="1123">
        <v>30</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152" t="s">
        <v>519</v>
      </c>
      <c r="C52" s="2957" t="s">
        <v>2293</v>
      </c>
      <c r="D52" s="2957"/>
      <c r="E52" s="2957"/>
      <c r="F52" s="2957"/>
      <c r="G52" s="2957"/>
      <c r="H52" s="2957"/>
      <c r="I52" s="2957"/>
      <c r="J52" s="2957"/>
      <c r="K52" s="2957"/>
      <c r="L52" s="2957"/>
      <c r="M52" s="2957"/>
    </row>
    <row r="53" spans="1:14" ht="15.75" customHeight="1">
      <c r="A53" s="2502"/>
      <c r="B53" s="1152" t="s">
        <v>521</v>
      </c>
      <c r="C53" s="2957" t="s">
        <v>1070</v>
      </c>
      <c r="D53" s="2957"/>
      <c r="E53" s="2957"/>
      <c r="F53" s="2957"/>
      <c r="G53" s="2957"/>
      <c r="H53" s="2957"/>
      <c r="I53" s="2957"/>
      <c r="J53" s="2957"/>
      <c r="K53" s="2957"/>
      <c r="L53" s="2957"/>
      <c r="M53" s="2957"/>
    </row>
    <row r="54" spans="1:14" ht="15.75" customHeight="1">
      <c r="A54" s="2502"/>
      <c r="B54" s="1152" t="s">
        <v>523</v>
      </c>
      <c r="C54" s="2957" t="s">
        <v>2284</v>
      </c>
      <c r="D54" s="2957"/>
      <c r="E54" s="2957"/>
      <c r="F54" s="2957"/>
      <c r="G54" s="2957"/>
      <c r="H54" s="2957"/>
      <c r="I54" s="2957"/>
      <c r="J54" s="2957"/>
      <c r="K54" s="2957"/>
      <c r="L54" s="2957"/>
      <c r="M54" s="2957"/>
    </row>
    <row r="55" spans="1:14" ht="18" customHeight="1">
      <c r="A55" s="2502"/>
      <c r="B55" s="1151" t="s">
        <v>524</v>
      </c>
      <c r="C55" s="2957" t="s">
        <v>2292</v>
      </c>
      <c r="D55" s="2957"/>
      <c r="E55" s="2957"/>
      <c r="F55" s="2957"/>
      <c r="G55" s="2957"/>
      <c r="H55" s="2957"/>
      <c r="I55" s="2957"/>
      <c r="J55" s="2957"/>
      <c r="K55" s="2957"/>
      <c r="L55" s="2957"/>
      <c r="M55" s="2957"/>
      <c r="N55" s="994"/>
    </row>
    <row r="56" spans="1:14" ht="15.75" customHeight="1">
      <c r="A56" s="2502"/>
      <c r="B56" s="1152" t="s">
        <v>526</v>
      </c>
      <c r="C56" s="2957" t="s">
        <v>2074</v>
      </c>
      <c r="D56" s="2957"/>
      <c r="E56" s="2957"/>
      <c r="F56" s="2957"/>
      <c r="G56" s="2957"/>
      <c r="H56" s="2957"/>
      <c r="I56" s="2957"/>
      <c r="J56" s="2957"/>
      <c r="K56" s="2957"/>
      <c r="L56" s="2957"/>
      <c r="M56" s="2957"/>
    </row>
    <row r="57" spans="1:14" ht="16.5" thickBot="1">
      <c r="A57" s="2516"/>
      <c r="B57" s="1152" t="s">
        <v>527</v>
      </c>
      <c r="C57" s="3068">
        <v>3169001</v>
      </c>
      <c r="D57" s="3068"/>
      <c r="E57" s="3068"/>
      <c r="F57" s="3068"/>
      <c r="G57" s="3068"/>
      <c r="H57" s="3068"/>
      <c r="I57" s="3068"/>
      <c r="J57" s="3068"/>
      <c r="K57" s="3068"/>
      <c r="L57" s="3068"/>
      <c r="M57" s="3068"/>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sheetData>
  <mergeCells count="51">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1" zoomScale="70" zoomScaleNormal="70" zoomScalePageLayoutView="85" workbookViewId="0">
      <selection activeCell="O1" sqref="O1"/>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1986</v>
      </c>
      <c r="C1" s="984"/>
      <c r="D1" s="984"/>
      <c r="E1" s="984"/>
      <c r="F1" s="984"/>
      <c r="G1" s="984"/>
      <c r="H1" s="984"/>
      <c r="I1" s="984"/>
      <c r="J1" s="984"/>
      <c r="K1" s="984"/>
      <c r="L1" s="984"/>
      <c r="M1" s="985"/>
    </row>
    <row r="2" spans="1:13" ht="15.6" customHeight="1">
      <c r="A2" s="2412" t="s">
        <v>457</v>
      </c>
      <c r="B2" s="4" t="s">
        <v>458</v>
      </c>
      <c r="C2" s="2415" t="s">
        <v>383</v>
      </c>
      <c r="D2" s="2416"/>
      <c r="E2" s="2416"/>
      <c r="F2" s="2416"/>
      <c r="G2" s="2416"/>
      <c r="H2" s="2416"/>
      <c r="I2" s="2416"/>
      <c r="J2" s="2416"/>
      <c r="K2" s="2416"/>
      <c r="L2" s="2416"/>
      <c r="M2" s="2417"/>
    </row>
    <row r="3" spans="1:13" ht="31.15" customHeight="1">
      <c r="A3" s="2413"/>
      <c r="B3" s="680" t="s">
        <v>1964</v>
      </c>
      <c r="C3" s="2497" t="s">
        <v>1987</v>
      </c>
      <c r="D3" s="2498"/>
      <c r="E3" s="2498"/>
      <c r="F3" s="2499"/>
      <c r="G3" s="2499"/>
      <c r="H3" s="2499"/>
      <c r="I3" s="2499"/>
      <c r="J3" s="2499"/>
      <c r="K3" s="2499"/>
      <c r="L3" s="2499"/>
      <c r="M3" s="2500"/>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1988</v>
      </c>
      <c r="D8" s="2435"/>
      <c r="E8" s="970"/>
      <c r="F8" s="2435" t="s">
        <v>1989</v>
      </c>
      <c r="G8" s="2435"/>
      <c r="H8" s="970"/>
      <c r="I8" s="970"/>
      <c r="J8" s="970"/>
      <c r="K8" s="970"/>
      <c r="L8" s="18"/>
      <c r="M8" s="935"/>
    </row>
    <row r="9" spans="1:13" ht="33" customHeight="1">
      <c r="A9" s="2413"/>
      <c r="B9" s="2432"/>
      <c r="C9" s="2436"/>
      <c r="D9" s="2437"/>
      <c r="E9" s="954"/>
      <c r="F9" s="2437"/>
      <c r="G9" s="2437"/>
      <c r="H9" s="954"/>
      <c r="I9" s="2437" t="s">
        <v>1990</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3.15" customHeight="1">
      <c r="A11" s="2414"/>
      <c r="B11" s="680" t="s">
        <v>464</v>
      </c>
      <c r="C11" s="2440" t="s">
        <v>1991</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988"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1992</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1993</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1495</v>
      </c>
      <c r="C1" s="153"/>
      <c r="D1" s="153"/>
      <c r="E1" s="153"/>
      <c r="F1" s="153"/>
      <c r="G1" s="153"/>
      <c r="H1" s="153"/>
      <c r="I1" s="153"/>
      <c r="J1" s="153"/>
      <c r="K1" s="153"/>
      <c r="L1" s="153"/>
      <c r="M1" s="154"/>
    </row>
    <row r="2" spans="1:13" ht="31.5" customHeight="1">
      <c r="A2" s="2866" t="s">
        <v>457</v>
      </c>
      <c r="B2" s="4" t="s">
        <v>458</v>
      </c>
      <c r="C2" s="2582" t="s">
        <v>343</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348</v>
      </c>
      <c r="D4" s="256"/>
      <c r="E4" s="257"/>
      <c r="F4" s="2867" t="s">
        <v>4</v>
      </c>
      <c r="G4" s="2868"/>
      <c r="H4" s="258">
        <v>17</v>
      </c>
      <c r="I4" s="259"/>
      <c r="J4" s="259"/>
      <c r="K4" s="259"/>
      <c r="L4" s="259"/>
      <c r="M4" s="260"/>
    </row>
    <row r="5" spans="1:13" ht="30" customHeight="1">
      <c r="A5" s="2548"/>
      <c r="B5" s="13" t="s">
        <v>459</v>
      </c>
      <c r="C5" s="2869" t="s">
        <v>1496</v>
      </c>
      <c r="D5" s="2870"/>
      <c r="E5" s="2870"/>
      <c r="F5" s="2870"/>
      <c r="G5" s="2870"/>
      <c r="H5" s="2870"/>
      <c r="I5" s="2870"/>
      <c r="J5" s="2870"/>
      <c r="K5" s="2870"/>
      <c r="L5" s="2870"/>
      <c r="M5" s="2871"/>
    </row>
    <row r="6" spans="1:13" ht="23.25" customHeight="1">
      <c r="A6" s="2548"/>
      <c r="B6" s="13" t="s">
        <v>460</v>
      </c>
      <c r="C6" s="2869" t="s">
        <v>1497</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1498</v>
      </c>
      <c r="D11" s="2859"/>
      <c r="E11" s="2859"/>
      <c r="F11" s="2859"/>
      <c r="G11" s="2859"/>
      <c r="H11" s="2859"/>
      <c r="I11" s="2859"/>
      <c r="J11" s="2859"/>
      <c r="K11" s="2859"/>
      <c r="L11" s="2859"/>
      <c r="M11" s="2860"/>
    </row>
    <row r="12" spans="1:13" ht="63" customHeight="1">
      <c r="A12" s="2548"/>
      <c r="B12" s="278" t="s">
        <v>543</v>
      </c>
      <c r="C12" s="2880" t="s">
        <v>1499</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345</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1852</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1501</v>
      </c>
      <c r="E29" s="48"/>
      <c r="F29" s="59" t="s">
        <v>487</v>
      </c>
      <c r="G29" s="234">
        <v>2018</v>
      </c>
      <c r="H29" s="48"/>
      <c r="I29" s="59" t="s">
        <v>488</v>
      </c>
      <c r="J29" s="2861" t="s">
        <v>43</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39">
        <v>0.38</v>
      </c>
      <c r="E36" s="3038"/>
      <c r="F36" s="3039">
        <v>0.39</v>
      </c>
      <c r="G36" s="3038"/>
      <c r="H36" s="3039">
        <v>0.4</v>
      </c>
      <c r="I36" s="3038"/>
      <c r="J36" s="3039">
        <v>0.41</v>
      </c>
      <c r="K36" s="3038"/>
      <c r="L36" s="3039">
        <v>0.42</v>
      </c>
      <c r="M36" s="3038"/>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039">
        <v>0.43</v>
      </c>
      <c r="E38" s="3038"/>
      <c r="F38" s="3039">
        <v>0.44</v>
      </c>
      <c r="G38" s="3038"/>
      <c r="H38" s="3039">
        <v>0.45</v>
      </c>
      <c r="I38" s="3038"/>
      <c r="J38" s="3039">
        <v>0.46</v>
      </c>
      <c r="K38" s="3038"/>
      <c r="L38" s="3039">
        <v>0.47</v>
      </c>
      <c r="M38" s="3038"/>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3060" t="s">
        <v>8</v>
      </c>
      <c r="E40" s="3061"/>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60">
        <v>0.47</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535</v>
      </c>
      <c r="H45" s="2883"/>
      <c r="I45" s="2883"/>
      <c r="J45" s="2883"/>
      <c r="K45" s="94" t="s">
        <v>512</v>
      </c>
      <c r="L45" s="2884"/>
      <c r="M45" s="2885"/>
    </row>
    <row r="46" spans="1:13" ht="15.75" customHeight="1">
      <c r="A46" s="2519"/>
      <c r="B46" s="2432"/>
      <c r="C46" s="90"/>
      <c r="D46" s="247" t="s">
        <v>534</v>
      </c>
      <c r="E46" s="226"/>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1502</v>
      </c>
      <c r="D48" s="2859"/>
      <c r="E48" s="2859"/>
      <c r="F48" s="2859"/>
      <c r="G48" s="2859"/>
      <c r="H48" s="2859"/>
      <c r="I48" s="2859"/>
      <c r="J48" s="2859"/>
      <c r="K48" s="2859"/>
      <c r="L48" s="2859"/>
      <c r="M48" s="2860"/>
    </row>
    <row r="49" spans="1:13" ht="38.25" customHeight="1">
      <c r="A49" s="2519"/>
      <c r="B49" s="291" t="s">
        <v>514</v>
      </c>
      <c r="C49" s="2858" t="s">
        <v>1503</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v>2018</v>
      </c>
      <c r="D51" s="2864"/>
      <c r="E51" s="2864"/>
      <c r="F51" s="2864"/>
      <c r="G51" s="2864"/>
      <c r="H51" s="2864"/>
      <c r="I51" s="2864"/>
      <c r="J51" s="2864"/>
      <c r="K51" s="2864"/>
      <c r="L51" s="2864"/>
      <c r="M51" s="2865"/>
    </row>
    <row r="52" spans="1:13" ht="30" customHeight="1">
      <c r="A52" s="2887" t="s">
        <v>518</v>
      </c>
      <c r="B52" s="294" t="s">
        <v>519</v>
      </c>
      <c r="C52" s="3073" t="s">
        <v>1504</v>
      </c>
      <c r="D52" s="3074"/>
      <c r="E52" s="3074"/>
      <c r="F52" s="3074"/>
      <c r="G52" s="3074"/>
      <c r="H52" s="3074"/>
      <c r="I52" s="3074"/>
      <c r="J52" s="3074"/>
      <c r="K52" s="3074"/>
      <c r="L52" s="3074"/>
      <c r="M52" s="3075"/>
    </row>
    <row r="53" spans="1:13" ht="15.75" customHeight="1">
      <c r="A53" s="2502"/>
      <c r="B53" s="294" t="s">
        <v>521</v>
      </c>
      <c r="C53" s="3076" t="s">
        <v>1505</v>
      </c>
      <c r="D53" s="3077"/>
      <c r="E53" s="3077"/>
      <c r="F53" s="3077"/>
      <c r="G53" s="3077"/>
      <c r="H53" s="3077"/>
      <c r="I53" s="3077"/>
      <c r="J53" s="3077"/>
      <c r="K53" s="3077"/>
      <c r="L53" s="3077"/>
      <c r="M53" s="3078"/>
    </row>
    <row r="54" spans="1:13" ht="15.75" customHeight="1">
      <c r="A54" s="2502"/>
      <c r="B54" s="294" t="s">
        <v>523</v>
      </c>
      <c r="C54" s="3076" t="s">
        <v>1506</v>
      </c>
      <c r="D54" s="3077"/>
      <c r="E54" s="3077"/>
      <c r="F54" s="3077"/>
      <c r="G54" s="3077"/>
      <c r="H54" s="3077"/>
      <c r="I54" s="3077"/>
      <c r="J54" s="3077"/>
      <c r="K54" s="3077"/>
      <c r="L54" s="3077"/>
      <c r="M54" s="3078"/>
    </row>
    <row r="55" spans="1:13" ht="15.75" customHeight="1">
      <c r="A55" s="2502"/>
      <c r="B55" s="295" t="s">
        <v>524</v>
      </c>
      <c r="C55" s="3076" t="s">
        <v>1507</v>
      </c>
      <c r="D55" s="3077"/>
      <c r="E55" s="3077"/>
      <c r="F55" s="3077"/>
      <c r="G55" s="3077"/>
      <c r="H55" s="3077"/>
      <c r="I55" s="3077"/>
      <c r="J55" s="3077"/>
      <c r="K55" s="3077"/>
      <c r="L55" s="3077"/>
      <c r="M55" s="3078"/>
    </row>
    <row r="56" spans="1:13" ht="15.75" customHeight="1">
      <c r="A56" s="2502"/>
      <c r="B56" s="294" t="s">
        <v>526</v>
      </c>
      <c r="C56" s="3079" t="s">
        <v>1508</v>
      </c>
      <c r="D56" s="3077"/>
      <c r="E56" s="3077"/>
      <c r="F56" s="3077"/>
      <c r="G56" s="3077"/>
      <c r="H56" s="3077"/>
      <c r="I56" s="3077"/>
      <c r="J56" s="3077"/>
      <c r="K56" s="3077"/>
      <c r="L56" s="3077"/>
      <c r="M56" s="3078"/>
    </row>
    <row r="57" spans="1:13" ht="16.5" customHeight="1" thickBot="1">
      <c r="A57" s="2516"/>
      <c r="B57" s="294" t="s">
        <v>527</v>
      </c>
      <c r="C57" s="3073" t="s">
        <v>1509</v>
      </c>
      <c r="D57" s="3074"/>
      <c r="E57" s="3074"/>
      <c r="F57" s="3074"/>
      <c r="G57" s="3074"/>
      <c r="H57" s="3074"/>
      <c r="I57" s="3074"/>
      <c r="J57" s="3074"/>
      <c r="K57" s="3074"/>
      <c r="L57" s="3074"/>
      <c r="M57" s="3075"/>
    </row>
    <row r="58" spans="1:13" ht="15.75" customHeight="1">
      <c r="A58" s="2887" t="s">
        <v>528</v>
      </c>
      <c r="B58" s="296" t="s">
        <v>529</v>
      </c>
      <c r="C58" s="3080" t="s">
        <v>614</v>
      </c>
      <c r="D58" s="3081"/>
      <c r="E58" s="3081"/>
      <c r="F58" s="3081"/>
      <c r="G58" s="3081"/>
      <c r="H58" s="3081"/>
      <c r="I58" s="3081"/>
      <c r="J58" s="3081"/>
      <c r="K58" s="3081"/>
      <c r="L58" s="3081"/>
      <c r="M58" s="3082"/>
    </row>
    <row r="59" spans="1:13" ht="30" customHeight="1">
      <c r="A59" s="2502"/>
      <c r="B59" s="296" t="s">
        <v>531</v>
      </c>
      <c r="C59" s="3083" t="s">
        <v>1510</v>
      </c>
      <c r="D59" s="3084"/>
      <c r="E59" s="3084"/>
      <c r="F59" s="3084"/>
      <c r="G59" s="3084"/>
      <c r="H59" s="3084"/>
      <c r="I59" s="3084"/>
      <c r="J59" s="3084"/>
      <c r="K59" s="3084"/>
      <c r="L59" s="3084"/>
      <c r="M59" s="3085"/>
    </row>
    <row r="60" spans="1:13" ht="30" customHeight="1" thickBot="1">
      <c r="A60" s="2502"/>
      <c r="B60" s="297" t="s">
        <v>5</v>
      </c>
      <c r="C60" s="3086" t="s">
        <v>616</v>
      </c>
      <c r="D60" s="3087"/>
      <c r="E60" s="3087"/>
      <c r="F60" s="3087"/>
      <c r="G60" s="3087"/>
      <c r="H60" s="3087"/>
      <c r="I60" s="3087"/>
      <c r="J60" s="3087"/>
      <c r="K60" s="3087"/>
      <c r="L60" s="3087"/>
      <c r="M60" s="308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m1gonzalez@saludcapital.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C14:D14</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B14" sqref="B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1511</v>
      </c>
      <c r="C1" s="153"/>
      <c r="D1" s="153"/>
      <c r="E1" s="153"/>
      <c r="F1" s="153"/>
      <c r="G1" s="153"/>
      <c r="H1" s="153"/>
      <c r="I1" s="153"/>
      <c r="J1" s="153"/>
      <c r="K1" s="153"/>
      <c r="L1" s="153"/>
      <c r="M1" s="154"/>
    </row>
    <row r="2" spans="1:13" ht="31.5" customHeight="1">
      <c r="A2" s="2866" t="s">
        <v>457</v>
      </c>
      <c r="B2" s="4" t="s">
        <v>458</v>
      </c>
      <c r="C2" s="2582" t="s">
        <v>346</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348</v>
      </c>
      <c r="D4" s="256"/>
      <c r="E4" s="257"/>
      <c r="F4" s="2867" t="s">
        <v>4</v>
      </c>
      <c r="G4" s="2868"/>
      <c r="H4" s="258">
        <v>15</v>
      </c>
      <c r="I4" s="259"/>
      <c r="J4" s="259"/>
      <c r="K4" s="259"/>
      <c r="L4" s="259"/>
      <c r="M4" s="260"/>
    </row>
    <row r="5" spans="1:13" ht="30" customHeight="1">
      <c r="A5" s="2548"/>
      <c r="B5" s="13" t="s">
        <v>459</v>
      </c>
      <c r="C5" s="2869" t="s">
        <v>1496</v>
      </c>
      <c r="D5" s="2870"/>
      <c r="E5" s="2870"/>
      <c r="F5" s="2870"/>
      <c r="G5" s="2870"/>
      <c r="H5" s="2870"/>
      <c r="I5" s="2870"/>
      <c r="J5" s="2870"/>
      <c r="K5" s="2870"/>
      <c r="L5" s="2870"/>
      <c r="M5" s="2871"/>
    </row>
    <row r="6" spans="1:13" ht="23.25" customHeight="1">
      <c r="A6" s="2548"/>
      <c r="B6" s="13" t="s">
        <v>460</v>
      </c>
      <c r="C6" s="2869" t="s">
        <v>1497</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1854</v>
      </c>
      <c r="D11" s="2859"/>
      <c r="E11" s="2859"/>
      <c r="F11" s="2859"/>
      <c r="G11" s="2859"/>
      <c r="H11" s="2859"/>
      <c r="I11" s="2859"/>
      <c r="J11" s="2859"/>
      <c r="K11" s="2859"/>
      <c r="L11" s="2859"/>
      <c r="M11" s="2860"/>
    </row>
    <row r="12" spans="1:13" ht="63" customHeight="1">
      <c r="A12" s="2548"/>
      <c r="B12" s="278" t="s">
        <v>543</v>
      </c>
      <c r="C12" s="2880" t="s">
        <v>1512</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347</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1853</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39">
        <v>0.95</v>
      </c>
      <c r="E36" s="3038"/>
      <c r="F36" s="3039">
        <v>0.95</v>
      </c>
      <c r="G36" s="3038"/>
      <c r="H36" s="3039">
        <v>0.95</v>
      </c>
      <c r="I36" s="3038"/>
      <c r="J36" s="3039">
        <v>0.95</v>
      </c>
      <c r="K36" s="3038"/>
      <c r="L36" s="3039">
        <v>0.95</v>
      </c>
      <c r="M36" s="3038"/>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039">
        <v>0.95</v>
      </c>
      <c r="E38" s="3038"/>
      <c r="F38" s="3039">
        <v>0.95</v>
      </c>
      <c r="G38" s="3038"/>
      <c r="H38" s="3039">
        <v>0.95</v>
      </c>
      <c r="I38" s="3038"/>
      <c r="J38" s="3039">
        <v>0.95</v>
      </c>
      <c r="K38" s="3038"/>
      <c r="L38" s="3039">
        <v>0.95</v>
      </c>
      <c r="M38" s="3038"/>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3060" t="s">
        <v>8</v>
      </c>
      <c r="E40" s="3061"/>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60">
        <v>0.95</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1513</v>
      </c>
      <c r="D48" s="2859"/>
      <c r="E48" s="2859"/>
      <c r="F48" s="2859"/>
      <c r="G48" s="2859"/>
      <c r="H48" s="2859"/>
      <c r="I48" s="2859"/>
      <c r="J48" s="2859"/>
      <c r="K48" s="2859"/>
      <c r="L48" s="2859"/>
      <c r="M48" s="2860"/>
    </row>
    <row r="49" spans="1:13" ht="38.25" customHeight="1">
      <c r="A49" s="2519"/>
      <c r="B49" s="291" t="s">
        <v>514</v>
      </c>
      <c r="C49" s="2858" t="s">
        <v>1514</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89" t="s">
        <v>1516</v>
      </c>
      <c r="D52" s="3090"/>
      <c r="E52" s="3090"/>
      <c r="F52" s="3090"/>
      <c r="G52" s="3090"/>
      <c r="H52" s="3090"/>
      <c r="I52" s="3090"/>
      <c r="J52" s="3090"/>
      <c r="K52" s="3090"/>
      <c r="L52" s="3090"/>
      <c r="M52" s="3091"/>
    </row>
    <row r="53" spans="1:13" ht="15.75" customHeight="1">
      <c r="A53" s="2502"/>
      <c r="B53" s="294" t="s">
        <v>521</v>
      </c>
      <c r="C53" s="3089" t="s">
        <v>1517</v>
      </c>
      <c r="D53" s="3090"/>
      <c r="E53" s="3090"/>
      <c r="F53" s="3090"/>
      <c r="G53" s="3090"/>
      <c r="H53" s="3090"/>
      <c r="I53" s="3090"/>
      <c r="J53" s="3090"/>
      <c r="K53" s="3090"/>
      <c r="L53" s="3090"/>
      <c r="M53" s="3091"/>
    </row>
    <row r="54" spans="1:13" ht="15.75" customHeight="1">
      <c r="A54" s="2502"/>
      <c r="B54" s="294" t="s">
        <v>523</v>
      </c>
      <c r="C54" s="3089" t="s">
        <v>43</v>
      </c>
      <c r="D54" s="3090"/>
      <c r="E54" s="3090"/>
      <c r="F54" s="3090"/>
      <c r="G54" s="3090"/>
      <c r="H54" s="3090"/>
      <c r="I54" s="3090"/>
      <c r="J54" s="3090"/>
      <c r="K54" s="3090"/>
      <c r="L54" s="3090"/>
      <c r="M54" s="3091"/>
    </row>
    <row r="55" spans="1:13" ht="15.75" customHeight="1">
      <c r="A55" s="2502"/>
      <c r="B55" s="295" t="s">
        <v>524</v>
      </c>
      <c r="C55" s="3089" t="s">
        <v>1518</v>
      </c>
      <c r="D55" s="3090"/>
      <c r="E55" s="3090"/>
      <c r="F55" s="3090"/>
      <c r="G55" s="3090"/>
      <c r="H55" s="3090"/>
      <c r="I55" s="3090"/>
      <c r="J55" s="3090"/>
      <c r="K55" s="3090"/>
      <c r="L55" s="3090"/>
      <c r="M55" s="3091"/>
    </row>
    <row r="56" spans="1:13" ht="15.75" customHeight="1">
      <c r="A56" s="2502"/>
      <c r="B56" s="294" t="s">
        <v>526</v>
      </c>
      <c r="C56" s="2929" t="s">
        <v>1519</v>
      </c>
      <c r="D56" s="3090"/>
      <c r="E56" s="3090"/>
      <c r="F56" s="3090"/>
      <c r="G56" s="3090"/>
      <c r="H56" s="3090"/>
      <c r="I56" s="3090"/>
      <c r="J56" s="3090"/>
      <c r="K56" s="3090"/>
      <c r="L56" s="3090"/>
      <c r="M56" s="3091"/>
    </row>
    <row r="57" spans="1:13" ht="16.5" customHeight="1" thickBot="1">
      <c r="A57" s="2516"/>
      <c r="B57" s="294" t="s">
        <v>527</v>
      </c>
      <c r="C57" s="3089" t="s">
        <v>1520</v>
      </c>
      <c r="D57" s="3090"/>
      <c r="E57" s="3090"/>
      <c r="F57" s="3090"/>
      <c r="G57" s="3090"/>
      <c r="H57" s="3090"/>
      <c r="I57" s="3090"/>
      <c r="J57" s="3090"/>
      <c r="K57" s="3090"/>
      <c r="L57" s="3090"/>
      <c r="M57" s="3091"/>
    </row>
    <row r="58" spans="1:13" ht="15.75" customHeight="1">
      <c r="A58" s="2887" t="s">
        <v>528</v>
      </c>
      <c r="B58" s="296" t="s">
        <v>529</v>
      </c>
      <c r="C58" s="3092" t="s">
        <v>614</v>
      </c>
      <c r="D58" s="3093"/>
      <c r="E58" s="3093"/>
      <c r="F58" s="3093"/>
      <c r="G58" s="3093"/>
      <c r="H58" s="3093"/>
      <c r="I58" s="3093"/>
      <c r="J58" s="3093"/>
      <c r="K58" s="3093"/>
      <c r="L58" s="3093"/>
      <c r="M58" s="3094"/>
    </row>
    <row r="59" spans="1:13" ht="30" customHeight="1">
      <c r="A59" s="2502"/>
      <c r="B59" s="296" t="s">
        <v>531</v>
      </c>
      <c r="C59" s="3092" t="s">
        <v>1521</v>
      </c>
      <c r="D59" s="3093"/>
      <c r="E59" s="3093"/>
      <c r="F59" s="3093"/>
      <c r="G59" s="3093"/>
      <c r="H59" s="3093"/>
      <c r="I59" s="3093"/>
      <c r="J59" s="3093"/>
      <c r="K59" s="3093"/>
      <c r="L59" s="3093"/>
      <c r="M59" s="3094"/>
    </row>
    <row r="60" spans="1:13" ht="30" customHeight="1" thickBot="1">
      <c r="A60" s="2502"/>
      <c r="B60" s="297" t="s">
        <v>5</v>
      </c>
      <c r="C60" s="3092" t="s">
        <v>616</v>
      </c>
      <c r="D60" s="3093"/>
      <c r="E60" s="3093"/>
      <c r="F60" s="3093"/>
      <c r="G60" s="3093"/>
      <c r="H60" s="3093"/>
      <c r="I60" s="3093"/>
      <c r="J60" s="3093"/>
      <c r="K60" s="3093"/>
      <c r="L60" s="3093"/>
      <c r="M60" s="3094"/>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48" sqref="C48:M48"/>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1522</v>
      </c>
      <c r="C1" s="153"/>
      <c r="D1" s="153"/>
      <c r="E1" s="153"/>
      <c r="F1" s="153"/>
      <c r="G1" s="153"/>
      <c r="H1" s="153"/>
      <c r="I1" s="153"/>
      <c r="J1" s="153"/>
      <c r="K1" s="153"/>
      <c r="L1" s="153"/>
      <c r="M1" s="154"/>
    </row>
    <row r="2" spans="1:13" ht="31.5" customHeight="1">
      <c r="A2" s="2866" t="s">
        <v>457</v>
      </c>
      <c r="B2" s="4" t="s">
        <v>458</v>
      </c>
      <c r="C2" s="2582" t="s">
        <v>349</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8</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1523</v>
      </c>
      <c r="D11" s="2859"/>
      <c r="E11" s="2859"/>
      <c r="F11" s="2859"/>
      <c r="G11" s="2859"/>
      <c r="H11" s="2859"/>
      <c r="I11" s="2859"/>
      <c r="J11" s="2859"/>
      <c r="K11" s="2859"/>
      <c r="L11" s="2859"/>
      <c r="M11" s="2860"/>
    </row>
    <row r="12" spans="1:13" ht="63" customHeight="1">
      <c r="A12" s="2548"/>
      <c r="B12" s="278" t="s">
        <v>543</v>
      </c>
      <c r="C12" s="2880" t="s">
        <v>1524</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41</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350</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39">
        <v>0.2</v>
      </c>
      <c r="E36" s="3038"/>
      <c r="F36" s="3039">
        <v>0.3</v>
      </c>
      <c r="G36" s="3038"/>
      <c r="H36" s="3039">
        <v>0.35</v>
      </c>
      <c r="I36" s="3038"/>
      <c r="J36" s="3039">
        <v>0.4</v>
      </c>
      <c r="K36" s="3038"/>
      <c r="L36" s="3039">
        <v>0.45</v>
      </c>
      <c r="M36" s="3038"/>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039">
        <v>0.5</v>
      </c>
      <c r="E38" s="3038"/>
      <c r="F38" s="3039">
        <v>0.55000000000000004</v>
      </c>
      <c r="G38" s="3038"/>
      <c r="H38" s="3039">
        <v>0.56000000000000005</v>
      </c>
      <c r="I38" s="3038"/>
      <c r="J38" s="3039">
        <v>0.57999999999999996</v>
      </c>
      <c r="K38" s="3038"/>
      <c r="L38" s="3039">
        <v>0.6</v>
      </c>
      <c r="M38" s="3038"/>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3060" t="s">
        <v>8</v>
      </c>
      <c r="E40" s="3061"/>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60">
        <v>0.6</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t="s">
        <v>535</v>
      </c>
      <c r="H45" s="3095"/>
      <c r="I45" s="3095"/>
      <c r="J45" s="3095"/>
      <c r="K45" s="94" t="s">
        <v>512</v>
      </c>
      <c r="L45" s="2884"/>
      <c r="M45" s="2885"/>
    </row>
    <row r="46" spans="1:13" ht="15.75" customHeight="1">
      <c r="A46" s="2519"/>
      <c r="B46" s="2432"/>
      <c r="C46" s="90"/>
      <c r="D46" s="247" t="s">
        <v>534</v>
      </c>
      <c r="E46" s="226"/>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1525</v>
      </c>
      <c r="D48" s="2859"/>
      <c r="E48" s="2859"/>
      <c r="F48" s="2859"/>
      <c r="G48" s="2859"/>
      <c r="H48" s="2859"/>
      <c r="I48" s="2859"/>
      <c r="J48" s="2859"/>
      <c r="K48" s="2859"/>
      <c r="L48" s="2859"/>
      <c r="M48" s="2860"/>
    </row>
    <row r="49" spans="1:13" ht="38.25" customHeight="1">
      <c r="A49" s="2519"/>
      <c r="B49" s="291" t="s">
        <v>514</v>
      </c>
      <c r="C49" s="2858" t="s">
        <v>1526</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73" t="s">
        <v>1527</v>
      </c>
      <c r="D52" s="3074"/>
      <c r="E52" s="3074"/>
      <c r="F52" s="3074"/>
      <c r="G52" s="3074"/>
      <c r="H52" s="3074"/>
      <c r="I52" s="3074"/>
      <c r="J52" s="3074"/>
      <c r="K52" s="3074"/>
      <c r="L52" s="3074"/>
      <c r="M52" s="3075"/>
    </row>
    <row r="53" spans="1:13" ht="15.75" customHeight="1">
      <c r="A53" s="2502"/>
      <c r="B53" s="294" t="s">
        <v>521</v>
      </c>
      <c r="C53" s="3073" t="s">
        <v>556</v>
      </c>
      <c r="D53" s="3074"/>
      <c r="E53" s="3074"/>
      <c r="F53" s="3074"/>
      <c r="G53" s="3074"/>
      <c r="H53" s="3074"/>
      <c r="I53" s="3074"/>
      <c r="J53" s="3074"/>
      <c r="K53" s="3074"/>
      <c r="L53" s="3074"/>
      <c r="M53" s="3075"/>
    </row>
    <row r="54" spans="1:13" ht="15.75" customHeight="1">
      <c r="A54" s="2502"/>
      <c r="B54" s="294" t="s">
        <v>523</v>
      </c>
      <c r="C54" s="3073" t="s">
        <v>1528</v>
      </c>
      <c r="D54" s="3074"/>
      <c r="E54" s="3074"/>
      <c r="F54" s="3074"/>
      <c r="G54" s="3074"/>
      <c r="H54" s="3074"/>
      <c r="I54" s="3074"/>
      <c r="J54" s="3074"/>
      <c r="K54" s="3074"/>
      <c r="L54" s="3074"/>
      <c r="M54" s="3075"/>
    </row>
    <row r="55" spans="1:13" ht="15.75" customHeight="1">
      <c r="A55" s="2502"/>
      <c r="B55" s="295" t="s">
        <v>524</v>
      </c>
      <c r="C55" s="3073" t="s">
        <v>1529</v>
      </c>
      <c r="D55" s="3074"/>
      <c r="E55" s="3074"/>
      <c r="F55" s="3074"/>
      <c r="G55" s="3074"/>
      <c r="H55" s="3074"/>
      <c r="I55" s="3074"/>
      <c r="J55" s="3074"/>
      <c r="K55" s="3074"/>
      <c r="L55" s="3074"/>
      <c r="M55" s="3075"/>
    </row>
    <row r="56" spans="1:13" ht="15.75" customHeight="1">
      <c r="A56" s="2502"/>
      <c r="B56" s="294" t="s">
        <v>526</v>
      </c>
      <c r="C56" s="2929" t="s">
        <v>1530</v>
      </c>
      <c r="D56" s="3074"/>
      <c r="E56" s="3074"/>
      <c r="F56" s="3074"/>
      <c r="G56" s="3074"/>
      <c r="H56" s="3074"/>
      <c r="I56" s="3074"/>
      <c r="J56" s="3074"/>
      <c r="K56" s="3074"/>
      <c r="L56" s="3074"/>
      <c r="M56" s="3075"/>
    </row>
    <row r="57" spans="1:13" ht="16.5" customHeight="1" thickBot="1">
      <c r="A57" s="2516"/>
      <c r="B57" s="294" t="s">
        <v>527</v>
      </c>
      <c r="C57" s="3073" t="s">
        <v>1531</v>
      </c>
      <c r="D57" s="3074"/>
      <c r="E57" s="3074"/>
      <c r="F57" s="3074"/>
      <c r="G57" s="3074"/>
      <c r="H57" s="3074"/>
      <c r="I57" s="3074"/>
      <c r="J57" s="3074"/>
      <c r="K57" s="3074"/>
      <c r="L57" s="3074"/>
      <c r="M57" s="3075"/>
    </row>
    <row r="58" spans="1:13" ht="15.75" customHeight="1">
      <c r="A58" s="2887" t="s">
        <v>528</v>
      </c>
      <c r="B58" s="296" t="s">
        <v>529</v>
      </c>
      <c r="C58" s="3096" t="s">
        <v>614</v>
      </c>
      <c r="D58" s="3097"/>
      <c r="E58" s="3097"/>
      <c r="F58" s="3097"/>
      <c r="G58" s="3097"/>
      <c r="H58" s="3097"/>
      <c r="I58" s="3097"/>
      <c r="J58" s="3097"/>
      <c r="K58" s="3097"/>
      <c r="L58" s="3097"/>
      <c r="M58" s="3098"/>
    </row>
    <row r="59" spans="1:13" ht="30" customHeight="1">
      <c r="A59" s="2502"/>
      <c r="B59" s="296" t="s">
        <v>531</v>
      </c>
      <c r="C59" s="3096" t="s">
        <v>1510</v>
      </c>
      <c r="D59" s="3097"/>
      <c r="E59" s="3097"/>
      <c r="F59" s="3097"/>
      <c r="G59" s="3097"/>
      <c r="H59" s="3097"/>
      <c r="I59" s="3097"/>
      <c r="J59" s="3097"/>
      <c r="K59" s="3097"/>
      <c r="L59" s="3097"/>
      <c r="M59" s="3098"/>
    </row>
    <row r="60" spans="1:13" ht="30" customHeight="1" thickBot="1">
      <c r="A60" s="2502"/>
      <c r="B60" s="297" t="s">
        <v>5</v>
      </c>
      <c r="C60" s="3096" t="s">
        <v>616</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G45:J46 C14:D14</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48" sqref="C48:M48"/>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1532</v>
      </c>
      <c r="C1" s="153"/>
      <c r="D1" s="153"/>
      <c r="E1" s="153"/>
      <c r="F1" s="153"/>
      <c r="G1" s="153"/>
      <c r="H1" s="153"/>
      <c r="I1" s="153"/>
      <c r="J1" s="153"/>
      <c r="K1" s="153"/>
      <c r="L1" s="153"/>
      <c r="M1" s="154"/>
    </row>
    <row r="2" spans="1:13" ht="31.5" customHeight="1">
      <c r="A2" s="2866" t="s">
        <v>457</v>
      </c>
      <c r="B2" s="4" t="s">
        <v>458</v>
      </c>
      <c r="C2" s="2582" t="s">
        <v>1533</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43</v>
      </c>
      <c r="D8" s="2435"/>
      <c r="E8" s="177"/>
      <c r="F8" s="2877" t="s">
        <v>1534</v>
      </c>
      <c r="G8" s="2435"/>
      <c r="H8" s="177"/>
      <c r="I8" s="2435" t="s">
        <v>1535</v>
      </c>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1536</v>
      </c>
      <c r="D11" s="2859"/>
      <c r="E11" s="2859"/>
      <c r="F11" s="2859"/>
      <c r="G11" s="2859"/>
      <c r="H11" s="2859"/>
      <c r="I11" s="2859"/>
      <c r="J11" s="2859"/>
      <c r="K11" s="2859"/>
      <c r="L11" s="2859"/>
      <c r="M11" s="2860"/>
    </row>
    <row r="12" spans="1:13" ht="63" customHeight="1">
      <c r="A12" s="2548"/>
      <c r="B12" s="278" t="s">
        <v>543</v>
      </c>
      <c r="C12" s="2880" t="s">
        <v>1537</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84</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351</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39">
        <v>0.15</v>
      </c>
      <c r="E36" s="3038"/>
      <c r="F36" s="3039">
        <v>0.4</v>
      </c>
      <c r="G36" s="3038"/>
      <c r="H36" s="3039">
        <v>0.65</v>
      </c>
      <c r="I36" s="3038"/>
      <c r="J36" s="3039">
        <v>0.65</v>
      </c>
      <c r="K36" s="3038"/>
      <c r="L36" s="3039">
        <v>0.85</v>
      </c>
      <c r="M36" s="3038"/>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039">
        <v>0.5</v>
      </c>
      <c r="E38" s="3038"/>
      <c r="F38" s="3039">
        <v>1</v>
      </c>
      <c r="G38" s="3038"/>
      <c r="H38" s="3039">
        <v>1</v>
      </c>
      <c r="I38" s="3038"/>
      <c r="J38" s="3039">
        <v>1</v>
      </c>
      <c r="K38" s="3038"/>
      <c r="L38" s="3039">
        <v>1</v>
      </c>
      <c r="M38" s="3038"/>
    </row>
    <row r="39" spans="1:13">
      <c r="A39" s="2519"/>
      <c r="B39" s="2432"/>
      <c r="C39" s="72"/>
      <c r="D39" s="444" t="s">
        <v>504</v>
      </c>
      <c r="E39" s="444"/>
      <c r="F39" s="444" t="s">
        <v>505</v>
      </c>
      <c r="G39" s="444"/>
      <c r="H39" s="445" t="s">
        <v>506</v>
      </c>
      <c r="I39" s="445"/>
      <c r="J39" s="445" t="s">
        <v>507</v>
      </c>
      <c r="K39" s="444"/>
      <c r="L39" s="444" t="s">
        <v>508</v>
      </c>
      <c r="M39" s="446"/>
    </row>
    <row r="40" spans="1:13">
      <c r="A40" s="2519"/>
      <c r="B40" s="2432"/>
      <c r="C40" s="72"/>
      <c r="D40" s="3060" t="s">
        <v>8</v>
      </c>
      <c r="E40" s="3061"/>
      <c r="F40" s="2922" t="s">
        <v>8</v>
      </c>
      <c r="G40" s="2923"/>
      <c r="H40" s="2922" t="s">
        <v>8</v>
      </c>
      <c r="I40" s="2923"/>
      <c r="J40" s="2922" t="s">
        <v>8</v>
      </c>
      <c r="K40" s="2923"/>
      <c r="L40" s="2922" t="s">
        <v>8</v>
      </c>
      <c r="M40" s="2923"/>
    </row>
    <row r="41" spans="1:13">
      <c r="A41" s="2519"/>
      <c r="B41" s="2432"/>
      <c r="C41" s="72"/>
      <c r="D41" s="464" t="s">
        <v>508</v>
      </c>
      <c r="E41" s="464"/>
      <c r="F41" s="464" t="s">
        <v>509</v>
      </c>
      <c r="G41" s="464"/>
      <c r="H41" s="465"/>
      <c r="I41" s="465"/>
      <c r="J41" s="465"/>
      <c r="K41" s="465"/>
      <c r="L41" s="465"/>
      <c r="M41" s="466"/>
    </row>
    <row r="42" spans="1:13">
      <c r="A42" s="2519"/>
      <c r="B42" s="2432"/>
      <c r="C42" s="72"/>
      <c r="D42" s="467"/>
      <c r="E42" s="468"/>
      <c r="F42" s="3060">
        <v>1</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1538</v>
      </c>
      <c r="D48" s="2859"/>
      <c r="E48" s="2859"/>
      <c r="F48" s="2859"/>
      <c r="G48" s="2859"/>
      <c r="H48" s="2859"/>
      <c r="I48" s="2859"/>
      <c r="J48" s="2859"/>
      <c r="K48" s="2859"/>
      <c r="L48" s="2859"/>
      <c r="M48" s="2860"/>
    </row>
    <row r="49" spans="1:13" ht="38.25" customHeight="1">
      <c r="A49" s="2519"/>
      <c r="B49" s="291" t="s">
        <v>514</v>
      </c>
      <c r="C49" s="2858" t="s">
        <v>1539</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99" t="s">
        <v>1540</v>
      </c>
      <c r="D52" s="3100"/>
      <c r="E52" s="3100"/>
      <c r="F52" s="3100"/>
      <c r="G52" s="3100"/>
      <c r="H52" s="3100"/>
      <c r="I52" s="3100"/>
      <c r="J52" s="3100"/>
      <c r="K52" s="3100"/>
      <c r="L52" s="3100"/>
      <c r="M52" s="3101"/>
    </row>
    <row r="53" spans="1:13" ht="15.75" customHeight="1">
      <c r="A53" s="2502"/>
      <c r="B53" s="294" t="s">
        <v>521</v>
      </c>
      <c r="C53" s="3099" t="s">
        <v>1541</v>
      </c>
      <c r="D53" s="3100"/>
      <c r="E53" s="3100"/>
      <c r="F53" s="3100"/>
      <c r="G53" s="3100"/>
      <c r="H53" s="3100"/>
      <c r="I53" s="3100"/>
      <c r="J53" s="3100"/>
      <c r="K53" s="3100"/>
      <c r="L53" s="3100"/>
      <c r="M53" s="3101"/>
    </row>
    <row r="54" spans="1:13" ht="15.75" customHeight="1">
      <c r="A54" s="2502"/>
      <c r="B54" s="294" t="s">
        <v>523</v>
      </c>
      <c r="C54" s="3099" t="s">
        <v>43</v>
      </c>
      <c r="D54" s="3100"/>
      <c r="E54" s="3100"/>
      <c r="F54" s="3100"/>
      <c r="G54" s="3100"/>
      <c r="H54" s="3100"/>
      <c r="I54" s="3100"/>
      <c r="J54" s="3100"/>
      <c r="K54" s="3100"/>
      <c r="L54" s="3100"/>
      <c r="M54" s="3101"/>
    </row>
    <row r="55" spans="1:13" ht="15.75" customHeight="1">
      <c r="A55" s="2502"/>
      <c r="B55" s="295" t="s">
        <v>524</v>
      </c>
      <c r="C55" s="3099" t="s">
        <v>1542</v>
      </c>
      <c r="D55" s="3100"/>
      <c r="E55" s="3100"/>
      <c r="F55" s="3100"/>
      <c r="G55" s="3100"/>
      <c r="H55" s="3100"/>
      <c r="I55" s="3100"/>
      <c r="J55" s="3100"/>
      <c r="K55" s="3100"/>
      <c r="L55" s="3100"/>
      <c r="M55" s="3101"/>
    </row>
    <row r="56" spans="1:13" ht="15.75" customHeight="1">
      <c r="A56" s="2502"/>
      <c r="B56" s="294" t="s">
        <v>526</v>
      </c>
      <c r="C56" s="3102" t="s">
        <v>1543</v>
      </c>
      <c r="D56" s="3100"/>
      <c r="E56" s="3100"/>
      <c r="F56" s="3100"/>
      <c r="G56" s="3100"/>
      <c r="H56" s="3100"/>
      <c r="I56" s="3100"/>
      <c r="J56" s="3100"/>
      <c r="K56" s="3100"/>
      <c r="L56" s="3100"/>
      <c r="M56" s="3101"/>
    </row>
    <row r="57" spans="1:13" ht="16.5" customHeight="1" thickBot="1">
      <c r="A57" s="2516"/>
      <c r="B57" s="294" t="s">
        <v>527</v>
      </c>
      <c r="C57" s="3099" t="s">
        <v>1544</v>
      </c>
      <c r="D57" s="3100"/>
      <c r="E57" s="3100"/>
      <c r="F57" s="3100"/>
      <c r="G57" s="3100"/>
      <c r="H57" s="3100"/>
      <c r="I57" s="3100"/>
      <c r="J57" s="3100"/>
      <c r="K57" s="3100"/>
      <c r="L57" s="3100"/>
      <c r="M57" s="3101"/>
    </row>
    <row r="58" spans="1:13" ht="15.75" customHeight="1">
      <c r="A58" s="2887" t="s">
        <v>528</v>
      </c>
      <c r="B58" s="296" t="s">
        <v>529</v>
      </c>
      <c r="C58" s="3103" t="s">
        <v>614</v>
      </c>
      <c r="D58" s="3104"/>
      <c r="E58" s="3104"/>
      <c r="F58" s="3104"/>
      <c r="G58" s="3104"/>
      <c r="H58" s="3104"/>
      <c r="I58" s="3104"/>
      <c r="J58" s="3104"/>
      <c r="K58" s="3104"/>
      <c r="L58" s="3104"/>
      <c r="M58" s="3105"/>
    </row>
    <row r="59" spans="1:13" ht="30" customHeight="1">
      <c r="A59" s="2502"/>
      <c r="B59" s="296" t="s">
        <v>531</v>
      </c>
      <c r="C59" s="3106" t="s">
        <v>1510</v>
      </c>
      <c r="D59" s="3107"/>
      <c r="E59" s="3107"/>
      <c r="F59" s="3107"/>
      <c r="G59" s="3107"/>
      <c r="H59" s="3107"/>
      <c r="I59" s="3107"/>
      <c r="J59" s="3107"/>
      <c r="K59" s="3107"/>
      <c r="L59" s="3107"/>
      <c r="M59" s="3108"/>
    </row>
    <row r="60" spans="1:13" ht="30" customHeight="1" thickBot="1">
      <c r="A60" s="2502"/>
      <c r="B60" s="297" t="s">
        <v>5</v>
      </c>
      <c r="C60" s="3109" t="s">
        <v>616</v>
      </c>
      <c r="D60" s="3110"/>
      <c r="E60" s="3110"/>
      <c r="F60" s="3110"/>
      <c r="G60" s="3110"/>
      <c r="H60" s="3110"/>
      <c r="I60" s="3110"/>
      <c r="J60" s="3110"/>
      <c r="K60" s="3110"/>
      <c r="L60" s="3110"/>
      <c r="M60" s="3111"/>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2" zoomScale="80" zoomScaleNormal="80" workbookViewId="0">
      <selection activeCell="C14" sqref="C14:D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1545</v>
      </c>
      <c r="C1" s="153"/>
      <c r="D1" s="153"/>
      <c r="E1" s="153"/>
      <c r="F1" s="153"/>
      <c r="G1" s="153"/>
      <c r="H1" s="153"/>
      <c r="I1" s="153"/>
      <c r="J1" s="153"/>
      <c r="K1" s="153"/>
      <c r="L1" s="153"/>
      <c r="M1" s="154"/>
    </row>
    <row r="2" spans="1:13" ht="31.5" customHeight="1">
      <c r="A2" s="2866" t="s">
        <v>457</v>
      </c>
      <c r="B2" s="4" t="s">
        <v>458</v>
      </c>
      <c r="C2" s="2582" t="s">
        <v>352</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43</v>
      </c>
      <c r="D8" s="2435"/>
      <c r="E8" s="177"/>
      <c r="F8" s="2877" t="s">
        <v>1546</v>
      </c>
      <c r="G8" s="2435"/>
      <c r="H8" s="177"/>
      <c r="I8" s="2435" t="s">
        <v>1547</v>
      </c>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1548</v>
      </c>
      <c r="D11" s="2859"/>
      <c r="E11" s="2859"/>
      <c r="F11" s="2859"/>
      <c r="G11" s="2859"/>
      <c r="H11" s="2859"/>
      <c r="I11" s="2859"/>
      <c r="J11" s="2859"/>
      <c r="K11" s="2859"/>
      <c r="L11" s="2859"/>
      <c r="M11" s="2860"/>
    </row>
    <row r="12" spans="1:13" ht="63" customHeight="1">
      <c r="A12" s="2548"/>
      <c r="B12" s="278" t="s">
        <v>543</v>
      </c>
      <c r="C12" s="2880" t="s">
        <v>1549</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354</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353</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1550</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037">
        <v>0.8</v>
      </c>
      <c r="E36" s="3038"/>
      <c r="F36" s="3037">
        <v>0.16</v>
      </c>
      <c r="G36" s="3038"/>
      <c r="H36" s="3037">
        <v>0.24</v>
      </c>
      <c r="I36" s="3038"/>
      <c r="J36" s="3037">
        <v>0.32</v>
      </c>
      <c r="K36" s="3038"/>
      <c r="L36" s="3037">
        <v>0.4</v>
      </c>
      <c r="M36" s="3038"/>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037">
        <v>0.48</v>
      </c>
      <c r="E38" s="3038"/>
      <c r="F38" s="3037" t="s">
        <v>1551</v>
      </c>
      <c r="G38" s="3038"/>
      <c r="H38" s="3037" t="s">
        <v>1552</v>
      </c>
      <c r="I38" s="3038"/>
      <c r="J38" s="3037" t="s">
        <v>1553</v>
      </c>
      <c r="K38" s="3038"/>
      <c r="L38" s="3037" t="s">
        <v>1554</v>
      </c>
      <c r="M38" s="3038"/>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3112" t="s">
        <v>8</v>
      </c>
      <c r="E40" s="3113"/>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67"/>
      <c r="E42" s="468"/>
      <c r="F42" s="3060" t="s">
        <v>1555</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1556</v>
      </c>
      <c r="D48" s="2859"/>
      <c r="E48" s="2859"/>
      <c r="F48" s="2859"/>
      <c r="G48" s="2859"/>
      <c r="H48" s="2859"/>
      <c r="I48" s="2859"/>
      <c r="J48" s="2859"/>
      <c r="K48" s="2859"/>
      <c r="L48" s="2859"/>
      <c r="M48" s="2860"/>
    </row>
    <row r="49" spans="1:13" ht="38.25" customHeight="1">
      <c r="A49" s="2519"/>
      <c r="B49" s="291" t="s">
        <v>514</v>
      </c>
      <c r="C49" s="2858" t="s">
        <v>1557</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99" t="s">
        <v>1540</v>
      </c>
      <c r="D52" s="3100"/>
      <c r="E52" s="3100"/>
      <c r="F52" s="3100"/>
      <c r="G52" s="3100"/>
      <c r="H52" s="3100"/>
      <c r="I52" s="3100"/>
      <c r="J52" s="3100"/>
      <c r="K52" s="3100"/>
      <c r="L52" s="3100"/>
      <c r="M52" s="3101"/>
    </row>
    <row r="53" spans="1:13" ht="15.75" customHeight="1">
      <c r="A53" s="2502"/>
      <c r="B53" s="294" t="s">
        <v>521</v>
      </c>
      <c r="C53" s="3099" t="s">
        <v>1541</v>
      </c>
      <c r="D53" s="3100"/>
      <c r="E53" s="3100"/>
      <c r="F53" s="3100"/>
      <c r="G53" s="3100"/>
      <c r="H53" s="3100"/>
      <c r="I53" s="3100"/>
      <c r="J53" s="3100"/>
      <c r="K53" s="3100"/>
      <c r="L53" s="3100"/>
      <c r="M53" s="3101"/>
    </row>
    <row r="54" spans="1:13" ht="15.75" customHeight="1">
      <c r="A54" s="2502"/>
      <c r="B54" s="294" t="s">
        <v>523</v>
      </c>
      <c r="C54" s="3099" t="s">
        <v>43</v>
      </c>
      <c r="D54" s="3100"/>
      <c r="E54" s="3100"/>
      <c r="F54" s="3100"/>
      <c r="G54" s="3100"/>
      <c r="H54" s="3100"/>
      <c r="I54" s="3100"/>
      <c r="J54" s="3100"/>
      <c r="K54" s="3100"/>
      <c r="L54" s="3100"/>
      <c r="M54" s="3101"/>
    </row>
    <row r="55" spans="1:13" ht="15.75" customHeight="1">
      <c r="A55" s="2502"/>
      <c r="B55" s="295" t="s">
        <v>524</v>
      </c>
      <c r="C55" s="3099" t="s">
        <v>1542</v>
      </c>
      <c r="D55" s="3100"/>
      <c r="E55" s="3100"/>
      <c r="F55" s="3100"/>
      <c r="G55" s="3100"/>
      <c r="H55" s="3100"/>
      <c r="I55" s="3100"/>
      <c r="J55" s="3100"/>
      <c r="K55" s="3100"/>
      <c r="L55" s="3100"/>
      <c r="M55" s="3101"/>
    </row>
    <row r="56" spans="1:13" ht="15.75" customHeight="1">
      <c r="A56" s="2502"/>
      <c r="B56" s="294" t="s">
        <v>526</v>
      </c>
      <c r="C56" s="3102" t="s">
        <v>1543</v>
      </c>
      <c r="D56" s="3100"/>
      <c r="E56" s="3100"/>
      <c r="F56" s="3100"/>
      <c r="G56" s="3100"/>
      <c r="H56" s="3100"/>
      <c r="I56" s="3100"/>
      <c r="J56" s="3100"/>
      <c r="K56" s="3100"/>
      <c r="L56" s="3100"/>
      <c r="M56" s="3101"/>
    </row>
    <row r="57" spans="1:13" ht="16.5" customHeight="1" thickBot="1">
      <c r="A57" s="2516"/>
      <c r="B57" s="294" t="s">
        <v>527</v>
      </c>
      <c r="C57" s="3099" t="s">
        <v>1544</v>
      </c>
      <c r="D57" s="3100"/>
      <c r="E57" s="3100"/>
      <c r="F57" s="3100"/>
      <c r="G57" s="3100"/>
      <c r="H57" s="3100"/>
      <c r="I57" s="3100"/>
      <c r="J57" s="3100"/>
      <c r="K57" s="3100"/>
      <c r="L57" s="3100"/>
      <c r="M57" s="3101"/>
    </row>
    <row r="58" spans="1:13" ht="15.75" customHeight="1">
      <c r="A58" s="2887" t="s">
        <v>528</v>
      </c>
      <c r="B58" s="296" t="s">
        <v>529</v>
      </c>
      <c r="C58" s="3103" t="s">
        <v>614</v>
      </c>
      <c r="D58" s="3104"/>
      <c r="E58" s="3104"/>
      <c r="F58" s="3104"/>
      <c r="G58" s="3104"/>
      <c r="H58" s="3104"/>
      <c r="I58" s="3104"/>
      <c r="J58" s="3104"/>
      <c r="K58" s="3104"/>
      <c r="L58" s="3104"/>
      <c r="M58" s="3105"/>
    </row>
    <row r="59" spans="1:13" ht="30" customHeight="1">
      <c r="A59" s="2502"/>
      <c r="B59" s="296" t="s">
        <v>531</v>
      </c>
      <c r="C59" s="3106" t="s">
        <v>1510</v>
      </c>
      <c r="D59" s="3107"/>
      <c r="E59" s="3107"/>
      <c r="F59" s="3107"/>
      <c r="G59" s="3107"/>
      <c r="H59" s="3107"/>
      <c r="I59" s="3107"/>
      <c r="J59" s="3107"/>
      <c r="K59" s="3107"/>
      <c r="L59" s="3107"/>
      <c r="M59" s="3108"/>
    </row>
    <row r="60" spans="1:13" ht="30" customHeight="1" thickBot="1">
      <c r="A60" s="2502"/>
      <c r="B60" s="297" t="s">
        <v>5</v>
      </c>
      <c r="C60" s="3109" t="s">
        <v>616</v>
      </c>
      <c r="D60" s="3110"/>
      <c r="E60" s="3110"/>
      <c r="F60" s="3110"/>
      <c r="G60" s="3110"/>
      <c r="H60" s="3110"/>
      <c r="I60" s="3110"/>
      <c r="J60" s="3110"/>
      <c r="K60" s="3110"/>
      <c r="L60" s="3110"/>
      <c r="M60" s="3111"/>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G45:J46 C14:D14</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48" sqref="C48:M48"/>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1558</v>
      </c>
      <c r="C1" s="153"/>
      <c r="D1" s="153"/>
      <c r="E1" s="153"/>
      <c r="F1" s="153"/>
      <c r="G1" s="153"/>
      <c r="H1" s="153"/>
      <c r="I1" s="153"/>
      <c r="J1" s="153"/>
      <c r="K1" s="153"/>
      <c r="L1" s="153"/>
      <c r="M1" s="154"/>
    </row>
    <row r="2" spans="1:13" ht="31.5" customHeight="1">
      <c r="A2" s="2866" t="s">
        <v>457</v>
      </c>
      <c r="B2" s="4" t="s">
        <v>458</v>
      </c>
      <c r="C2" s="2582" t="s">
        <v>355</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399</v>
      </c>
      <c r="D4" s="256"/>
      <c r="E4" s="257"/>
      <c r="F4" s="2867" t="s">
        <v>4</v>
      </c>
      <c r="G4" s="2868"/>
      <c r="H4" s="258">
        <v>13</v>
      </c>
      <c r="I4" s="259"/>
      <c r="J4" s="259"/>
      <c r="K4" s="259"/>
      <c r="L4" s="259"/>
      <c r="M4" s="260"/>
    </row>
    <row r="5" spans="1:13" ht="30" customHeight="1">
      <c r="A5" s="2548"/>
      <c r="B5" s="13" t="s">
        <v>459</v>
      </c>
      <c r="C5" s="2869" t="s">
        <v>1559</v>
      </c>
      <c r="D5" s="2870"/>
      <c r="E5" s="2870"/>
      <c r="F5" s="2870"/>
      <c r="G5" s="2870"/>
      <c r="H5" s="2870"/>
      <c r="I5" s="2870"/>
      <c r="J5" s="2870"/>
      <c r="K5" s="2870"/>
      <c r="L5" s="2870"/>
      <c r="M5" s="2871"/>
    </row>
    <row r="6" spans="1:13" ht="23.25" customHeight="1">
      <c r="A6" s="2548"/>
      <c r="B6" s="13" t="s">
        <v>460</v>
      </c>
      <c r="C6" s="2869" t="s">
        <v>1497</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43</v>
      </c>
      <c r="D8" s="2435"/>
      <c r="E8" s="177"/>
      <c r="F8" s="2877" t="s">
        <v>1546</v>
      </c>
      <c r="G8" s="2435"/>
      <c r="H8" s="177"/>
      <c r="I8" s="2435" t="s">
        <v>1547</v>
      </c>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1560</v>
      </c>
      <c r="D11" s="2859"/>
      <c r="E11" s="2859"/>
      <c r="F11" s="2859"/>
      <c r="G11" s="2859"/>
      <c r="H11" s="2859"/>
      <c r="I11" s="2859"/>
      <c r="J11" s="2859"/>
      <c r="K11" s="2859"/>
      <c r="L11" s="2859"/>
      <c r="M11" s="2860"/>
    </row>
    <row r="12" spans="1:13" ht="131.25" customHeight="1">
      <c r="A12" s="2548"/>
      <c r="B12" s="278" t="s">
        <v>543</v>
      </c>
      <c r="C12" s="2880" t="s">
        <v>1561</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354</v>
      </c>
      <c r="G14" s="2864"/>
      <c r="H14" s="2864"/>
      <c r="I14" s="2864"/>
      <c r="J14" s="2864"/>
      <c r="K14" s="2864"/>
      <c r="L14" s="2864"/>
      <c r="M14" s="2865"/>
    </row>
    <row r="15" spans="1:13">
      <c r="A15" s="2886" t="s">
        <v>465</v>
      </c>
      <c r="B15" s="291" t="s">
        <v>2</v>
      </c>
      <c r="C15" s="2858" t="s">
        <v>1500</v>
      </c>
      <c r="D15" s="2859"/>
      <c r="E15" s="2859"/>
      <c r="F15" s="2859"/>
      <c r="G15" s="2859"/>
      <c r="H15" s="2859"/>
      <c r="I15" s="2859"/>
      <c r="J15" s="2859"/>
      <c r="K15" s="2859"/>
      <c r="L15" s="2859"/>
      <c r="M15" s="2860"/>
    </row>
    <row r="16" spans="1:13" ht="47.25" customHeight="1">
      <c r="A16" s="2519"/>
      <c r="B16" s="291" t="s">
        <v>550</v>
      </c>
      <c r="C16" s="2858" t="s">
        <v>356</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1550</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78" t="s">
        <v>494</v>
      </c>
      <c r="E35" s="478"/>
      <c r="F35" s="478" t="s">
        <v>495</v>
      </c>
      <c r="G35" s="478"/>
      <c r="H35" s="479" t="s">
        <v>496</v>
      </c>
      <c r="I35" s="479"/>
      <c r="J35" s="479" t="s">
        <v>497</v>
      </c>
      <c r="K35" s="478"/>
      <c r="L35" s="478" t="s">
        <v>498</v>
      </c>
      <c r="M35" s="480"/>
    </row>
    <row r="36" spans="1:13">
      <c r="A36" s="2519"/>
      <c r="B36" s="2432"/>
      <c r="C36" s="72"/>
      <c r="D36" s="3114">
        <v>0.8</v>
      </c>
      <c r="E36" s="3115"/>
      <c r="F36" s="3114">
        <v>0.16</v>
      </c>
      <c r="G36" s="3115"/>
      <c r="H36" s="3114">
        <v>0.24</v>
      </c>
      <c r="I36" s="3115"/>
      <c r="J36" s="3114">
        <v>0.32</v>
      </c>
      <c r="K36" s="3115"/>
      <c r="L36" s="3114">
        <v>0.4</v>
      </c>
      <c r="M36" s="3115"/>
    </row>
    <row r="37" spans="1:13">
      <c r="A37" s="2519"/>
      <c r="B37" s="2432"/>
      <c r="C37" s="72"/>
      <c r="D37" s="478" t="s">
        <v>499</v>
      </c>
      <c r="E37" s="478"/>
      <c r="F37" s="478" t="s">
        <v>500</v>
      </c>
      <c r="G37" s="478"/>
      <c r="H37" s="479" t="s">
        <v>501</v>
      </c>
      <c r="I37" s="479"/>
      <c r="J37" s="479" t="s">
        <v>502</v>
      </c>
      <c r="K37" s="478"/>
      <c r="L37" s="478" t="s">
        <v>503</v>
      </c>
      <c r="M37" s="481"/>
    </row>
    <row r="38" spans="1:13">
      <c r="A38" s="2519"/>
      <c r="B38" s="2432"/>
      <c r="C38" s="72"/>
      <c r="D38" s="3114">
        <v>0.48</v>
      </c>
      <c r="E38" s="3115"/>
      <c r="F38" s="3114">
        <v>0.56000000000000005</v>
      </c>
      <c r="G38" s="3115"/>
      <c r="H38" s="3114">
        <v>0.64</v>
      </c>
      <c r="I38" s="3115"/>
      <c r="J38" s="3114">
        <v>0.72</v>
      </c>
      <c r="K38" s="3115"/>
      <c r="L38" s="3114">
        <v>0.8</v>
      </c>
      <c r="M38" s="3115"/>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3112" t="s">
        <v>8</v>
      </c>
      <c r="E40" s="3113"/>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67"/>
      <c r="E42" s="468"/>
      <c r="F42" s="3060">
        <v>0.8</v>
      </c>
      <c r="G42" s="3061"/>
      <c r="H42" s="3050"/>
      <c r="I42" s="3050"/>
      <c r="J42" s="444"/>
      <c r="K42" s="444"/>
      <c r="L42" s="444"/>
      <c r="M42" s="469"/>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1562</v>
      </c>
      <c r="D48" s="2859"/>
      <c r="E48" s="2859"/>
      <c r="F48" s="2859"/>
      <c r="G48" s="2859"/>
      <c r="H48" s="2859"/>
      <c r="I48" s="2859"/>
      <c r="J48" s="2859"/>
      <c r="K48" s="2859"/>
      <c r="L48" s="2859"/>
      <c r="M48" s="2860"/>
    </row>
    <row r="49" spans="1:13" ht="38.25" customHeight="1">
      <c r="A49" s="2519"/>
      <c r="B49" s="291" t="s">
        <v>514</v>
      </c>
      <c r="C49" s="2858" t="s">
        <v>1563</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99" t="s">
        <v>1540</v>
      </c>
      <c r="D52" s="3100"/>
      <c r="E52" s="3100"/>
      <c r="F52" s="3100"/>
      <c r="G52" s="3100"/>
      <c r="H52" s="3100"/>
      <c r="I52" s="3100"/>
      <c r="J52" s="3100"/>
      <c r="K52" s="3100"/>
      <c r="L52" s="3100"/>
      <c r="M52" s="3101"/>
    </row>
    <row r="53" spans="1:13" ht="15.75" customHeight="1">
      <c r="A53" s="2502"/>
      <c r="B53" s="294" t="s">
        <v>521</v>
      </c>
      <c r="C53" s="3099" t="s">
        <v>1541</v>
      </c>
      <c r="D53" s="3100"/>
      <c r="E53" s="3100"/>
      <c r="F53" s="3100"/>
      <c r="G53" s="3100"/>
      <c r="H53" s="3100"/>
      <c r="I53" s="3100"/>
      <c r="J53" s="3100"/>
      <c r="K53" s="3100"/>
      <c r="L53" s="3100"/>
      <c r="M53" s="3101"/>
    </row>
    <row r="54" spans="1:13" ht="15.75" customHeight="1">
      <c r="A54" s="2502"/>
      <c r="B54" s="294" t="s">
        <v>523</v>
      </c>
      <c r="C54" s="3099" t="s">
        <v>43</v>
      </c>
      <c r="D54" s="3100"/>
      <c r="E54" s="3100"/>
      <c r="F54" s="3100"/>
      <c r="G54" s="3100"/>
      <c r="H54" s="3100"/>
      <c r="I54" s="3100"/>
      <c r="J54" s="3100"/>
      <c r="K54" s="3100"/>
      <c r="L54" s="3100"/>
      <c r="M54" s="3101"/>
    </row>
    <row r="55" spans="1:13" ht="15.75" customHeight="1">
      <c r="A55" s="2502"/>
      <c r="B55" s="295" t="s">
        <v>524</v>
      </c>
      <c r="C55" s="3099" t="s">
        <v>1542</v>
      </c>
      <c r="D55" s="3100"/>
      <c r="E55" s="3100"/>
      <c r="F55" s="3100"/>
      <c r="G55" s="3100"/>
      <c r="H55" s="3100"/>
      <c r="I55" s="3100"/>
      <c r="J55" s="3100"/>
      <c r="K55" s="3100"/>
      <c r="L55" s="3100"/>
      <c r="M55" s="3101"/>
    </row>
    <row r="56" spans="1:13" ht="15.75" customHeight="1">
      <c r="A56" s="2502"/>
      <c r="B56" s="294" t="s">
        <v>526</v>
      </c>
      <c r="C56" s="3102" t="s">
        <v>1543</v>
      </c>
      <c r="D56" s="3100"/>
      <c r="E56" s="3100"/>
      <c r="F56" s="3100"/>
      <c r="G56" s="3100"/>
      <c r="H56" s="3100"/>
      <c r="I56" s="3100"/>
      <c r="J56" s="3100"/>
      <c r="K56" s="3100"/>
      <c r="L56" s="3100"/>
      <c r="M56" s="3101"/>
    </row>
    <row r="57" spans="1:13" ht="16.5" customHeight="1" thickBot="1">
      <c r="A57" s="2516"/>
      <c r="B57" s="294" t="s">
        <v>527</v>
      </c>
      <c r="C57" s="3099" t="s">
        <v>1544</v>
      </c>
      <c r="D57" s="3100"/>
      <c r="E57" s="3100"/>
      <c r="F57" s="3100"/>
      <c r="G57" s="3100"/>
      <c r="H57" s="3100"/>
      <c r="I57" s="3100"/>
      <c r="J57" s="3100"/>
      <c r="K57" s="3100"/>
      <c r="L57" s="3100"/>
      <c r="M57" s="3101"/>
    </row>
    <row r="58" spans="1:13" ht="15.75" customHeight="1">
      <c r="A58" s="2887" t="s">
        <v>528</v>
      </c>
      <c r="B58" s="296" t="s">
        <v>529</v>
      </c>
      <c r="C58" s="3103" t="s">
        <v>614</v>
      </c>
      <c r="D58" s="3104"/>
      <c r="E58" s="3104"/>
      <c r="F58" s="3104"/>
      <c r="G58" s="3104"/>
      <c r="H58" s="3104"/>
      <c r="I58" s="3104"/>
      <c r="J58" s="3104"/>
      <c r="K58" s="3104"/>
      <c r="L58" s="3104"/>
      <c r="M58" s="3105"/>
    </row>
    <row r="59" spans="1:13" ht="30" customHeight="1">
      <c r="A59" s="2502"/>
      <c r="B59" s="296" t="s">
        <v>531</v>
      </c>
      <c r="C59" s="3106" t="s">
        <v>1510</v>
      </c>
      <c r="D59" s="3107"/>
      <c r="E59" s="3107"/>
      <c r="F59" s="3107"/>
      <c r="G59" s="3107"/>
      <c r="H59" s="3107"/>
      <c r="I59" s="3107"/>
      <c r="J59" s="3107"/>
      <c r="K59" s="3107"/>
      <c r="L59" s="3107"/>
      <c r="M59" s="3108"/>
    </row>
    <row r="60" spans="1:13" ht="30" customHeight="1" thickBot="1">
      <c r="A60" s="2502"/>
      <c r="B60" s="297" t="s">
        <v>5</v>
      </c>
      <c r="C60" s="3109" t="s">
        <v>616</v>
      </c>
      <c r="D60" s="3110"/>
      <c r="E60" s="3110"/>
      <c r="F60" s="3110"/>
      <c r="G60" s="3110"/>
      <c r="H60" s="3110"/>
      <c r="I60" s="3110"/>
      <c r="J60" s="3110"/>
      <c r="K60" s="3110"/>
      <c r="L60" s="3110"/>
      <c r="M60" s="3111"/>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1564</v>
      </c>
      <c r="C1" s="153"/>
      <c r="D1" s="153"/>
      <c r="E1" s="153"/>
      <c r="F1" s="153"/>
      <c r="G1" s="153"/>
      <c r="H1" s="153"/>
      <c r="I1" s="153"/>
      <c r="J1" s="153"/>
      <c r="K1" s="153"/>
      <c r="L1" s="153"/>
      <c r="M1" s="154"/>
    </row>
    <row r="2" spans="1:13" ht="31.5" customHeight="1">
      <c r="A2" s="2866" t="s">
        <v>457</v>
      </c>
      <c r="B2" s="4" t="s">
        <v>458</v>
      </c>
      <c r="C2" s="2582" t="s">
        <v>357</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43</v>
      </c>
      <c r="D8" s="2435"/>
      <c r="E8" s="177"/>
      <c r="F8" s="2877" t="s">
        <v>1565</v>
      </c>
      <c r="G8" s="2435"/>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1566</v>
      </c>
      <c r="D11" s="2859"/>
      <c r="E11" s="2859"/>
      <c r="F11" s="2859"/>
      <c r="G11" s="2859"/>
      <c r="H11" s="2859"/>
      <c r="I11" s="2859"/>
      <c r="J11" s="2859"/>
      <c r="K11" s="2859"/>
      <c r="L11" s="2859"/>
      <c r="M11" s="2860"/>
    </row>
    <row r="12" spans="1:13" ht="131.25" customHeight="1">
      <c r="A12" s="2548"/>
      <c r="B12" s="278" t="s">
        <v>543</v>
      </c>
      <c r="C12" s="2880" t="s">
        <v>1567</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347</v>
      </c>
      <c r="G14" s="2864"/>
      <c r="H14" s="2864"/>
      <c r="I14" s="2864"/>
      <c r="J14" s="2864"/>
      <c r="K14" s="2864"/>
      <c r="L14" s="2864"/>
      <c r="M14" s="2865"/>
    </row>
    <row r="15" spans="1:13">
      <c r="A15" s="2886" t="s">
        <v>465</v>
      </c>
      <c r="B15" s="291" t="s">
        <v>2</v>
      </c>
      <c r="C15" s="2858" t="s">
        <v>1568</v>
      </c>
      <c r="D15" s="2859"/>
      <c r="E15" s="2859"/>
      <c r="F15" s="2859"/>
      <c r="G15" s="2859"/>
      <c r="H15" s="2859"/>
      <c r="I15" s="2859"/>
      <c r="J15" s="2859"/>
      <c r="K15" s="2859"/>
      <c r="L15" s="2859"/>
      <c r="M15" s="2860"/>
    </row>
    <row r="16" spans="1:13" ht="47.25" customHeight="1">
      <c r="A16" s="2519"/>
      <c r="B16" s="291" t="s">
        <v>550</v>
      </c>
      <c r="C16" s="2858" t="s">
        <v>358</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82" t="s">
        <v>494</v>
      </c>
      <c r="E35" s="482"/>
      <c r="F35" s="482" t="s">
        <v>495</v>
      </c>
      <c r="G35" s="482"/>
      <c r="H35" s="483" t="s">
        <v>496</v>
      </c>
      <c r="I35" s="483"/>
      <c r="J35" s="483" t="s">
        <v>497</v>
      </c>
      <c r="K35" s="482"/>
      <c r="L35" s="482" t="s">
        <v>498</v>
      </c>
      <c r="M35" s="485"/>
    </row>
    <row r="36" spans="1:13">
      <c r="A36" s="2519"/>
      <c r="B36" s="2432"/>
      <c r="C36" s="72"/>
      <c r="D36" s="3116">
        <v>200000</v>
      </c>
      <c r="E36" s="3117"/>
      <c r="F36" s="3116">
        <v>500000</v>
      </c>
      <c r="G36" s="3117"/>
      <c r="H36" s="3116">
        <v>800000</v>
      </c>
      <c r="I36" s="3117"/>
      <c r="J36" s="3116">
        <v>900000</v>
      </c>
      <c r="K36" s="3117"/>
      <c r="L36" s="3116">
        <v>1200000</v>
      </c>
      <c r="M36" s="3117"/>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16">
        <v>1500000</v>
      </c>
      <c r="E38" s="3117"/>
      <c r="F38" s="3116">
        <v>1800000</v>
      </c>
      <c r="G38" s="3117"/>
      <c r="H38" s="3116">
        <v>1900000</v>
      </c>
      <c r="I38" s="3117"/>
      <c r="J38" s="3116">
        <v>2200000</v>
      </c>
      <c r="K38" s="3117"/>
      <c r="L38" s="3116">
        <v>2500000</v>
      </c>
      <c r="M38" s="3117"/>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3112" t="s">
        <v>8</v>
      </c>
      <c r="E40" s="3113"/>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112">
        <v>2500000</v>
      </c>
      <c r="G42" s="3113"/>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1569</v>
      </c>
      <c r="D48" s="2859"/>
      <c r="E48" s="2859"/>
      <c r="F48" s="2859"/>
      <c r="G48" s="2859"/>
      <c r="H48" s="2859"/>
      <c r="I48" s="2859"/>
      <c r="J48" s="2859"/>
      <c r="K48" s="2859"/>
      <c r="L48" s="2859"/>
      <c r="M48" s="2860"/>
    </row>
    <row r="49" spans="1:13" ht="38.25" customHeight="1">
      <c r="A49" s="2519"/>
      <c r="B49" s="291" t="s">
        <v>514</v>
      </c>
      <c r="C49" s="2858" t="s">
        <v>1570</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73" t="s">
        <v>1571</v>
      </c>
      <c r="D52" s="3074"/>
      <c r="E52" s="3074"/>
      <c r="F52" s="3074"/>
      <c r="G52" s="3074"/>
      <c r="H52" s="3074"/>
      <c r="I52" s="3074"/>
      <c r="J52" s="3074"/>
      <c r="K52" s="3074"/>
      <c r="L52" s="3074"/>
      <c r="M52" s="3075"/>
    </row>
    <row r="53" spans="1:13" ht="15.75" customHeight="1">
      <c r="A53" s="2502"/>
      <c r="B53" s="294" t="s">
        <v>521</v>
      </c>
      <c r="C53" s="3073" t="s">
        <v>1572</v>
      </c>
      <c r="D53" s="3074"/>
      <c r="E53" s="3074"/>
      <c r="F53" s="3074"/>
      <c r="G53" s="3074"/>
      <c r="H53" s="3074"/>
      <c r="I53" s="3074"/>
      <c r="J53" s="3074"/>
      <c r="K53" s="3074"/>
      <c r="L53" s="3074"/>
      <c r="M53" s="3075"/>
    </row>
    <row r="54" spans="1:13" ht="15.75" customHeight="1">
      <c r="A54" s="2502"/>
      <c r="B54" s="294" t="s">
        <v>523</v>
      </c>
      <c r="C54" s="3073" t="s">
        <v>1506</v>
      </c>
      <c r="D54" s="3074"/>
      <c r="E54" s="3074"/>
      <c r="F54" s="3074"/>
      <c r="G54" s="3074"/>
      <c r="H54" s="3074"/>
      <c r="I54" s="3074"/>
      <c r="J54" s="3074"/>
      <c r="K54" s="3074"/>
      <c r="L54" s="3074"/>
      <c r="M54" s="3075"/>
    </row>
    <row r="55" spans="1:13" ht="15.75" customHeight="1">
      <c r="A55" s="2502"/>
      <c r="B55" s="295" t="s">
        <v>524</v>
      </c>
      <c r="C55" s="3073" t="s">
        <v>1573</v>
      </c>
      <c r="D55" s="3074"/>
      <c r="E55" s="3074"/>
      <c r="F55" s="3074"/>
      <c r="G55" s="3074"/>
      <c r="H55" s="3074"/>
      <c r="I55" s="3074"/>
      <c r="J55" s="3074"/>
      <c r="K55" s="3074"/>
      <c r="L55" s="3074"/>
      <c r="M55" s="3075"/>
    </row>
    <row r="56" spans="1:13" ht="15.75" customHeight="1">
      <c r="A56" s="2502"/>
      <c r="B56" s="294" t="s">
        <v>526</v>
      </c>
      <c r="C56" s="2929" t="s">
        <v>1574</v>
      </c>
      <c r="D56" s="3074"/>
      <c r="E56" s="3074"/>
      <c r="F56" s="3074"/>
      <c r="G56" s="3074"/>
      <c r="H56" s="3074"/>
      <c r="I56" s="3074"/>
      <c r="J56" s="3074"/>
      <c r="K56" s="3074"/>
      <c r="L56" s="3074"/>
      <c r="M56" s="3075"/>
    </row>
    <row r="57" spans="1:13" ht="16.5" customHeight="1" thickBot="1">
      <c r="A57" s="2516"/>
      <c r="B57" s="294" t="s">
        <v>527</v>
      </c>
      <c r="C57" s="3073">
        <v>3169090</v>
      </c>
      <c r="D57" s="3074"/>
      <c r="E57" s="3074"/>
      <c r="F57" s="3074"/>
      <c r="G57" s="3074"/>
      <c r="H57" s="3074"/>
      <c r="I57" s="3074"/>
      <c r="J57" s="3074"/>
      <c r="K57" s="3074"/>
      <c r="L57" s="3074"/>
      <c r="M57" s="3075"/>
    </row>
    <row r="58" spans="1:13" ht="15.75" customHeight="1">
      <c r="A58" s="2887" t="s">
        <v>528</v>
      </c>
      <c r="B58" s="296" t="s">
        <v>529</v>
      </c>
      <c r="C58" s="3118" t="s">
        <v>614</v>
      </c>
      <c r="D58" s="3097"/>
      <c r="E58" s="3097"/>
      <c r="F58" s="3097"/>
      <c r="G58" s="3097"/>
      <c r="H58" s="3097"/>
      <c r="I58" s="3097"/>
      <c r="J58" s="3097"/>
      <c r="K58" s="3097"/>
      <c r="L58" s="3097"/>
      <c r="M58" s="3098"/>
    </row>
    <row r="59" spans="1:13" ht="30" customHeight="1">
      <c r="A59" s="2502"/>
      <c r="B59" s="296" t="s">
        <v>531</v>
      </c>
      <c r="C59" s="3118" t="s">
        <v>1575</v>
      </c>
      <c r="D59" s="3097"/>
      <c r="E59" s="3097"/>
      <c r="F59" s="3097"/>
      <c r="G59" s="3097"/>
      <c r="H59" s="3097"/>
      <c r="I59" s="3097"/>
      <c r="J59" s="3097"/>
      <c r="K59" s="3097"/>
      <c r="L59" s="3097"/>
      <c r="M59" s="3098"/>
    </row>
    <row r="60" spans="1:13" ht="30" customHeight="1" thickBot="1">
      <c r="A60" s="2502"/>
      <c r="B60" s="297" t="s">
        <v>5</v>
      </c>
      <c r="C60" s="3118" t="s">
        <v>616</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G45:J46 C14:D14</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60" sqref="C60:M60"/>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1576</v>
      </c>
      <c r="C1" s="153"/>
      <c r="D1" s="153"/>
      <c r="E1" s="153"/>
      <c r="F1" s="153"/>
      <c r="G1" s="153"/>
      <c r="H1" s="153"/>
      <c r="I1" s="153"/>
      <c r="J1" s="153"/>
      <c r="K1" s="153"/>
      <c r="L1" s="153"/>
      <c r="M1" s="154"/>
    </row>
    <row r="2" spans="1:13" ht="31.5" customHeight="1">
      <c r="A2" s="2866" t="s">
        <v>457</v>
      </c>
      <c r="B2" s="4" t="s">
        <v>458</v>
      </c>
      <c r="C2" s="2582" t="s">
        <v>359</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348</v>
      </c>
      <c r="D4" s="256"/>
      <c r="E4" s="257"/>
      <c r="F4" s="2867" t="s">
        <v>4</v>
      </c>
      <c r="G4" s="2868"/>
      <c r="H4" s="258">
        <v>79</v>
      </c>
      <c r="I4" s="259"/>
      <c r="J4" s="259"/>
      <c r="K4" s="259"/>
      <c r="L4" s="259"/>
      <c r="M4" s="260"/>
    </row>
    <row r="5" spans="1:13" ht="30" customHeight="1">
      <c r="A5" s="2548"/>
      <c r="B5" s="13" t="s">
        <v>459</v>
      </c>
      <c r="C5" s="2869" t="s">
        <v>1577</v>
      </c>
      <c r="D5" s="2870"/>
      <c r="E5" s="2870"/>
      <c r="F5" s="2870"/>
      <c r="G5" s="2870"/>
      <c r="H5" s="2870"/>
      <c r="I5" s="2870"/>
      <c r="J5" s="2870"/>
      <c r="K5" s="2870"/>
      <c r="L5" s="2870"/>
      <c r="M5" s="2871"/>
    </row>
    <row r="6" spans="1:13" ht="23.25" customHeight="1">
      <c r="A6" s="2548"/>
      <c r="B6" s="13" t="s">
        <v>460</v>
      </c>
      <c r="C6" s="2869" t="s">
        <v>1577</v>
      </c>
      <c r="D6" s="2870"/>
      <c r="E6" s="2870"/>
      <c r="F6" s="2870"/>
      <c r="G6" s="2870"/>
      <c r="H6" s="2870"/>
      <c r="I6" s="2870"/>
      <c r="J6" s="2870"/>
      <c r="K6" s="2870"/>
      <c r="L6" s="2870"/>
      <c r="M6" s="2871"/>
    </row>
    <row r="7" spans="1:13" ht="15.75" customHeight="1">
      <c r="A7" s="2548"/>
      <c r="B7" s="278" t="s">
        <v>461</v>
      </c>
      <c r="C7" s="3069" t="s">
        <v>42</v>
      </c>
      <c r="D7" s="3070"/>
      <c r="E7" s="213"/>
      <c r="F7" s="213"/>
      <c r="G7" s="214"/>
      <c r="H7" s="215" t="s">
        <v>5</v>
      </c>
      <c r="I7" s="3071" t="s">
        <v>43</v>
      </c>
      <c r="J7" s="3070"/>
      <c r="K7" s="3070"/>
      <c r="L7" s="3070"/>
      <c r="M7" s="3072"/>
    </row>
    <row r="8" spans="1:13" ht="15.75" customHeight="1">
      <c r="A8" s="2548"/>
      <c r="B8" s="2876" t="s">
        <v>462</v>
      </c>
      <c r="C8" s="2877" t="s">
        <v>43</v>
      </c>
      <c r="D8" s="2435"/>
      <c r="E8" s="177"/>
      <c r="F8" s="2877" t="s">
        <v>1565</v>
      </c>
      <c r="G8" s="2435"/>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1578</v>
      </c>
      <c r="D11" s="2859"/>
      <c r="E11" s="2859"/>
      <c r="F11" s="2859"/>
      <c r="G11" s="2859"/>
      <c r="H11" s="2859"/>
      <c r="I11" s="2859"/>
      <c r="J11" s="2859"/>
      <c r="K11" s="2859"/>
      <c r="L11" s="2859"/>
      <c r="M11" s="2860"/>
    </row>
    <row r="12" spans="1:13" ht="131.25" customHeight="1">
      <c r="A12" s="2548"/>
      <c r="B12" s="278" t="s">
        <v>543</v>
      </c>
      <c r="C12" s="2880" t="s">
        <v>1579</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347</v>
      </c>
      <c r="G14" s="2864"/>
      <c r="H14" s="2864"/>
      <c r="I14" s="2864"/>
      <c r="J14" s="2864"/>
      <c r="K14" s="2864"/>
      <c r="L14" s="2864"/>
      <c r="M14" s="2865"/>
    </row>
    <row r="15" spans="1:13">
      <c r="A15" s="2886" t="s">
        <v>465</v>
      </c>
      <c r="B15" s="291" t="s">
        <v>2</v>
      </c>
      <c r="C15" s="2858" t="s">
        <v>1568</v>
      </c>
      <c r="D15" s="2859"/>
      <c r="E15" s="2859"/>
      <c r="F15" s="2859"/>
      <c r="G15" s="2859"/>
      <c r="H15" s="2859"/>
      <c r="I15" s="2859"/>
      <c r="J15" s="2859"/>
      <c r="K15" s="2859"/>
      <c r="L15" s="2859"/>
      <c r="M15" s="2860"/>
    </row>
    <row r="16" spans="1:13" ht="47.25" customHeight="1">
      <c r="A16" s="2519"/>
      <c r="B16" s="291" t="s">
        <v>550</v>
      </c>
      <c r="C16" s="2858" t="s">
        <v>360</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1580</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477" t="s">
        <v>9</v>
      </c>
      <c r="E29" s="48"/>
      <c r="F29" s="59" t="s">
        <v>487</v>
      </c>
      <c r="G29" s="234" t="s">
        <v>29</v>
      </c>
      <c r="H29" s="48"/>
      <c r="I29" s="59" t="s">
        <v>488</v>
      </c>
      <c r="J29" s="2861" t="s">
        <v>29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82" t="s">
        <v>494</v>
      </c>
      <c r="E35" s="482"/>
      <c r="F35" s="482" t="s">
        <v>495</v>
      </c>
      <c r="G35" s="482"/>
      <c r="H35" s="483" t="s">
        <v>496</v>
      </c>
      <c r="I35" s="483"/>
      <c r="J35" s="483" t="s">
        <v>497</v>
      </c>
      <c r="K35" s="482"/>
      <c r="L35" s="482" t="s">
        <v>498</v>
      </c>
      <c r="M35" s="485"/>
    </row>
    <row r="36" spans="1:13">
      <c r="A36" s="2519"/>
      <c r="B36" s="2432"/>
      <c r="C36" s="72"/>
      <c r="D36" s="3116">
        <v>4</v>
      </c>
      <c r="E36" s="3117"/>
      <c r="F36" s="3116">
        <v>9</v>
      </c>
      <c r="G36" s="3117"/>
      <c r="H36" s="3116">
        <v>14</v>
      </c>
      <c r="I36" s="3117"/>
      <c r="J36" s="3116">
        <v>19</v>
      </c>
      <c r="K36" s="3117"/>
      <c r="L36" s="3116">
        <v>20</v>
      </c>
      <c r="M36" s="3117"/>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16">
        <v>20</v>
      </c>
      <c r="E38" s="3117"/>
      <c r="F38" s="3116">
        <v>20</v>
      </c>
      <c r="G38" s="3117"/>
      <c r="H38" s="3116">
        <v>20</v>
      </c>
      <c r="I38" s="3117"/>
      <c r="J38" s="3116">
        <v>20</v>
      </c>
      <c r="K38" s="3117"/>
      <c r="L38" s="3116">
        <v>20</v>
      </c>
      <c r="M38" s="3117"/>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3112">
        <v>20</v>
      </c>
      <c r="E40" s="3113"/>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112">
        <v>186</v>
      </c>
      <c r="G42" s="3113"/>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1581</v>
      </c>
      <c r="D48" s="2859"/>
      <c r="E48" s="2859"/>
      <c r="F48" s="2859"/>
      <c r="G48" s="2859"/>
      <c r="H48" s="2859"/>
      <c r="I48" s="2859"/>
      <c r="J48" s="2859"/>
      <c r="K48" s="2859"/>
      <c r="L48" s="2859"/>
      <c r="M48" s="2860"/>
    </row>
    <row r="49" spans="1:13" ht="38.25" customHeight="1">
      <c r="A49" s="2519"/>
      <c r="B49" s="291" t="s">
        <v>514</v>
      </c>
      <c r="C49" s="2858" t="s">
        <v>1582</v>
      </c>
      <c r="D49" s="2859"/>
      <c r="E49" s="2859"/>
      <c r="F49" s="2859"/>
      <c r="G49" s="2859"/>
      <c r="H49" s="2859"/>
      <c r="I49" s="2859"/>
      <c r="J49" s="2859"/>
      <c r="K49" s="2859"/>
      <c r="L49" s="2859"/>
      <c r="M49" s="2860"/>
    </row>
    <row r="50" spans="1:13" ht="15.75" customHeight="1">
      <c r="A50" s="2519"/>
      <c r="B50" s="291" t="s">
        <v>515</v>
      </c>
      <c r="C50" s="251" t="s">
        <v>1515</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3073" t="s">
        <v>1583</v>
      </c>
      <c r="D52" s="3074"/>
      <c r="E52" s="3074"/>
      <c r="F52" s="3074"/>
      <c r="G52" s="3074"/>
      <c r="H52" s="3074"/>
      <c r="I52" s="3074"/>
      <c r="J52" s="3074"/>
      <c r="K52" s="3074"/>
      <c r="L52" s="3074"/>
      <c r="M52" s="3075"/>
    </row>
    <row r="53" spans="1:13" ht="15.75" customHeight="1">
      <c r="A53" s="2502"/>
      <c r="B53" s="294" t="s">
        <v>521</v>
      </c>
      <c r="C53" s="3073" t="s">
        <v>1584</v>
      </c>
      <c r="D53" s="3074"/>
      <c r="E53" s="3074"/>
      <c r="F53" s="3074"/>
      <c r="G53" s="3074"/>
      <c r="H53" s="3074"/>
      <c r="I53" s="3074"/>
      <c r="J53" s="3074"/>
      <c r="K53" s="3074"/>
      <c r="L53" s="3074"/>
      <c r="M53" s="3075"/>
    </row>
    <row r="54" spans="1:13" ht="15.75" customHeight="1">
      <c r="A54" s="2502"/>
      <c r="B54" s="294" t="s">
        <v>523</v>
      </c>
      <c r="C54" s="3073" t="s">
        <v>1506</v>
      </c>
      <c r="D54" s="3074"/>
      <c r="E54" s="3074"/>
      <c r="F54" s="3074"/>
      <c r="G54" s="3074"/>
      <c r="H54" s="3074"/>
      <c r="I54" s="3074"/>
      <c r="J54" s="3074"/>
      <c r="K54" s="3074"/>
      <c r="L54" s="3074"/>
      <c r="M54" s="3075"/>
    </row>
    <row r="55" spans="1:13" ht="15.75" customHeight="1">
      <c r="A55" s="2502"/>
      <c r="B55" s="295" t="s">
        <v>524</v>
      </c>
      <c r="C55" s="3073" t="s">
        <v>1585</v>
      </c>
      <c r="D55" s="3074"/>
      <c r="E55" s="3074"/>
      <c r="F55" s="3074"/>
      <c r="G55" s="3074"/>
      <c r="H55" s="3074"/>
      <c r="I55" s="3074"/>
      <c r="J55" s="3074"/>
      <c r="K55" s="3074"/>
      <c r="L55" s="3074"/>
      <c r="M55" s="3075"/>
    </row>
    <row r="56" spans="1:13" ht="15.75" customHeight="1">
      <c r="A56" s="2502"/>
      <c r="B56" s="294" t="s">
        <v>526</v>
      </c>
      <c r="C56" s="2929" t="s">
        <v>1586</v>
      </c>
      <c r="D56" s="3074"/>
      <c r="E56" s="3074"/>
      <c r="F56" s="3074"/>
      <c r="G56" s="3074"/>
      <c r="H56" s="3074"/>
      <c r="I56" s="3074"/>
      <c r="J56" s="3074"/>
      <c r="K56" s="3074"/>
      <c r="L56" s="3074"/>
      <c r="M56" s="3075"/>
    </row>
    <row r="57" spans="1:13" ht="16.5" customHeight="1" thickBot="1">
      <c r="A57" s="2516"/>
      <c r="B57" s="294" t="s">
        <v>527</v>
      </c>
      <c r="C57" s="3073" t="s">
        <v>1587</v>
      </c>
      <c r="D57" s="3074"/>
      <c r="E57" s="3074"/>
      <c r="F57" s="3074"/>
      <c r="G57" s="3074"/>
      <c r="H57" s="3074"/>
      <c r="I57" s="3074"/>
      <c r="J57" s="3074"/>
      <c r="K57" s="3074"/>
      <c r="L57" s="3074"/>
      <c r="M57" s="3075"/>
    </row>
    <row r="58" spans="1:13" ht="15.75" customHeight="1">
      <c r="A58" s="2887" t="s">
        <v>528</v>
      </c>
      <c r="B58" s="296" t="s">
        <v>529</v>
      </c>
      <c r="C58" s="3118" t="s">
        <v>614</v>
      </c>
      <c r="D58" s="3097"/>
      <c r="E58" s="3097"/>
      <c r="F58" s="3097"/>
      <c r="G58" s="3097"/>
      <c r="H58" s="3097"/>
      <c r="I58" s="3097"/>
      <c r="J58" s="3097"/>
      <c r="K58" s="3097"/>
      <c r="L58" s="3097"/>
      <c r="M58" s="3098"/>
    </row>
    <row r="59" spans="1:13" ht="30" customHeight="1">
      <c r="A59" s="2502"/>
      <c r="B59" s="296" t="s">
        <v>531</v>
      </c>
      <c r="C59" s="3118" t="s">
        <v>1510</v>
      </c>
      <c r="D59" s="3097"/>
      <c r="E59" s="3097"/>
      <c r="F59" s="3097"/>
      <c r="G59" s="3097"/>
      <c r="H59" s="3097"/>
      <c r="I59" s="3097"/>
      <c r="J59" s="3097"/>
      <c r="K59" s="3097"/>
      <c r="L59" s="3097"/>
      <c r="M59" s="3098"/>
    </row>
    <row r="60" spans="1:13" ht="30" customHeight="1" thickBot="1">
      <c r="A60" s="2502"/>
      <c r="B60" s="297" t="s">
        <v>5</v>
      </c>
      <c r="C60" s="3118" t="s">
        <v>616</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display="Mcmayorga@saludcapital.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55" sqref="C55:M55"/>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1588</v>
      </c>
      <c r="C1" s="153"/>
      <c r="D1" s="153"/>
      <c r="E1" s="153"/>
      <c r="F1" s="153"/>
      <c r="G1" s="153"/>
      <c r="H1" s="153"/>
      <c r="I1" s="153"/>
      <c r="J1" s="153"/>
      <c r="K1" s="153"/>
      <c r="L1" s="153"/>
      <c r="M1" s="154"/>
    </row>
    <row r="2" spans="1:13" ht="31.5" customHeight="1">
      <c r="A2" s="2866" t="s">
        <v>457</v>
      </c>
      <c r="B2" s="4" t="s">
        <v>458</v>
      </c>
      <c r="C2" s="2582" t="s">
        <v>361</v>
      </c>
      <c r="D2" s="2583"/>
      <c r="E2" s="2583"/>
      <c r="F2" s="2583"/>
      <c r="G2" s="2583"/>
      <c r="H2" s="2583"/>
      <c r="I2" s="2583"/>
      <c r="J2" s="2583"/>
      <c r="K2" s="2583"/>
      <c r="L2" s="2583"/>
      <c r="M2" s="2584"/>
    </row>
    <row r="3" spans="1:13" ht="42" customHeight="1">
      <c r="A3" s="2548"/>
      <c r="B3" s="278" t="s">
        <v>538</v>
      </c>
      <c r="C3" s="2869" t="s">
        <v>342</v>
      </c>
      <c r="D3" s="2870"/>
      <c r="E3" s="2870"/>
      <c r="F3" s="2870"/>
      <c r="G3" s="2870"/>
      <c r="H3" s="2870"/>
      <c r="I3" s="2870"/>
      <c r="J3" s="2870"/>
      <c r="K3" s="2870"/>
      <c r="L3" s="2870"/>
      <c r="M3" s="2871"/>
    </row>
    <row r="4" spans="1:13" ht="15.75" customHeight="1">
      <c r="A4" s="2548"/>
      <c r="B4" s="13" t="s">
        <v>3</v>
      </c>
      <c r="C4" s="255" t="s">
        <v>348</v>
      </c>
      <c r="D4" s="256"/>
      <c r="E4" s="257"/>
      <c r="F4" s="2867" t="s">
        <v>4</v>
      </c>
      <c r="G4" s="2868"/>
      <c r="H4" s="258">
        <v>73</v>
      </c>
      <c r="I4" s="259"/>
      <c r="J4" s="259"/>
      <c r="K4" s="259"/>
      <c r="L4" s="259"/>
      <c r="M4" s="260"/>
    </row>
    <row r="5" spans="1:13" ht="30" customHeight="1">
      <c r="A5" s="2548"/>
      <c r="B5" s="13" t="s">
        <v>459</v>
      </c>
      <c r="C5" s="2869" t="s">
        <v>1589</v>
      </c>
      <c r="D5" s="2870"/>
      <c r="E5" s="2870"/>
      <c r="F5" s="2870"/>
      <c r="G5" s="2870"/>
      <c r="H5" s="2870"/>
      <c r="I5" s="2870"/>
      <c r="J5" s="2870"/>
      <c r="K5" s="2870"/>
      <c r="L5" s="2870"/>
      <c r="M5" s="2871"/>
    </row>
    <row r="6" spans="1:13" ht="23.25" customHeight="1">
      <c r="A6" s="2548"/>
      <c r="B6" s="13" t="s">
        <v>460</v>
      </c>
      <c r="C6" s="2869" t="s">
        <v>1590</v>
      </c>
      <c r="D6" s="2870"/>
      <c r="E6" s="2870"/>
      <c r="F6" s="2870"/>
      <c r="G6" s="2870"/>
      <c r="H6" s="2870"/>
      <c r="I6" s="2870"/>
      <c r="J6" s="2870"/>
      <c r="K6" s="2870"/>
      <c r="L6" s="2870"/>
      <c r="M6" s="2871"/>
    </row>
    <row r="7" spans="1:13" ht="15.75" customHeight="1">
      <c r="A7" s="2548"/>
      <c r="B7" s="278" t="s">
        <v>461</v>
      </c>
      <c r="C7" s="3069" t="s">
        <v>38</v>
      </c>
      <c r="D7" s="3070"/>
      <c r="E7" s="213"/>
      <c r="F7" s="213"/>
      <c r="G7" s="214"/>
      <c r="H7" s="215" t="s">
        <v>5</v>
      </c>
      <c r="I7" s="2870" t="s">
        <v>39</v>
      </c>
      <c r="J7" s="2870"/>
      <c r="K7" s="2870"/>
      <c r="L7" s="2870"/>
      <c r="M7" s="2871"/>
    </row>
    <row r="8" spans="1:13" ht="15.75" customHeight="1">
      <c r="A8" s="2548"/>
      <c r="B8" s="2876" t="s">
        <v>462</v>
      </c>
      <c r="C8" s="2877" t="s">
        <v>8</v>
      </c>
      <c r="D8" s="2435"/>
      <c r="E8" s="177"/>
      <c r="F8" s="2877"/>
      <c r="G8" s="2435"/>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278" t="s">
        <v>464</v>
      </c>
      <c r="C11" s="2858" t="s">
        <v>1591</v>
      </c>
      <c r="D11" s="2859"/>
      <c r="E11" s="2859"/>
      <c r="F11" s="2859"/>
      <c r="G11" s="2859"/>
      <c r="H11" s="2859"/>
      <c r="I11" s="2859"/>
      <c r="J11" s="2859"/>
      <c r="K11" s="2859"/>
      <c r="L11" s="2859"/>
      <c r="M11" s="2860"/>
    </row>
    <row r="12" spans="1:13" ht="83.25" customHeight="1">
      <c r="A12" s="2548"/>
      <c r="B12" s="278" t="s">
        <v>543</v>
      </c>
      <c r="C12" s="2880" t="s">
        <v>1592</v>
      </c>
      <c r="D12" s="2881"/>
      <c r="E12" s="2881"/>
      <c r="F12" s="2881"/>
      <c r="G12" s="2881"/>
      <c r="H12" s="2881"/>
      <c r="I12" s="2881"/>
      <c r="J12" s="2881"/>
      <c r="K12" s="2881"/>
      <c r="L12" s="2881"/>
      <c r="M12" s="2882"/>
    </row>
    <row r="13" spans="1:13" ht="60" customHeight="1">
      <c r="A13" s="2548"/>
      <c r="B13" s="278" t="s">
        <v>545</v>
      </c>
      <c r="C13" s="2858" t="s">
        <v>341</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363</v>
      </c>
      <c r="G14" s="2864"/>
      <c r="H14" s="2864"/>
      <c r="I14" s="2864"/>
      <c r="J14" s="2864"/>
      <c r="K14" s="2864"/>
      <c r="L14" s="2864"/>
      <c r="M14" s="2865"/>
    </row>
    <row r="15" spans="1:13">
      <c r="A15" s="2886" t="s">
        <v>465</v>
      </c>
      <c r="B15" s="291" t="s">
        <v>2</v>
      </c>
      <c r="C15" s="2858" t="s">
        <v>130</v>
      </c>
      <c r="D15" s="2859"/>
      <c r="E15" s="2859"/>
      <c r="F15" s="2859"/>
      <c r="G15" s="2859"/>
      <c r="H15" s="2859"/>
      <c r="I15" s="2859"/>
      <c r="J15" s="2859"/>
      <c r="K15" s="2859"/>
      <c r="L15" s="2859"/>
      <c r="M15" s="2860"/>
    </row>
    <row r="16" spans="1:13" ht="47.25" customHeight="1">
      <c r="A16" s="2519"/>
      <c r="B16" s="291" t="s">
        <v>550</v>
      </c>
      <c r="C16" s="2858" t="s">
        <v>362</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t="s">
        <v>534</v>
      </c>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92">
        <v>5365</v>
      </c>
      <c r="E29" s="48"/>
      <c r="F29" s="59" t="s">
        <v>487</v>
      </c>
      <c r="G29" s="234">
        <v>2019</v>
      </c>
      <c r="H29" s="48"/>
      <c r="I29" s="59" t="s">
        <v>488</v>
      </c>
      <c r="J29" s="2861" t="s">
        <v>849</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82" t="s">
        <v>494</v>
      </c>
      <c r="E35" s="482"/>
      <c r="F35" s="482" t="s">
        <v>495</v>
      </c>
      <c r="G35" s="482"/>
      <c r="H35" s="483" t="s">
        <v>496</v>
      </c>
      <c r="I35" s="483"/>
      <c r="J35" s="483" t="s">
        <v>497</v>
      </c>
      <c r="K35" s="482"/>
      <c r="L35" s="482" t="s">
        <v>498</v>
      </c>
      <c r="M35" s="485"/>
    </row>
    <row r="36" spans="1:13">
      <c r="A36" s="2519"/>
      <c r="B36" s="2432"/>
      <c r="C36" s="72"/>
      <c r="D36" s="3116">
        <v>5833</v>
      </c>
      <c r="E36" s="3117"/>
      <c r="F36" s="3116">
        <v>17500</v>
      </c>
      <c r="G36" s="3117"/>
      <c r="H36" s="3116">
        <v>20417</v>
      </c>
      <c r="I36" s="3117"/>
      <c r="J36" s="3116">
        <v>20417</v>
      </c>
      <c r="K36" s="3117"/>
      <c r="L36" s="3116">
        <v>5833</v>
      </c>
      <c r="M36" s="3117"/>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16">
        <v>6416</v>
      </c>
      <c r="E38" s="3117"/>
      <c r="F38" s="3116">
        <v>19250</v>
      </c>
      <c r="G38" s="3117"/>
      <c r="H38" s="3116">
        <v>22459</v>
      </c>
      <c r="I38" s="3117"/>
      <c r="J38" s="3116">
        <v>22459</v>
      </c>
      <c r="K38" s="3117"/>
      <c r="L38" s="3116">
        <v>6416</v>
      </c>
      <c r="M38" s="3117"/>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3112">
        <v>7058</v>
      </c>
      <c r="E40" s="3113"/>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112">
        <v>154058</v>
      </c>
      <c r="G42" s="3113"/>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3095"/>
      <c r="H45" s="3095"/>
      <c r="I45" s="3095"/>
      <c r="J45" s="3095"/>
      <c r="K45" s="94" t="s">
        <v>512</v>
      </c>
      <c r="L45" s="2884"/>
      <c r="M45" s="2885"/>
    </row>
    <row r="46" spans="1:13" ht="15.75" customHeight="1">
      <c r="A46" s="2519"/>
      <c r="B46" s="2432"/>
      <c r="C46" s="90"/>
      <c r="D46" s="247"/>
      <c r="E46" s="226" t="s">
        <v>534</v>
      </c>
      <c r="F46" s="2453"/>
      <c r="G46" s="3095"/>
      <c r="H46" s="3095"/>
      <c r="I46" s="3095"/>
      <c r="J46" s="3095"/>
      <c r="K46" s="21"/>
      <c r="L46" s="2448"/>
      <c r="M46" s="2449"/>
    </row>
    <row r="47" spans="1:13">
      <c r="A47" s="2519"/>
      <c r="B47" s="2433"/>
      <c r="C47" s="97"/>
      <c r="D47" s="24"/>
      <c r="E47" s="24"/>
      <c r="F47" s="24"/>
      <c r="G47" s="24"/>
      <c r="H47" s="24"/>
      <c r="I47" s="24"/>
      <c r="J47" s="24"/>
      <c r="K47" s="24"/>
      <c r="L47" s="21"/>
      <c r="M47" s="22"/>
    </row>
    <row r="48" spans="1:13" ht="58.5" customHeight="1">
      <c r="A48" s="2519"/>
      <c r="B48" s="278" t="s">
        <v>513</v>
      </c>
      <c r="C48" s="2858" t="s">
        <v>1593</v>
      </c>
      <c r="D48" s="2859"/>
      <c r="E48" s="2859"/>
      <c r="F48" s="2859"/>
      <c r="G48" s="2859"/>
      <c r="H48" s="2859"/>
      <c r="I48" s="2859"/>
      <c r="J48" s="2859"/>
      <c r="K48" s="2859"/>
      <c r="L48" s="2859"/>
      <c r="M48" s="2860"/>
    </row>
    <row r="49" spans="1:13" ht="38.25" customHeight="1">
      <c r="A49" s="2519"/>
      <c r="B49" s="291" t="s">
        <v>514</v>
      </c>
      <c r="C49" s="2858" t="s">
        <v>851</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v>2019</v>
      </c>
      <c r="D51" s="2864"/>
      <c r="E51" s="2864"/>
      <c r="F51" s="2864"/>
      <c r="G51" s="2864"/>
      <c r="H51" s="2864"/>
      <c r="I51" s="2864"/>
      <c r="J51" s="2864"/>
      <c r="K51" s="2864"/>
      <c r="L51" s="2864"/>
      <c r="M51" s="2865"/>
    </row>
    <row r="52" spans="1:13" ht="30" customHeight="1">
      <c r="A52" s="2887" t="s">
        <v>518</v>
      </c>
      <c r="B52" s="294" t="s">
        <v>519</v>
      </c>
      <c r="C52" s="2911" t="s">
        <v>852</v>
      </c>
      <c r="D52" s="2912"/>
      <c r="E52" s="2912"/>
      <c r="F52" s="2912"/>
      <c r="G52" s="2912"/>
      <c r="H52" s="2912"/>
      <c r="I52" s="2912"/>
      <c r="J52" s="2912"/>
      <c r="K52" s="2912"/>
      <c r="L52" s="2912"/>
      <c r="M52" s="2913"/>
    </row>
    <row r="53" spans="1:13" ht="15.75" customHeight="1">
      <c r="A53" s="2502"/>
      <c r="B53" s="294" t="s">
        <v>521</v>
      </c>
      <c r="C53" s="2911" t="s">
        <v>853</v>
      </c>
      <c r="D53" s="2912"/>
      <c r="E53" s="2912"/>
      <c r="F53" s="2912"/>
      <c r="G53" s="2912"/>
      <c r="H53" s="2912"/>
      <c r="I53" s="2912"/>
      <c r="J53" s="2912"/>
      <c r="K53" s="2912"/>
      <c r="L53" s="2912"/>
      <c r="M53" s="2913"/>
    </row>
    <row r="54" spans="1:13" ht="15.75" customHeight="1">
      <c r="A54" s="2502"/>
      <c r="B54" s="294" t="s">
        <v>523</v>
      </c>
      <c r="C54" s="2911" t="s">
        <v>39</v>
      </c>
      <c r="D54" s="2912"/>
      <c r="E54" s="2912"/>
      <c r="F54" s="2912"/>
      <c r="G54" s="2912"/>
      <c r="H54" s="2912"/>
      <c r="I54" s="2912"/>
      <c r="J54" s="2912"/>
      <c r="K54" s="2912"/>
      <c r="L54" s="2912"/>
      <c r="M54" s="2913"/>
    </row>
    <row r="55" spans="1:13" ht="15.75" customHeight="1">
      <c r="A55" s="2502"/>
      <c r="B55" s="295" t="s">
        <v>524</v>
      </c>
      <c r="C55" s="2911" t="s">
        <v>854</v>
      </c>
      <c r="D55" s="2912"/>
      <c r="E55" s="2912"/>
      <c r="F55" s="2912"/>
      <c r="G55" s="2912"/>
      <c r="H55" s="2912"/>
      <c r="I55" s="2912"/>
      <c r="J55" s="2912"/>
      <c r="K55" s="2912"/>
      <c r="L55" s="2912"/>
      <c r="M55" s="2913"/>
    </row>
    <row r="56" spans="1:13" ht="15.75" customHeight="1">
      <c r="A56" s="2502"/>
      <c r="B56" s="294" t="s">
        <v>526</v>
      </c>
      <c r="C56" s="2929" t="s">
        <v>133</v>
      </c>
      <c r="D56" s="2912"/>
      <c r="E56" s="2912"/>
      <c r="F56" s="2912"/>
      <c r="G56" s="2912"/>
      <c r="H56" s="2912"/>
      <c r="I56" s="2912"/>
      <c r="J56" s="2912"/>
      <c r="K56" s="2912"/>
      <c r="L56" s="2912"/>
      <c r="M56" s="2913"/>
    </row>
    <row r="57" spans="1:13" ht="16.5" customHeight="1" thickBot="1">
      <c r="A57" s="2516"/>
      <c r="B57" s="294" t="s">
        <v>527</v>
      </c>
      <c r="C57" s="2911" t="s">
        <v>132</v>
      </c>
      <c r="D57" s="2912"/>
      <c r="E57" s="2912"/>
      <c r="F57" s="2912"/>
      <c r="G57" s="2912"/>
      <c r="H57" s="2912"/>
      <c r="I57" s="2912"/>
      <c r="J57" s="2912"/>
      <c r="K57" s="2912"/>
      <c r="L57" s="2912"/>
      <c r="M57" s="2913"/>
    </row>
    <row r="58" spans="1:13" ht="15.75" customHeight="1">
      <c r="A58" s="2887" t="s">
        <v>528</v>
      </c>
      <c r="B58" s="296" t="s">
        <v>529</v>
      </c>
      <c r="C58" s="3118" t="s">
        <v>600</v>
      </c>
      <c r="D58" s="3097"/>
      <c r="E58" s="3097"/>
      <c r="F58" s="3097"/>
      <c r="G58" s="3097"/>
      <c r="H58" s="3097"/>
      <c r="I58" s="3097"/>
      <c r="J58" s="3097"/>
      <c r="K58" s="3097"/>
      <c r="L58" s="3097"/>
      <c r="M58" s="3098"/>
    </row>
    <row r="59" spans="1:13" ht="30" customHeight="1">
      <c r="A59" s="2502"/>
      <c r="B59" s="296" t="s">
        <v>531</v>
      </c>
      <c r="C59" s="3118" t="s">
        <v>1594</v>
      </c>
      <c r="D59" s="3097"/>
      <c r="E59" s="3097"/>
      <c r="F59" s="3097"/>
      <c r="G59" s="3097"/>
      <c r="H59" s="3097"/>
      <c r="I59" s="3097"/>
      <c r="J59" s="3097"/>
      <c r="K59" s="3097"/>
      <c r="L59" s="3097"/>
      <c r="M59" s="3098"/>
    </row>
    <row r="60" spans="1:13" ht="30" customHeight="1" thickBot="1">
      <c r="A60" s="2502"/>
      <c r="B60" s="297" t="s">
        <v>5</v>
      </c>
      <c r="C60" s="3118" t="s">
        <v>39</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G45:J46 C14:D14</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B3" sqref="B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1595</v>
      </c>
      <c r="C1" s="153"/>
      <c r="D1" s="153"/>
      <c r="E1" s="153"/>
      <c r="F1" s="153"/>
      <c r="G1" s="153"/>
      <c r="H1" s="153"/>
      <c r="I1" s="153"/>
      <c r="J1" s="153"/>
      <c r="K1" s="153"/>
      <c r="L1" s="153"/>
      <c r="M1" s="154"/>
    </row>
    <row r="2" spans="1:13" ht="31.5" customHeight="1">
      <c r="A2" s="2866" t="s">
        <v>457</v>
      </c>
      <c r="B2" s="4" t="s">
        <v>458</v>
      </c>
      <c r="C2" s="2582" t="s">
        <v>366</v>
      </c>
      <c r="D2" s="2583"/>
      <c r="E2" s="2583"/>
      <c r="F2" s="2583"/>
      <c r="G2" s="2583"/>
      <c r="H2" s="2583"/>
      <c r="I2" s="2583"/>
      <c r="J2" s="2583"/>
      <c r="K2" s="2583"/>
      <c r="L2" s="2583"/>
      <c r="M2" s="2584"/>
    </row>
    <row r="3" spans="1:13" ht="42" customHeight="1">
      <c r="A3" s="2548"/>
      <c r="B3" s="278" t="s">
        <v>538</v>
      </c>
      <c r="C3" s="2869" t="s">
        <v>365</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38</v>
      </c>
      <c r="D7" s="3070"/>
      <c r="E7" s="213"/>
      <c r="F7" s="213"/>
      <c r="G7" s="214"/>
      <c r="H7" s="215" t="s">
        <v>5</v>
      </c>
      <c r="I7" s="2870" t="s">
        <v>39</v>
      </c>
      <c r="J7" s="2870"/>
      <c r="K7" s="2870"/>
      <c r="L7" s="2870"/>
      <c r="M7" s="2871"/>
    </row>
    <row r="8" spans="1:13" ht="15.75" customHeight="1">
      <c r="A8" s="2548"/>
      <c r="B8" s="2876" t="s">
        <v>462</v>
      </c>
      <c r="C8" s="2877" t="s">
        <v>164</v>
      </c>
      <c r="D8" s="2435"/>
      <c r="E8" s="177"/>
      <c r="F8" s="2877" t="s">
        <v>1596</v>
      </c>
      <c r="G8" s="2435"/>
      <c r="H8" s="177"/>
      <c r="I8" s="2435" t="s">
        <v>1597</v>
      </c>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75" customHeight="1">
      <c r="A11" s="2548"/>
      <c r="B11" s="278" t="s">
        <v>464</v>
      </c>
      <c r="C11" s="2858" t="s">
        <v>1598</v>
      </c>
      <c r="D11" s="2859"/>
      <c r="E11" s="2859"/>
      <c r="F11" s="2859"/>
      <c r="G11" s="2859"/>
      <c r="H11" s="2859"/>
      <c r="I11" s="2859"/>
      <c r="J11" s="2859"/>
      <c r="K11" s="2859"/>
      <c r="L11" s="2859"/>
      <c r="M11" s="2860"/>
    </row>
    <row r="12" spans="1:13" ht="174" customHeight="1">
      <c r="A12" s="2548"/>
      <c r="B12" s="278" t="s">
        <v>543</v>
      </c>
      <c r="C12" s="2880" t="s">
        <v>1599</v>
      </c>
      <c r="D12" s="2881"/>
      <c r="E12" s="2881"/>
      <c r="F12" s="2881"/>
      <c r="G12" s="2881"/>
      <c r="H12" s="2881"/>
      <c r="I12" s="2881"/>
      <c r="J12" s="2881"/>
      <c r="K12" s="2881"/>
      <c r="L12" s="2881"/>
      <c r="M12" s="2882"/>
    </row>
    <row r="13" spans="1:13" ht="60" customHeight="1">
      <c r="A13" s="2548"/>
      <c r="B13" s="278" t="s">
        <v>545</v>
      </c>
      <c r="C13" s="2858" t="s">
        <v>364</v>
      </c>
      <c r="D13" s="2859"/>
      <c r="E13" s="2859"/>
      <c r="F13" s="2859"/>
      <c r="G13" s="2859"/>
      <c r="H13" s="2859"/>
      <c r="I13" s="2859"/>
      <c r="J13" s="2859"/>
      <c r="K13" s="2859"/>
      <c r="L13" s="2859"/>
      <c r="M13" s="2860"/>
    </row>
    <row r="14" spans="1:13" ht="102.95" customHeight="1">
      <c r="A14" s="2548"/>
      <c r="B14" s="220" t="s">
        <v>547</v>
      </c>
      <c r="C14" s="2858" t="s">
        <v>344</v>
      </c>
      <c r="D14" s="2862"/>
      <c r="E14" s="222" t="s">
        <v>548</v>
      </c>
      <c r="F14" s="2863" t="s">
        <v>368</v>
      </c>
      <c r="G14" s="2864"/>
      <c r="H14" s="2864"/>
      <c r="I14" s="2864"/>
      <c r="J14" s="2864"/>
      <c r="K14" s="2864"/>
      <c r="L14" s="2864"/>
      <c r="M14" s="2865"/>
    </row>
    <row r="15" spans="1:13">
      <c r="A15" s="2886" t="s">
        <v>465</v>
      </c>
      <c r="B15" s="291" t="s">
        <v>2</v>
      </c>
      <c r="C15" s="2858" t="s">
        <v>1600</v>
      </c>
      <c r="D15" s="2859"/>
      <c r="E15" s="2859"/>
      <c r="F15" s="2859"/>
      <c r="G15" s="2859"/>
      <c r="H15" s="2859"/>
      <c r="I15" s="2859"/>
      <c r="J15" s="2859"/>
      <c r="K15" s="2859"/>
      <c r="L15" s="2859"/>
      <c r="M15" s="2860"/>
    </row>
    <row r="16" spans="1:13" ht="47.25" customHeight="1">
      <c r="A16" s="2519"/>
      <c r="B16" s="291" t="s">
        <v>550</v>
      </c>
      <c r="C16" s="2858" t="s">
        <v>367</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534</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92"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82" t="s">
        <v>494</v>
      </c>
      <c r="E35" s="482"/>
      <c r="F35" s="482" t="s">
        <v>495</v>
      </c>
      <c r="G35" s="482"/>
      <c r="H35" s="483" t="s">
        <v>496</v>
      </c>
      <c r="I35" s="483"/>
      <c r="J35" s="483" t="s">
        <v>497</v>
      </c>
      <c r="K35" s="482"/>
      <c r="L35" s="482" t="s">
        <v>498</v>
      </c>
      <c r="M35" s="485"/>
    </row>
    <row r="36" spans="1:13">
      <c r="A36" s="2519"/>
      <c r="B36" s="2432"/>
      <c r="C36" s="72"/>
      <c r="D36" s="3114">
        <v>1</v>
      </c>
      <c r="E36" s="3117"/>
      <c r="F36" s="3114">
        <v>1</v>
      </c>
      <c r="G36" s="3117"/>
      <c r="H36" s="3114">
        <v>1</v>
      </c>
      <c r="I36" s="3117"/>
      <c r="J36" s="3114">
        <v>1</v>
      </c>
      <c r="K36" s="3117"/>
      <c r="L36" s="3114">
        <v>1</v>
      </c>
      <c r="M36" s="3117"/>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14">
        <v>1</v>
      </c>
      <c r="E38" s="3117"/>
      <c r="F38" s="3114">
        <v>1</v>
      </c>
      <c r="G38" s="3117"/>
      <c r="H38" s="3114">
        <v>1</v>
      </c>
      <c r="I38" s="3117"/>
      <c r="J38" s="3114">
        <v>1</v>
      </c>
      <c r="K38" s="3117"/>
      <c r="L38" s="3114">
        <v>1</v>
      </c>
      <c r="M38" s="3117"/>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8" t="s">
        <v>8</v>
      </c>
      <c r="E40" s="2894"/>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114">
        <v>1</v>
      </c>
      <c r="G42" s="3117"/>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t="s">
        <v>476</v>
      </c>
      <c r="H45" s="2883"/>
      <c r="I45" s="2883"/>
      <c r="J45" s="2883"/>
      <c r="K45" s="94" t="s">
        <v>512</v>
      </c>
      <c r="L45" s="3119" t="s">
        <v>1601</v>
      </c>
      <c r="M45" s="3120"/>
    </row>
    <row r="46" spans="1:13" ht="15.75" customHeight="1">
      <c r="A46" s="2519"/>
      <c r="B46" s="2432"/>
      <c r="C46" s="90"/>
      <c r="D46" s="247" t="s">
        <v>534</v>
      </c>
      <c r="E46" s="226"/>
      <c r="F46" s="2453"/>
      <c r="G46" s="2883"/>
      <c r="H46" s="2883"/>
      <c r="I46" s="2883"/>
      <c r="J46" s="2883"/>
      <c r="K46" s="21"/>
      <c r="L46" s="3121"/>
      <c r="M46" s="3122"/>
    </row>
    <row r="47" spans="1:13">
      <c r="A47" s="2519"/>
      <c r="B47" s="2433"/>
      <c r="C47" s="97"/>
      <c r="D47" s="24"/>
      <c r="E47" s="24"/>
      <c r="F47" s="24"/>
      <c r="G47" s="24"/>
      <c r="H47" s="24"/>
      <c r="I47" s="24"/>
      <c r="J47" s="24"/>
      <c r="K47" s="24"/>
      <c r="L47" s="21"/>
      <c r="M47" s="22"/>
    </row>
    <row r="48" spans="1:13" ht="58.5" customHeight="1">
      <c r="A48" s="2519"/>
      <c r="B48" s="278" t="s">
        <v>513</v>
      </c>
      <c r="C48" s="2858" t="s">
        <v>1602</v>
      </c>
      <c r="D48" s="2859"/>
      <c r="E48" s="2859"/>
      <c r="F48" s="2859"/>
      <c r="G48" s="2859"/>
      <c r="H48" s="2859"/>
      <c r="I48" s="2859"/>
      <c r="J48" s="2859"/>
      <c r="K48" s="2859"/>
      <c r="L48" s="2859"/>
      <c r="M48" s="2860"/>
    </row>
    <row r="49" spans="1:13" ht="38.25" customHeight="1">
      <c r="A49" s="2519"/>
      <c r="B49" s="291" t="s">
        <v>514</v>
      </c>
      <c r="C49" s="2858" t="s">
        <v>1603</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1604</v>
      </c>
      <c r="D52" s="2912"/>
      <c r="E52" s="2912"/>
      <c r="F52" s="2912"/>
      <c r="G52" s="2912"/>
      <c r="H52" s="2912"/>
      <c r="I52" s="2912"/>
      <c r="J52" s="2912"/>
      <c r="K52" s="2912"/>
      <c r="L52" s="2912"/>
      <c r="M52" s="2913"/>
    </row>
    <row r="53" spans="1:13" ht="15.75" customHeight="1">
      <c r="A53" s="2502"/>
      <c r="B53" s="294" t="s">
        <v>521</v>
      </c>
      <c r="C53" s="2911" t="s">
        <v>1605</v>
      </c>
      <c r="D53" s="2912"/>
      <c r="E53" s="2912"/>
      <c r="F53" s="2912"/>
      <c r="G53" s="2912"/>
      <c r="H53" s="2912"/>
      <c r="I53" s="2912"/>
      <c r="J53" s="2912"/>
      <c r="K53" s="2912"/>
      <c r="L53" s="2912"/>
      <c r="M53" s="2913"/>
    </row>
    <row r="54" spans="1:13" ht="15.75" customHeight="1">
      <c r="A54" s="2502"/>
      <c r="B54" s="294" t="s">
        <v>523</v>
      </c>
      <c r="C54" s="2911" t="s">
        <v>1606</v>
      </c>
      <c r="D54" s="2912"/>
      <c r="E54" s="2912"/>
      <c r="F54" s="2912"/>
      <c r="G54" s="2912"/>
      <c r="H54" s="2912"/>
      <c r="I54" s="2912"/>
      <c r="J54" s="2912"/>
      <c r="K54" s="2912"/>
      <c r="L54" s="2912"/>
      <c r="M54" s="2913"/>
    </row>
    <row r="55" spans="1:13" ht="15.75" customHeight="1">
      <c r="A55" s="2502"/>
      <c r="B55" s="295" t="s">
        <v>524</v>
      </c>
      <c r="C55" s="2911" t="s">
        <v>1607</v>
      </c>
      <c r="D55" s="2912"/>
      <c r="E55" s="2912"/>
      <c r="F55" s="2912"/>
      <c r="G55" s="2912"/>
      <c r="H55" s="2912"/>
      <c r="I55" s="2912"/>
      <c r="J55" s="2912"/>
      <c r="K55" s="2912"/>
      <c r="L55" s="2912"/>
      <c r="M55" s="2913"/>
    </row>
    <row r="56" spans="1:13" ht="15.75" customHeight="1">
      <c r="A56" s="2502"/>
      <c r="B56" s="294" t="s">
        <v>526</v>
      </c>
      <c r="C56" s="2929" t="s">
        <v>369</v>
      </c>
      <c r="D56" s="2912"/>
      <c r="E56" s="2912"/>
      <c r="F56" s="2912"/>
      <c r="G56" s="2912"/>
      <c r="H56" s="2912"/>
      <c r="I56" s="2912"/>
      <c r="J56" s="2912"/>
      <c r="K56" s="2912"/>
      <c r="L56" s="2912"/>
      <c r="M56" s="2913"/>
    </row>
    <row r="57" spans="1:13" ht="16.5" customHeight="1" thickBot="1">
      <c r="A57" s="2516"/>
      <c r="B57" s="294" t="s">
        <v>527</v>
      </c>
      <c r="C57" s="2911" t="s">
        <v>944</v>
      </c>
      <c r="D57" s="2912"/>
      <c r="E57" s="2912"/>
      <c r="F57" s="2912"/>
      <c r="G57" s="2912"/>
      <c r="H57" s="2912"/>
      <c r="I57" s="2912"/>
      <c r="J57" s="2912"/>
      <c r="K57" s="2912"/>
      <c r="L57" s="2912"/>
      <c r="M57" s="2913"/>
    </row>
    <row r="58" spans="1:13" ht="15.75" customHeight="1">
      <c r="A58" s="2887" t="s">
        <v>528</v>
      </c>
      <c r="B58" s="296" t="s">
        <v>529</v>
      </c>
      <c r="C58" s="3118" t="s">
        <v>600</v>
      </c>
      <c r="D58" s="3097"/>
      <c r="E58" s="3097"/>
      <c r="F58" s="3097"/>
      <c r="G58" s="3097"/>
      <c r="H58" s="3097"/>
      <c r="I58" s="3097"/>
      <c r="J58" s="3097"/>
      <c r="K58" s="3097"/>
      <c r="L58" s="3097"/>
      <c r="M58" s="3098"/>
    </row>
    <row r="59" spans="1:13" ht="30" customHeight="1">
      <c r="A59" s="2502"/>
      <c r="B59" s="296" t="s">
        <v>531</v>
      </c>
      <c r="C59" s="3118" t="s">
        <v>1594</v>
      </c>
      <c r="D59" s="3097"/>
      <c r="E59" s="3097"/>
      <c r="F59" s="3097"/>
      <c r="G59" s="3097"/>
      <c r="H59" s="3097"/>
      <c r="I59" s="3097"/>
      <c r="J59" s="3097"/>
      <c r="K59" s="3097"/>
      <c r="L59" s="3097"/>
      <c r="M59" s="3098"/>
    </row>
    <row r="60" spans="1:13" ht="30" customHeight="1" thickBot="1">
      <c r="A60" s="2502"/>
      <c r="B60" s="297" t="s">
        <v>5</v>
      </c>
      <c r="C60" s="3118" t="s">
        <v>39</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'C:\Users\Anita\Documents\EQUIPO DIFERENCIAL\PPMyEG\[Adultez Matriz de Plan de Accion PPMEG (09-06-20) (1).xlsx]Desplegables'!#REF!</xm:f>
          </x14:formula1>
          <xm:sqref>G45:J46 C7 C14:D14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10" zoomScale="70" zoomScaleNormal="70" zoomScalePageLayoutView="85" workbookViewId="0">
      <selection activeCell="I28" sqref="I28"/>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1981</v>
      </c>
      <c r="C1" s="984"/>
      <c r="D1" s="984"/>
      <c r="E1" s="984"/>
      <c r="F1" s="984"/>
      <c r="G1" s="984"/>
      <c r="H1" s="984"/>
      <c r="I1" s="984"/>
      <c r="J1" s="984"/>
      <c r="K1" s="984"/>
      <c r="L1" s="984"/>
      <c r="M1" s="985"/>
    </row>
    <row r="2" spans="1:13" ht="15.6" customHeight="1">
      <c r="A2" s="2412" t="s">
        <v>457</v>
      </c>
      <c r="B2" s="4" t="s">
        <v>458</v>
      </c>
      <c r="C2" s="2415" t="s">
        <v>1982</v>
      </c>
      <c r="D2" s="2416"/>
      <c r="E2" s="2416"/>
      <c r="F2" s="2416"/>
      <c r="G2" s="2416"/>
      <c r="H2" s="2416"/>
      <c r="I2" s="2416"/>
      <c r="J2" s="2416"/>
      <c r="K2" s="2416"/>
      <c r="L2" s="2416"/>
      <c r="M2" s="2417"/>
    </row>
    <row r="3" spans="1:13" ht="31.15" customHeight="1">
      <c r="A3" s="2413"/>
      <c r="B3" s="680" t="s">
        <v>1964</v>
      </c>
      <c r="C3" s="2418" t="s">
        <v>1983</v>
      </c>
      <c r="D3" s="2419"/>
      <c r="E3" s="2419"/>
      <c r="F3" s="2420"/>
      <c r="G3" s="2420"/>
      <c r="H3" s="2420"/>
      <c r="I3" s="2420"/>
      <c r="J3" s="2420"/>
      <c r="K3" s="2420"/>
      <c r="L3" s="2420"/>
      <c r="M3" s="2421"/>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418</v>
      </c>
      <c r="D9" s="2437"/>
      <c r="E9" s="954"/>
      <c r="F9" s="2437" t="s">
        <v>536</v>
      </c>
      <c r="G9" s="2437"/>
      <c r="H9" s="954"/>
      <c r="I9" s="2437" t="s">
        <v>422</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3.15" customHeight="1">
      <c r="A11" s="2414"/>
      <c r="B11" s="680" t="s">
        <v>464</v>
      </c>
      <c r="C11" s="2440" t="s">
        <v>1984</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685">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61" t="s">
        <v>1985</v>
      </c>
      <c r="D44" s="2462"/>
      <c r="E44" s="2462"/>
      <c r="F44" s="2462"/>
      <c r="G44" s="2462"/>
      <c r="H44" s="2462"/>
      <c r="I44" s="2462"/>
      <c r="J44" s="2462"/>
      <c r="K44" s="2462"/>
      <c r="L44" s="2462"/>
      <c r="M44" s="2463"/>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B12" sqref="B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1608</v>
      </c>
      <c r="C1" s="153"/>
      <c r="D1" s="153"/>
      <c r="E1" s="153"/>
      <c r="F1" s="153"/>
      <c r="G1" s="153"/>
      <c r="H1" s="153"/>
      <c r="I1" s="153"/>
      <c r="J1" s="153"/>
      <c r="K1" s="153"/>
      <c r="L1" s="153"/>
      <c r="M1" s="154"/>
    </row>
    <row r="2" spans="1:13" ht="31.5" customHeight="1">
      <c r="A2" s="2866" t="s">
        <v>457</v>
      </c>
      <c r="B2" s="4" t="s">
        <v>458</v>
      </c>
      <c r="C2" s="2582" t="s">
        <v>370</v>
      </c>
      <c r="D2" s="2583"/>
      <c r="E2" s="2583"/>
      <c r="F2" s="2583"/>
      <c r="G2" s="2583"/>
      <c r="H2" s="2583"/>
      <c r="I2" s="2583"/>
      <c r="J2" s="2583"/>
      <c r="K2" s="2583"/>
      <c r="L2" s="2583"/>
      <c r="M2" s="2584"/>
    </row>
    <row r="3" spans="1:13" ht="42" customHeight="1">
      <c r="A3" s="2548"/>
      <c r="B3" s="278" t="s">
        <v>538</v>
      </c>
      <c r="C3" s="2869" t="s">
        <v>365</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278" t="s">
        <v>461</v>
      </c>
      <c r="C7" s="3069" t="s">
        <v>0</v>
      </c>
      <c r="D7" s="3070"/>
      <c r="E7" s="213"/>
      <c r="F7" s="213"/>
      <c r="G7" s="214"/>
      <c r="H7" s="215" t="s">
        <v>5</v>
      </c>
      <c r="I7" s="2874" t="s">
        <v>24</v>
      </c>
      <c r="J7" s="2873"/>
      <c r="K7" s="2873"/>
      <c r="L7" s="2873"/>
      <c r="M7" s="2875"/>
    </row>
    <row r="8" spans="1:13" ht="15.75" customHeight="1">
      <c r="A8" s="2548"/>
      <c r="B8" s="2876" t="s">
        <v>462</v>
      </c>
      <c r="C8" s="2877" t="s">
        <v>1609</v>
      </c>
      <c r="D8" s="2435"/>
      <c r="E8" s="177"/>
      <c r="F8" s="2877" t="s">
        <v>1610</v>
      </c>
      <c r="G8" s="2435"/>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75" customHeight="1">
      <c r="A11" s="2548"/>
      <c r="B11" s="278" t="s">
        <v>464</v>
      </c>
      <c r="C11" s="2858" t="s">
        <v>1611</v>
      </c>
      <c r="D11" s="2859"/>
      <c r="E11" s="2859"/>
      <c r="F11" s="2859"/>
      <c r="G11" s="2859"/>
      <c r="H11" s="2859"/>
      <c r="I11" s="2859"/>
      <c r="J11" s="2859"/>
      <c r="K11" s="2859"/>
      <c r="L11" s="2859"/>
      <c r="M11" s="2860"/>
    </row>
    <row r="12" spans="1:13" ht="174" customHeight="1">
      <c r="A12" s="2548"/>
      <c r="B12" s="278" t="s">
        <v>543</v>
      </c>
      <c r="C12" s="2880" t="s">
        <v>1612</v>
      </c>
      <c r="D12" s="2881"/>
      <c r="E12" s="2881"/>
      <c r="F12" s="2881"/>
      <c r="G12" s="2881"/>
      <c r="H12" s="2881"/>
      <c r="I12" s="2881"/>
      <c r="J12" s="2881"/>
      <c r="K12" s="2881"/>
      <c r="L12" s="2881"/>
      <c r="M12" s="2882"/>
    </row>
    <row r="13" spans="1:13" ht="60" customHeight="1">
      <c r="A13" s="2548"/>
      <c r="B13" s="278" t="s">
        <v>545</v>
      </c>
      <c r="C13" s="2858" t="s">
        <v>364</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372</v>
      </c>
      <c r="G14" s="2864"/>
      <c r="H14" s="2864"/>
      <c r="I14" s="2864"/>
      <c r="J14" s="2864"/>
      <c r="K14" s="2864"/>
      <c r="L14" s="2864"/>
      <c r="M14" s="2865"/>
    </row>
    <row r="15" spans="1:13">
      <c r="A15" s="2886" t="s">
        <v>465</v>
      </c>
      <c r="B15" s="291" t="s">
        <v>2</v>
      </c>
      <c r="C15" s="2858" t="s">
        <v>1600</v>
      </c>
      <c r="D15" s="2859"/>
      <c r="E15" s="2859"/>
      <c r="F15" s="2859"/>
      <c r="G15" s="2859"/>
      <c r="H15" s="2859"/>
      <c r="I15" s="2859"/>
      <c r="J15" s="2859"/>
      <c r="K15" s="2859"/>
      <c r="L15" s="2859"/>
      <c r="M15" s="2860"/>
    </row>
    <row r="16" spans="1:13" ht="47.25" customHeight="1">
      <c r="A16" s="2519"/>
      <c r="B16" s="291" t="s">
        <v>550</v>
      </c>
      <c r="C16" s="2858" t="s">
        <v>371</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92"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t="s">
        <v>1613</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482" t="s">
        <v>494</v>
      </c>
      <c r="E35" s="482"/>
      <c r="F35" s="482" t="s">
        <v>495</v>
      </c>
      <c r="G35" s="482"/>
      <c r="H35" s="483" t="s">
        <v>496</v>
      </c>
      <c r="I35" s="483"/>
      <c r="J35" s="483" t="s">
        <v>497</v>
      </c>
      <c r="K35" s="482"/>
      <c r="L35" s="482" t="s">
        <v>498</v>
      </c>
      <c r="M35" s="485"/>
    </row>
    <row r="36" spans="1:13">
      <c r="A36" s="2519"/>
      <c r="B36" s="2432"/>
      <c r="C36" s="72"/>
      <c r="D36" s="3114">
        <v>1</v>
      </c>
      <c r="E36" s="3117"/>
      <c r="F36" s="3114">
        <v>1</v>
      </c>
      <c r="G36" s="3117"/>
      <c r="H36" s="3114">
        <v>1</v>
      </c>
      <c r="I36" s="3117"/>
      <c r="J36" s="3114">
        <v>1</v>
      </c>
      <c r="K36" s="3117"/>
      <c r="L36" s="3114">
        <v>1</v>
      </c>
      <c r="M36" s="3117"/>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14">
        <v>1</v>
      </c>
      <c r="E38" s="3117"/>
      <c r="F38" s="3114">
        <v>1</v>
      </c>
      <c r="G38" s="3117"/>
      <c r="H38" s="3114">
        <v>1</v>
      </c>
      <c r="I38" s="3117"/>
      <c r="J38" s="3114">
        <v>1</v>
      </c>
      <c r="K38" s="3117"/>
      <c r="L38" s="3114">
        <v>1</v>
      </c>
      <c r="M38" s="3117"/>
    </row>
    <row r="39" spans="1:13">
      <c r="A39" s="2519"/>
      <c r="B39" s="2432"/>
      <c r="C39" s="72"/>
      <c r="D39" s="447" t="s">
        <v>504</v>
      </c>
      <c r="E39" s="447"/>
      <c r="F39" s="447" t="s">
        <v>505</v>
      </c>
      <c r="G39" s="447"/>
      <c r="H39" s="448" t="s">
        <v>506</v>
      </c>
      <c r="I39" s="448"/>
      <c r="J39" s="448" t="s">
        <v>507</v>
      </c>
      <c r="K39" s="447"/>
      <c r="L39" s="447" t="s">
        <v>508</v>
      </c>
      <c r="M39" s="449"/>
    </row>
    <row r="40" spans="1:13">
      <c r="A40" s="2519"/>
      <c r="B40" s="2432"/>
      <c r="C40" s="72"/>
      <c r="D40" s="2922">
        <v>1</v>
      </c>
      <c r="E40" s="2894"/>
      <c r="F40" s="2928" t="s">
        <v>8</v>
      </c>
      <c r="G40" s="2894"/>
      <c r="H40" s="2928" t="s">
        <v>8</v>
      </c>
      <c r="I40" s="2894"/>
      <c r="J40" s="2928" t="s">
        <v>8</v>
      </c>
      <c r="K40" s="2894"/>
      <c r="L40" s="2928" t="s">
        <v>8</v>
      </c>
      <c r="M40" s="2894"/>
    </row>
    <row r="41" spans="1:13">
      <c r="A41" s="2519"/>
      <c r="B41" s="2432"/>
      <c r="C41" s="72"/>
      <c r="D41" s="470" t="s">
        <v>508</v>
      </c>
      <c r="E41" s="470"/>
      <c r="F41" s="470" t="s">
        <v>509</v>
      </c>
      <c r="G41" s="470"/>
      <c r="H41" s="471"/>
      <c r="I41" s="471"/>
      <c r="J41" s="471"/>
      <c r="K41" s="471"/>
      <c r="L41" s="471"/>
      <c r="M41" s="472"/>
    </row>
    <row r="42" spans="1:13">
      <c r="A42" s="2519"/>
      <c r="B42" s="2432"/>
      <c r="C42" s="72"/>
      <c r="D42" s="473"/>
      <c r="E42" s="474"/>
      <c r="F42" s="3114">
        <v>1</v>
      </c>
      <c r="G42" s="3117"/>
      <c r="H42" s="3056"/>
      <c r="I42" s="3056"/>
      <c r="J42" s="447"/>
      <c r="K42" s="447"/>
      <c r="L42" s="447"/>
      <c r="M42" s="47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3119"/>
      <c r="M45" s="3120"/>
    </row>
    <row r="46" spans="1:13" ht="15.75" customHeight="1">
      <c r="A46" s="2519"/>
      <c r="B46" s="2432"/>
      <c r="C46" s="90"/>
      <c r="D46" s="247"/>
      <c r="E46" s="226" t="s">
        <v>534</v>
      </c>
      <c r="F46" s="2453"/>
      <c r="G46" s="2883"/>
      <c r="H46" s="2883"/>
      <c r="I46" s="2883"/>
      <c r="J46" s="2883"/>
      <c r="K46" s="21"/>
      <c r="L46" s="3121"/>
      <c r="M46" s="3122"/>
    </row>
    <row r="47" spans="1:13">
      <c r="A47" s="2519"/>
      <c r="B47" s="2433"/>
      <c r="C47" s="97"/>
      <c r="D47" s="24"/>
      <c r="E47" s="24"/>
      <c r="F47" s="24"/>
      <c r="G47" s="24"/>
      <c r="H47" s="24"/>
      <c r="I47" s="24"/>
      <c r="J47" s="24"/>
      <c r="K47" s="24"/>
      <c r="L47" s="21"/>
      <c r="M47" s="22"/>
    </row>
    <row r="48" spans="1:13" ht="58.5" customHeight="1">
      <c r="A48" s="2519"/>
      <c r="B48" s="278" t="s">
        <v>513</v>
      </c>
      <c r="C48" s="2858" t="s">
        <v>1614</v>
      </c>
      <c r="D48" s="2859"/>
      <c r="E48" s="2859"/>
      <c r="F48" s="2859"/>
      <c r="G48" s="2859"/>
      <c r="H48" s="2859"/>
      <c r="I48" s="2859"/>
      <c r="J48" s="2859"/>
      <c r="K48" s="2859"/>
      <c r="L48" s="2859"/>
      <c r="M48" s="2860"/>
    </row>
    <row r="49" spans="1:13" ht="38.25" customHeight="1">
      <c r="A49" s="2519"/>
      <c r="B49" s="291" t="s">
        <v>514</v>
      </c>
      <c r="C49" s="2858" t="s">
        <v>1615</v>
      </c>
      <c r="D49" s="2859"/>
      <c r="E49" s="2859"/>
      <c r="F49" s="2859"/>
      <c r="G49" s="2859"/>
      <c r="H49" s="2859"/>
      <c r="I49" s="2859"/>
      <c r="J49" s="2859"/>
      <c r="K49" s="2859"/>
      <c r="L49" s="2859"/>
      <c r="M49" s="2860"/>
    </row>
    <row r="50" spans="1:13" ht="15.75" customHeight="1">
      <c r="A50" s="2519"/>
      <c r="B50" s="291" t="s">
        <v>515</v>
      </c>
      <c r="C50" s="251" t="s">
        <v>516</v>
      </c>
      <c r="D50" s="249"/>
      <c r="E50" s="249"/>
      <c r="F50" s="249"/>
      <c r="G50" s="249"/>
      <c r="H50" s="249"/>
      <c r="I50" s="249"/>
      <c r="J50" s="249"/>
      <c r="K50" s="249"/>
      <c r="L50" s="249"/>
      <c r="M50" s="250"/>
    </row>
    <row r="51" spans="1:13">
      <c r="A51" s="2519"/>
      <c r="B51" s="291" t="s">
        <v>517</v>
      </c>
      <c r="C51" s="2914" t="s">
        <v>9</v>
      </c>
      <c r="D51" s="2864"/>
      <c r="E51" s="2864"/>
      <c r="F51" s="2864"/>
      <c r="G51" s="2864"/>
      <c r="H51" s="2864"/>
      <c r="I51" s="2864"/>
      <c r="J51" s="2864"/>
      <c r="K51" s="2864"/>
      <c r="L51" s="2864"/>
      <c r="M51" s="2865"/>
    </row>
    <row r="52" spans="1:13" ht="30" customHeight="1">
      <c r="A52" s="2887" t="s">
        <v>518</v>
      </c>
      <c r="B52" s="294" t="s">
        <v>519</v>
      </c>
      <c r="C52" s="2911" t="s">
        <v>1616</v>
      </c>
      <c r="D52" s="2912"/>
      <c r="E52" s="2912"/>
      <c r="F52" s="2912"/>
      <c r="G52" s="2912"/>
      <c r="H52" s="2912"/>
      <c r="I52" s="2912"/>
      <c r="J52" s="2912"/>
      <c r="K52" s="2912"/>
      <c r="L52" s="2912"/>
      <c r="M52" s="2913"/>
    </row>
    <row r="53" spans="1:13" ht="15.75" customHeight="1">
      <c r="A53" s="2502"/>
      <c r="B53" s="294" t="s">
        <v>521</v>
      </c>
      <c r="C53" s="2911" t="s">
        <v>1617</v>
      </c>
      <c r="D53" s="2912"/>
      <c r="E53" s="2912"/>
      <c r="F53" s="2912"/>
      <c r="G53" s="2912"/>
      <c r="H53" s="2912"/>
      <c r="I53" s="2912"/>
      <c r="J53" s="2912"/>
      <c r="K53" s="2912"/>
      <c r="L53" s="2912"/>
      <c r="M53" s="2913"/>
    </row>
    <row r="54" spans="1:13" ht="15.75" customHeight="1">
      <c r="A54" s="2502"/>
      <c r="B54" s="294" t="s">
        <v>523</v>
      </c>
      <c r="C54" s="2911" t="s">
        <v>1</v>
      </c>
      <c r="D54" s="2912"/>
      <c r="E54" s="2912"/>
      <c r="F54" s="2912"/>
      <c r="G54" s="2912"/>
      <c r="H54" s="2912"/>
      <c r="I54" s="2912"/>
      <c r="J54" s="2912"/>
      <c r="K54" s="2912"/>
      <c r="L54" s="2912"/>
      <c r="M54" s="2913"/>
    </row>
    <row r="55" spans="1:13" ht="15.75" customHeight="1">
      <c r="A55" s="2502"/>
      <c r="B55" s="295" t="s">
        <v>524</v>
      </c>
      <c r="C55" s="2911" t="s">
        <v>1618</v>
      </c>
      <c r="D55" s="2912"/>
      <c r="E55" s="2912"/>
      <c r="F55" s="2912"/>
      <c r="G55" s="2912"/>
      <c r="H55" s="2912"/>
      <c r="I55" s="2912"/>
      <c r="J55" s="2912"/>
      <c r="K55" s="2912"/>
      <c r="L55" s="2912"/>
      <c r="M55" s="2913"/>
    </row>
    <row r="56" spans="1:13" ht="15.75" customHeight="1">
      <c r="A56" s="2502"/>
      <c r="B56" s="294" t="s">
        <v>526</v>
      </c>
      <c r="C56" s="2929" t="s">
        <v>373</v>
      </c>
      <c r="D56" s="2912"/>
      <c r="E56" s="2912"/>
      <c r="F56" s="2912"/>
      <c r="G56" s="2912"/>
      <c r="H56" s="2912"/>
      <c r="I56" s="2912"/>
      <c r="J56" s="2912"/>
      <c r="K56" s="2912"/>
      <c r="L56" s="2912"/>
      <c r="M56" s="2913"/>
    </row>
    <row r="57" spans="1:13" ht="16.5" customHeight="1" thickBot="1">
      <c r="A57" s="2516"/>
      <c r="B57" s="294" t="s">
        <v>527</v>
      </c>
      <c r="C57" s="2911" t="s">
        <v>944</v>
      </c>
      <c r="D57" s="2912"/>
      <c r="E57" s="2912"/>
      <c r="F57" s="2912"/>
      <c r="G57" s="2912"/>
      <c r="H57" s="2912"/>
      <c r="I57" s="2912"/>
      <c r="J57" s="2912"/>
      <c r="K57" s="2912"/>
      <c r="L57" s="2912"/>
      <c r="M57" s="2913"/>
    </row>
    <row r="58" spans="1:13" ht="15.75" customHeight="1">
      <c r="A58" s="2887" t="s">
        <v>528</v>
      </c>
      <c r="B58" s="296" t="s">
        <v>529</v>
      </c>
      <c r="C58" s="3118" t="s">
        <v>717</v>
      </c>
      <c r="D58" s="3097"/>
      <c r="E58" s="3097"/>
      <c r="F58" s="3097"/>
      <c r="G58" s="3097"/>
      <c r="H58" s="3097"/>
      <c r="I58" s="3097"/>
      <c r="J58" s="3097"/>
      <c r="K58" s="3097"/>
      <c r="L58" s="3097"/>
      <c r="M58" s="3098"/>
    </row>
    <row r="59" spans="1:13" ht="30" customHeight="1">
      <c r="A59" s="2502"/>
      <c r="B59" s="296" t="s">
        <v>531</v>
      </c>
      <c r="C59" s="3118" t="s">
        <v>718</v>
      </c>
      <c r="D59" s="3097"/>
      <c r="E59" s="3097"/>
      <c r="F59" s="3097"/>
      <c r="G59" s="3097"/>
      <c r="H59" s="3097"/>
      <c r="I59" s="3097"/>
      <c r="J59" s="3097"/>
      <c r="K59" s="3097"/>
      <c r="L59" s="3097"/>
      <c r="M59" s="3098"/>
    </row>
    <row r="60" spans="1:13" ht="30" customHeight="1" thickBot="1">
      <c r="A60" s="2502"/>
      <c r="B60" s="297" t="s">
        <v>5</v>
      </c>
      <c r="C60" s="3118" t="s">
        <v>1</v>
      </c>
      <c r="D60" s="3097"/>
      <c r="E60" s="3097"/>
      <c r="F60" s="3097"/>
      <c r="G60" s="3097"/>
      <c r="H60" s="3097"/>
      <c r="I60" s="3097"/>
      <c r="J60" s="3097"/>
      <c r="K60" s="3097"/>
      <c r="L60" s="3097"/>
      <c r="M60" s="3098"/>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G45:J46 C14:D14</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1821</v>
      </c>
      <c r="C1" s="153"/>
      <c r="D1" s="153"/>
      <c r="E1" s="153"/>
      <c r="F1" s="153"/>
      <c r="G1" s="153"/>
      <c r="H1" s="153"/>
      <c r="I1" s="153"/>
      <c r="J1" s="153"/>
      <c r="K1" s="153"/>
      <c r="L1" s="153"/>
      <c r="M1" s="154"/>
    </row>
    <row r="2" spans="1:13" ht="31.5" customHeight="1">
      <c r="A2" s="2667" t="s">
        <v>457</v>
      </c>
      <c r="B2" s="4" t="s">
        <v>458</v>
      </c>
      <c r="C2" s="2582" t="s">
        <v>376</v>
      </c>
      <c r="D2" s="2583"/>
      <c r="E2" s="2583"/>
      <c r="F2" s="2583"/>
      <c r="G2" s="2583"/>
      <c r="H2" s="2583"/>
      <c r="I2" s="2583"/>
      <c r="J2" s="2583"/>
      <c r="K2" s="2583"/>
      <c r="L2" s="2583"/>
      <c r="M2" s="2584"/>
    </row>
    <row r="3" spans="1:13" ht="42" customHeight="1">
      <c r="A3" s="2548"/>
      <c r="B3" s="659" t="s">
        <v>538</v>
      </c>
      <c r="C3" s="2424" t="s">
        <v>375</v>
      </c>
      <c r="D3" s="2425"/>
      <c r="E3" s="2425"/>
      <c r="F3" s="2425"/>
      <c r="G3" s="2425"/>
      <c r="H3" s="2425"/>
      <c r="I3" s="2425"/>
      <c r="J3" s="2425"/>
      <c r="K3" s="2425"/>
      <c r="L3" s="2425"/>
      <c r="M3" s="2426"/>
    </row>
    <row r="4" spans="1:13" ht="15.75" customHeight="1">
      <c r="A4" s="2548"/>
      <c r="B4" s="13" t="s">
        <v>3</v>
      </c>
      <c r="C4" s="925" t="s">
        <v>28</v>
      </c>
      <c r="D4" s="932"/>
      <c r="E4" s="933"/>
      <c r="F4" s="2422" t="s">
        <v>4</v>
      </c>
      <c r="G4" s="2423"/>
      <c r="H4" s="664" t="s">
        <v>8</v>
      </c>
      <c r="I4" s="926"/>
      <c r="J4" s="926"/>
      <c r="K4" s="926"/>
      <c r="L4" s="926"/>
      <c r="M4" s="927"/>
    </row>
    <row r="5" spans="1:13" ht="30" customHeight="1">
      <c r="A5" s="2548"/>
      <c r="B5" s="13" t="s">
        <v>459</v>
      </c>
      <c r="C5" s="2424" t="s">
        <v>8</v>
      </c>
      <c r="D5" s="2425"/>
      <c r="E5" s="2425"/>
      <c r="F5" s="2425"/>
      <c r="G5" s="2425"/>
      <c r="H5" s="2425"/>
      <c r="I5" s="2425"/>
      <c r="J5" s="2425"/>
      <c r="K5" s="2425"/>
      <c r="L5" s="2425"/>
      <c r="M5" s="2426"/>
    </row>
    <row r="6" spans="1:13" ht="23.25" customHeight="1">
      <c r="A6" s="2548"/>
      <c r="B6" s="13" t="s">
        <v>460</v>
      </c>
      <c r="C6" s="2424" t="s">
        <v>8</v>
      </c>
      <c r="D6" s="2425"/>
      <c r="E6" s="2425"/>
      <c r="F6" s="2425"/>
      <c r="G6" s="2425"/>
      <c r="H6" s="2425"/>
      <c r="I6" s="2425"/>
      <c r="J6" s="2425"/>
      <c r="K6" s="2425"/>
      <c r="L6" s="2425"/>
      <c r="M6" s="2426"/>
    </row>
    <row r="7" spans="1:13" ht="15.75" customHeight="1">
      <c r="A7" s="2548"/>
      <c r="B7" s="659" t="s">
        <v>461</v>
      </c>
      <c r="C7" s="2427" t="s">
        <v>101</v>
      </c>
      <c r="D7" s="2428"/>
      <c r="E7" s="917"/>
      <c r="F7" s="917"/>
      <c r="G7" s="637"/>
      <c r="H7" s="668" t="s">
        <v>5</v>
      </c>
      <c r="I7" s="2429" t="s">
        <v>147</v>
      </c>
      <c r="J7" s="2428"/>
      <c r="K7" s="2428"/>
      <c r="L7" s="2428"/>
      <c r="M7" s="2430"/>
    </row>
    <row r="8" spans="1:13" ht="15.75" customHeight="1">
      <c r="A8" s="2548"/>
      <c r="B8" s="2677" t="s">
        <v>462</v>
      </c>
      <c r="C8" s="2434" t="s">
        <v>764</v>
      </c>
      <c r="D8" s="2435"/>
      <c r="E8" s="177"/>
      <c r="F8" s="2434"/>
      <c r="G8" s="2435"/>
      <c r="H8" s="177"/>
      <c r="I8" s="2435"/>
      <c r="J8" s="2435"/>
      <c r="K8" s="177"/>
      <c r="L8" s="177"/>
      <c r="M8" s="934"/>
    </row>
    <row r="9" spans="1:13" ht="15.75" customHeight="1">
      <c r="A9" s="2548"/>
      <c r="B9" s="2540"/>
      <c r="C9" s="2436"/>
      <c r="D9" s="2437"/>
      <c r="E9" s="971"/>
      <c r="F9" s="2436"/>
      <c r="G9" s="2437"/>
      <c r="H9" s="971"/>
      <c r="I9" s="2437"/>
      <c r="J9" s="2437"/>
      <c r="K9" s="971"/>
      <c r="L9" s="971"/>
      <c r="M9" s="180"/>
    </row>
    <row r="10" spans="1:13">
      <c r="A10" s="2548"/>
      <c r="B10" s="2590"/>
      <c r="C10" s="2438" t="s">
        <v>463</v>
      </c>
      <c r="D10" s="2439"/>
      <c r="E10" s="914"/>
      <c r="F10" s="2569" t="s">
        <v>463</v>
      </c>
      <c r="G10" s="2569"/>
      <c r="H10" s="914"/>
      <c r="I10" s="2569" t="s">
        <v>463</v>
      </c>
      <c r="J10" s="2569"/>
      <c r="K10" s="914"/>
      <c r="L10" s="24"/>
      <c r="M10" s="25"/>
    </row>
    <row r="11" spans="1:13" ht="75.75" customHeight="1">
      <c r="A11" s="2548"/>
      <c r="B11" s="659" t="s">
        <v>464</v>
      </c>
      <c r="C11" s="2464" t="s">
        <v>1899</v>
      </c>
      <c r="D11" s="2465"/>
      <c r="E11" s="2465"/>
      <c r="F11" s="2465"/>
      <c r="G11" s="2465"/>
      <c r="H11" s="2465"/>
      <c r="I11" s="2465"/>
      <c r="J11" s="2465"/>
      <c r="K11" s="2465"/>
      <c r="L11" s="2465"/>
      <c r="M11" s="2466"/>
    </row>
    <row r="12" spans="1:13" ht="96.75" customHeight="1">
      <c r="A12" s="2548"/>
      <c r="B12" s="659" t="s">
        <v>543</v>
      </c>
      <c r="C12" s="2493" t="s">
        <v>1822</v>
      </c>
      <c r="D12" s="2494"/>
      <c r="E12" s="2494"/>
      <c r="F12" s="2494"/>
      <c r="G12" s="2494"/>
      <c r="H12" s="2494"/>
      <c r="I12" s="2494"/>
      <c r="J12" s="2494"/>
      <c r="K12" s="2494"/>
      <c r="L12" s="2494"/>
      <c r="M12" s="2495"/>
    </row>
    <row r="13" spans="1:13" ht="60" customHeight="1">
      <c r="A13" s="2548"/>
      <c r="B13" s="659" t="s">
        <v>545</v>
      </c>
      <c r="C13" s="2464" t="s">
        <v>374</v>
      </c>
      <c r="D13" s="2465"/>
      <c r="E13" s="2465"/>
      <c r="F13" s="2465"/>
      <c r="G13" s="2465"/>
      <c r="H13" s="2465"/>
      <c r="I13" s="2465"/>
      <c r="J13" s="2465"/>
      <c r="K13" s="2465"/>
      <c r="L13" s="2465"/>
      <c r="M13" s="2466"/>
    </row>
    <row r="14" spans="1:13" ht="102.95" customHeight="1">
      <c r="A14" s="2548"/>
      <c r="B14" s="918" t="s">
        <v>547</v>
      </c>
      <c r="C14" s="2464" t="s">
        <v>11</v>
      </c>
      <c r="D14" s="2492"/>
      <c r="E14" s="679" t="s">
        <v>548</v>
      </c>
      <c r="F14" s="3134" t="s">
        <v>372</v>
      </c>
      <c r="G14" s="2441"/>
      <c r="H14" s="2441"/>
      <c r="I14" s="2441"/>
      <c r="J14" s="2441"/>
      <c r="K14" s="2441"/>
      <c r="L14" s="2441"/>
      <c r="M14" s="2442"/>
    </row>
    <row r="15" spans="1:13">
      <c r="A15" s="2659" t="s">
        <v>465</v>
      </c>
      <c r="B15" s="680" t="s">
        <v>2</v>
      </c>
      <c r="C15" s="2464" t="s">
        <v>1600</v>
      </c>
      <c r="D15" s="2465"/>
      <c r="E15" s="2465"/>
      <c r="F15" s="2465"/>
      <c r="G15" s="2465"/>
      <c r="H15" s="2465"/>
      <c r="I15" s="2465"/>
      <c r="J15" s="2465"/>
      <c r="K15" s="2465"/>
      <c r="L15" s="2465"/>
      <c r="M15" s="2466"/>
    </row>
    <row r="16" spans="1:13" ht="47.25" customHeight="1">
      <c r="A16" s="2519"/>
      <c r="B16" s="680" t="s">
        <v>550</v>
      </c>
      <c r="C16" s="2464" t="s">
        <v>377</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683"/>
      <c r="E19" s="35" t="s">
        <v>468</v>
      </c>
      <c r="F19" s="683"/>
      <c r="G19" s="35" t="s">
        <v>469</v>
      </c>
      <c r="H19" s="683"/>
      <c r="I19" s="35" t="s">
        <v>470</v>
      </c>
      <c r="J19" s="683"/>
      <c r="K19" s="35"/>
      <c r="L19" s="35"/>
      <c r="M19" s="37"/>
    </row>
    <row r="20" spans="1:13">
      <c r="A20" s="2519"/>
      <c r="B20" s="2432"/>
      <c r="C20" s="33" t="s">
        <v>471</v>
      </c>
      <c r="D20" s="684"/>
      <c r="E20" s="35" t="s">
        <v>472</v>
      </c>
      <c r="F20" s="685"/>
      <c r="G20" s="35" t="s">
        <v>473</v>
      </c>
      <c r="H20" s="685"/>
      <c r="I20" s="35"/>
      <c r="J20" s="40"/>
      <c r="K20" s="35"/>
      <c r="L20" s="35"/>
      <c r="M20" s="37"/>
    </row>
    <row r="21" spans="1:13">
      <c r="A21" s="2519"/>
      <c r="B21" s="2432"/>
      <c r="C21" s="33" t="s">
        <v>474</v>
      </c>
      <c r="D21" s="684"/>
      <c r="E21" s="35" t="s">
        <v>475</v>
      </c>
      <c r="F21" s="684"/>
      <c r="G21" s="35"/>
      <c r="H21" s="40"/>
      <c r="I21" s="35"/>
      <c r="J21" s="40"/>
      <c r="K21" s="35"/>
      <c r="L21" s="35"/>
      <c r="M21" s="37"/>
    </row>
    <row r="22" spans="1:13">
      <c r="A22" s="2519"/>
      <c r="B22" s="2432"/>
      <c r="C22" s="33" t="s">
        <v>476</v>
      </c>
      <c r="D22" s="685" t="s">
        <v>534</v>
      </c>
      <c r="E22" s="35" t="s">
        <v>478</v>
      </c>
      <c r="F22" s="2524" t="s">
        <v>1823</v>
      </c>
      <c r="G22" s="2524"/>
      <c r="H22" s="2524"/>
      <c r="I22" s="2524"/>
      <c r="J22" s="910"/>
      <c r="K22" s="910"/>
      <c r="L22" s="910"/>
      <c r="M22" s="911"/>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685"/>
      <c r="E25" s="48"/>
      <c r="F25" s="35" t="s">
        <v>481</v>
      </c>
      <c r="G25" s="684" t="s">
        <v>534</v>
      </c>
      <c r="H25" s="48"/>
      <c r="I25" s="35" t="s">
        <v>482</v>
      </c>
      <c r="J25" s="684"/>
      <c r="K25" s="48"/>
      <c r="L25" s="21"/>
      <c r="M25" s="22"/>
    </row>
    <row r="26" spans="1:13">
      <c r="A26" s="2519"/>
      <c r="B26" s="2432"/>
      <c r="C26" s="33" t="s">
        <v>483</v>
      </c>
      <c r="D26" s="936"/>
      <c r="E26" s="21"/>
      <c r="F26" s="35" t="s">
        <v>484</v>
      </c>
      <c r="G26" s="685"/>
      <c r="H26" s="21"/>
      <c r="I26" s="50"/>
      <c r="J26" s="21"/>
      <c r="K26" s="9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889" t="s">
        <v>9</v>
      </c>
      <c r="E29" s="48"/>
      <c r="F29" s="59" t="s">
        <v>487</v>
      </c>
      <c r="G29" s="937" t="s">
        <v>8</v>
      </c>
      <c r="H29" s="48"/>
      <c r="I29" s="59" t="s">
        <v>488</v>
      </c>
      <c r="J29" s="249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938">
        <v>2020</v>
      </c>
      <c r="E32" s="67"/>
      <c r="F32" s="48" t="s">
        <v>491</v>
      </c>
      <c r="G32" s="939"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906"/>
      <c r="E34" s="906"/>
      <c r="F34" s="906"/>
      <c r="G34" s="906"/>
      <c r="H34" s="906"/>
      <c r="I34" s="906"/>
      <c r="J34" s="906"/>
      <c r="K34" s="906"/>
      <c r="L34" s="906"/>
      <c r="M34" s="697"/>
    </row>
    <row r="35" spans="1:13">
      <c r="A35" s="2519"/>
      <c r="B35" s="2432"/>
      <c r="C35" s="72"/>
      <c r="D35" s="915" t="s">
        <v>494</v>
      </c>
      <c r="E35" s="915"/>
      <c r="F35" s="915" t="s">
        <v>495</v>
      </c>
      <c r="G35" s="915"/>
      <c r="H35" s="74" t="s">
        <v>496</v>
      </c>
      <c r="I35" s="74"/>
      <c r="J35" s="74" t="s">
        <v>497</v>
      </c>
      <c r="K35" s="915"/>
      <c r="L35" s="915" t="s">
        <v>498</v>
      </c>
      <c r="M35" s="75"/>
    </row>
    <row r="36" spans="1:13">
      <c r="A36" s="2519"/>
      <c r="B36" s="2432"/>
      <c r="C36" s="72"/>
      <c r="D36" s="940"/>
      <c r="E36" s="894">
        <v>10</v>
      </c>
      <c r="F36" s="940"/>
      <c r="G36" s="894">
        <v>130</v>
      </c>
      <c r="H36" s="940"/>
      <c r="I36" s="894">
        <v>264</v>
      </c>
      <c r="J36" s="940"/>
      <c r="K36" s="894">
        <v>394</v>
      </c>
      <c r="L36" s="940"/>
      <c r="M36" s="931">
        <v>399</v>
      </c>
    </row>
    <row r="37" spans="1:13">
      <c r="A37" s="2519"/>
      <c r="B37" s="2432"/>
      <c r="C37" s="72"/>
      <c r="D37" s="915" t="s">
        <v>499</v>
      </c>
      <c r="E37" s="915"/>
      <c r="F37" s="915" t="s">
        <v>500</v>
      </c>
      <c r="G37" s="915"/>
      <c r="H37" s="74" t="s">
        <v>501</v>
      </c>
      <c r="I37" s="74"/>
      <c r="J37" s="74" t="s">
        <v>502</v>
      </c>
      <c r="K37" s="915"/>
      <c r="L37" s="915" t="s">
        <v>503</v>
      </c>
      <c r="M37" s="32"/>
    </row>
    <row r="38" spans="1:13">
      <c r="A38" s="2519"/>
      <c r="B38" s="2432"/>
      <c r="C38" s="72"/>
      <c r="D38" s="940"/>
      <c r="E38" s="894">
        <v>399</v>
      </c>
      <c r="F38" s="940"/>
      <c r="G38" s="894">
        <v>399</v>
      </c>
      <c r="H38" s="940"/>
      <c r="I38" s="894">
        <v>399</v>
      </c>
      <c r="J38" s="940"/>
      <c r="K38" s="894">
        <v>399</v>
      </c>
      <c r="L38" s="940"/>
      <c r="M38" s="931">
        <v>399</v>
      </c>
    </row>
    <row r="39" spans="1:13">
      <c r="A39" s="2519"/>
      <c r="B39" s="2432"/>
      <c r="C39" s="72"/>
      <c r="D39" s="916" t="s">
        <v>504</v>
      </c>
      <c r="E39" s="916"/>
      <c r="F39" s="916" t="s">
        <v>505</v>
      </c>
      <c r="G39" s="916"/>
      <c r="H39" s="448" t="s">
        <v>506</v>
      </c>
      <c r="I39" s="448"/>
      <c r="J39" s="448" t="s">
        <v>507</v>
      </c>
      <c r="K39" s="916"/>
      <c r="L39" s="916" t="s">
        <v>508</v>
      </c>
      <c r="M39" s="449"/>
    </row>
    <row r="40" spans="1:13">
      <c r="A40" s="2519"/>
      <c r="B40" s="2432"/>
      <c r="C40" s="72"/>
      <c r="D40" s="3131">
        <v>399</v>
      </c>
      <c r="E40" s="2906"/>
      <c r="F40" s="3131" t="s">
        <v>8</v>
      </c>
      <c r="G40" s="2906"/>
      <c r="H40" s="3131" t="s">
        <v>8</v>
      </c>
      <c r="I40" s="2906"/>
      <c r="J40" s="3131" t="s">
        <v>8</v>
      </c>
      <c r="K40" s="2906"/>
      <c r="L40" s="3131"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943"/>
      <c r="E42" s="944"/>
      <c r="F42" s="3132">
        <v>399</v>
      </c>
      <c r="G42" s="3133"/>
      <c r="H42" s="3056"/>
      <c r="I42" s="3056"/>
      <c r="J42" s="916"/>
      <c r="K42" s="916"/>
      <c r="L42" s="916"/>
      <c r="M42" s="475"/>
    </row>
    <row r="43" spans="1:13">
      <c r="A43" s="2519"/>
      <c r="B43" s="2432"/>
      <c r="C43" s="86"/>
      <c r="D43" s="705"/>
      <c r="E43" s="928"/>
      <c r="F43" s="705"/>
      <c r="G43" s="928"/>
      <c r="H43" s="907"/>
      <c r="I43" s="909"/>
      <c r="J43" s="907"/>
      <c r="K43" s="909"/>
      <c r="L43" s="907"/>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3128" t="s">
        <v>535</v>
      </c>
      <c r="H45" s="3128"/>
      <c r="I45" s="3128"/>
      <c r="J45" s="3128"/>
      <c r="K45" s="94" t="s">
        <v>512</v>
      </c>
      <c r="L45" s="3129"/>
      <c r="M45" s="3130"/>
    </row>
    <row r="46" spans="1:13" ht="15.75" customHeight="1">
      <c r="A46" s="2519"/>
      <c r="B46" s="2432"/>
      <c r="C46" s="90"/>
      <c r="D46" s="945" t="s">
        <v>534</v>
      </c>
      <c r="E46" s="684"/>
      <c r="F46" s="2453"/>
      <c r="G46" s="3128"/>
      <c r="H46" s="3128"/>
      <c r="I46" s="3128"/>
      <c r="J46" s="3128"/>
      <c r="K46" s="21"/>
      <c r="L46" s="3121"/>
      <c r="M46" s="3122"/>
    </row>
    <row r="47" spans="1:13">
      <c r="A47" s="2519"/>
      <c r="B47" s="2433"/>
      <c r="C47" s="97"/>
      <c r="D47" s="24"/>
      <c r="E47" s="24"/>
      <c r="F47" s="24"/>
      <c r="G47" s="24"/>
      <c r="H47" s="24"/>
      <c r="I47" s="24"/>
      <c r="J47" s="24"/>
      <c r="K47" s="24"/>
      <c r="L47" s="21"/>
      <c r="M47" s="22"/>
    </row>
    <row r="48" spans="1:13" ht="58.5" customHeight="1">
      <c r="A48" s="2519"/>
      <c r="B48" s="659" t="s">
        <v>513</v>
      </c>
      <c r="C48" s="2464" t="s">
        <v>1824</v>
      </c>
      <c r="D48" s="2465"/>
      <c r="E48" s="2465"/>
      <c r="F48" s="2465"/>
      <c r="G48" s="2465"/>
      <c r="H48" s="2465"/>
      <c r="I48" s="2465"/>
      <c r="J48" s="2465"/>
      <c r="K48" s="2465"/>
      <c r="L48" s="2465"/>
      <c r="M48" s="2466"/>
    </row>
    <row r="49" spans="1:13" ht="38.25" customHeight="1">
      <c r="A49" s="2519"/>
      <c r="B49" s="680" t="s">
        <v>514</v>
      </c>
      <c r="C49" s="2464" t="s">
        <v>1825</v>
      </c>
      <c r="D49" s="2465"/>
      <c r="E49" s="2465"/>
      <c r="F49" s="2465"/>
      <c r="G49" s="2465"/>
      <c r="H49" s="2465"/>
      <c r="I49" s="2465"/>
      <c r="J49" s="2465"/>
      <c r="K49" s="2465"/>
      <c r="L49" s="2465"/>
      <c r="M49" s="2466"/>
    </row>
    <row r="50" spans="1:13" ht="15.75" customHeight="1">
      <c r="A50" s="2519"/>
      <c r="B50" s="680" t="s">
        <v>515</v>
      </c>
      <c r="C50" s="919" t="s">
        <v>516</v>
      </c>
      <c r="D50" s="920"/>
      <c r="E50" s="920"/>
      <c r="F50" s="920"/>
      <c r="G50" s="920"/>
      <c r="H50" s="920"/>
      <c r="I50" s="920"/>
      <c r="J50" s="920"/>
      <c r="K50" s="920"/>
      <c r="L50" s="920"/>
      <c r="M50" s="921"/>
    </row>
    <row r="51" spans="1:13">
      <c r="A51" s="2519"/>
      <c r="B51" s="680" t="s">
        <v>517</v>
      </c>
      <c r="C51" s="2440" t="s">
        <v>9</v>
      </c>
      <c r="D51" s="2441"/>
      <c r="E51" s="2441"/>
      <c r="F51" s="2441"/>
      <c r="G51" s="2441"/>
      <c r="H51" s="2441"/>
      <c r="I51" s="2441"/>
      <c r="J51" s="2441"/>
      <c r="K51" s="2441"/>
      <c r="L51" s="2441"/>
      <c r="M51" s="2442"/>
    </row>
    <row r="52" spans="1:13" ht="30" customHeight="1">
      <c r="A52" s="2649" t="s">
        <v>518</v>
      </c>
      <c r="B52" s="713" t="s">
        <v>519</v>
      </c>
      <c r="C52" s="2418" t="s">
        <v>103</v>
      </c>
      <c r="D52" s="2420"/>
      <c r="E52" s="2420"/>
      <c r="F52" s="2420"/>
      <c r="G52" s="2420"/>
      <c r="H52" s="2420"/>
      <c r="I52" s="2420"/>
      <c r="J52" s="2420"/>
      <c r="K52" s="2420"/>
      <c r="L52" s="2420"/>
      <c r="M52" s="2421"/>
    </row>
    <row r="53" spans="1:13" ht="15.75" customHeight="1">
      <c r="A53" s="2502"/>
      <c r="B53" s="713" t="s">
        <v>521</v>
      </c>
      <c r="C53" s="2418" t="s">
        <v>763</v>
      </c>
      <c r="D53" s="2420"/>
      <c r="E53" s="2420"/>
      <c r="F53" s="2420"/>
      <c r="G53" s="2420"/>
      <c r="H53" s="2420"/>
      <c r="I53" s="2420"/>
      <c r="J53" s="2420"/>
      <c r="K53" s="2420"/>
      <c r="L53" s="2420"/>
      <c r="M53" s="2421"/>
    </row>
    <row r="54" spans="1:13" ht="15.75" customHeight="1">
      <c r="A54" s="2502"/>
      <c r="B54" s="713" t="s">
        <v>523</v>
      </c>
      <c r="C54" s="2418" t="s">
        <v>764</v>
      </c>
      <c r="D54" s="2420"/>
      <c r="E54" s="2420"/>
      <c r="F54" s="2420"/>
      <c r="G54" s="2420"/>
      <c r="H54" s="2420"/>
      <c r="I54" s="2420"/>
      <c r="J54" s="2420"/>
      <c r="K54" s="2420"/>
      <c r="L54" s="2420"/>
      <c r="M54" s="2421"/>
    </row>
    <row r="55" spans="1:13" ht="15.75" customHeight="1">
      <c r="A55" s="2502"/>
      <c r="B55" s="714" t="s">
        <v>524</v>
      </c>
      <c r="C55" s="2418" t="s">
        <v>102</v>
      </c>
      <c r="D55" s="2420"/>
      <c r="E55" s="2420"/>
      <c r="F55" s="2420"/>
      <c r="G55" s="2420"/>
      <c r="H55" s="2420"/>
      <c r="I55" s="2420"/>
      <c r="J55" s="2420"/>
      <c r="K55" s="2420"/>
      <c r="L55" s="2420"/>
      <c r="M55" s="2421"/>
    </row>
    <row r="56" spans="1:13" ht="15.75" customHeight="1">
      <c r="A56" s="2502"/>
      <c r="B56" s="713" t="s">
        <v>526</v>
      </c>
      <c r="C56" s="3127" t="s">
        <v>105</v>
      </c>
      <c r="D56" s="2420"/>
      <c r="E56" s="2420"/>
      <c r="F56" s="2420"/>
      <c r="G56" s="2420"/>
      <c r="H56" s="2420"/>
      <c r="I56" s="2420"/>
      <c r="J56" s="2420"/>
      <c r="K56" s="2420"/>
      <c r="L56" s="2420"/>
      <c r="M56" s="2421"/>
    </row>
    <row r="57" spans="1:13" ht="16.5" customHeight="1" thickBot="1">
      <c r="A57" s="2516"/>
      <c r="B57" s="713" t="s">
        <v>527</v>
      </c>
      <c r="C57" s="2418" t="s">
        <v>104</v>
      </c>
      <c r="D57" s="2420"/>
      <c r="E57" s="2420"/>
      <c r="F57" s="2420"/>
      <c r="G57" s="2420"/>
      <c r="H57" s="2420"/>
      <c r="I57" s="2420"/>
      <c r="J57" s="2420"/>
      <c r="K57" s="2420"/>
      <c r="L57" s="2420"/>
      <c r="M57" s="2421"/>
    </row>
    <row r="58" spans="1:13" ht="15.75" customHeight="1">
      <c r="A58" s="2649" t="s">
        <v>528</v>
      </c>
      <c r="B58" s="715" t="s">
        <v>529</v>
      </c>
      <c r="C58" s="3118" t="s">
        <v>765</v>
      </c>
      <c r="D58" s="3097"/>
      <c r="E58" s="3097"/>
      <c r="F58" s="3097"/>
      <c r="G58" s="3097"/>
      <c r="H58" s="3097"/>
      <c r="I58" s="3097"/>
      <c r="J58" s="3097"/>
      <c r="K58" s="3097"/>
      <c r="L58" s="3097"/>
      <c r="M58" s="3098"/>
    </row>
    <row r="59" spans="1:13" ht="30" customHeight="1">
      <c r="A59" s="2502"/>
      <c r="B59" s="715" t="s">
        <v>531</v>
      </c>
      <c r="C59" s="3118" t="s">
        <v>574</v>
      </c>
      <c r="D59" s="3097"/>
      <c r="E59" s="3097"/>
      <c r="F59" s="3097"/>
      <c r="G59" s="3097"/>
      <c r="H59" s="3097"/>
      <c r="I59" s="3097"/>
      <c r="J59" s="3097"/>
      <c r="K59" s="3097"/>
      <c r="L59" s="3097"/>
      <c r="M59" s="3098"/>
    </row>
    <row r="60" spans="1:13" ht="30" customHeight="1" thickBot="1">
      <c r="A60" s="2502"/>
      <c r="B60" s="716" t="s">
        <v>5</v>
      </c>
      <c r="C60" s="3118" t="s">
        <v>764</v>
      </c>
      <c r="D60" s="3097"/>
      <c r="E60" s="3097"/>
      <c r="F60" s="3097"/>
      <c r="G60" s="3097"/>
      <c r="H60" s="3097"/>
      <c r="I60" s="3097"/>
      <c r="J60" s="3097"/>
      <c r="K60" s="3097"/>
      <c r="L60" s="3097"/>
      <c r="M60" s="3098"/>
    </row>
    <row r="61" spans="1:13" ht="16.5" customHeight="1" thickBot="1">
      <c r="A61" s="150" t="s">
        <v>533</v>
      </c>
      <c r="B61" s="104"/>
      <c r="C61" s="3124"/>
      <c r="D61" s="3125"/>
      <c r="E61" s="3125"/>
      <c r="F61" s="3125"/>
      <c r="G61" s="3125"/>
      <c r="H61" s="3125"/>
      <c r="I61" s="3125"/>
      <c r="J61" s="3125"/>
      <c r="K61" s="3125"/>
      <c r="L61" s="3125"/>
      <c r="M61" s="3126"/>
    </row>
    <row r="62" spans="1:13" ht="15.75" customHeight="1">
      <c r="C62" s="2640"/>
      <c r="D62" s="2471"/>
      <c r="E62" s="2471"/>
      <c r="F62" s="2471"/>
      <c r="G62" s="2471"/>
      <c r="H62" s="2471"/>
      <c r="I62" s="2471"/>
      <c r="J62" s="2471"/>
      <c r="K62" s="2471"/>
      <c r="L62" s="2471"/>
      <c r="M62" s="2471"/>
    </row>
    <row r="63" spans="1:13" ht="15.75" customHeight="1">
      <c r="C63" s="3123"/>
      <c r="D63" s="3123"/>
      <c r="E63" s="3123"/>
      <c r="F63" s="3123"/>
      <c r="G63" s="3123"/>
      <c r="H63" s="3123"/>
      <c r="I63" s="3123"/>
      <c r="J63" s="3123"/>
      <c r="K63" s="3123"/>
      <c r="L63" s="3123"/>
      <c r="M63" s="3123"/>
    </row>
  </sheetData>
  <mergeCells count="5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H40:I40"/>
    <mergeCell ref="J40:K40"/>
    <mergeCell ref="L40:M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 indicador de producto PPMyEG - DIIP (1).xlsx]Desplegables'!#REF!</xm:f>
          </x14:formula1>
          <xm:sqref>G45:J46 C7 C14:D14</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A58" sqref="A58:A60"/>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1900</v>
      </c>
      <c r="C1" s="153"/>
      <c r="D1" s="153"/>
      <c r="E1" s="153"/>
      <c r="F1" s="153"/>
      <c r="G1" s="153"/>
      <c r="H1" s="153"/>
      <c r="I1" s="153"/>
      <c r="J1" s="153"/>
      <c r="K1" s="153"/>
      <c r="L1" s="153"/>
      <c r="M1" s="154"/>
    </row>
    <row r="2" spans="1:13" ht="31.5" customHeight="1">
      <c r="A2" s="2667" t="s">
        <v>457</v>
      </c>
      <c r="B2" s="4" t="s">
        <v>458</v>
      </c>
      <c r="C2" s="2582" t="s">
        <v>378</v>
      </c>
      <c r="D2" s="2583"/>
      <c r="E2" s="2583"/>
      <c r="F2" s="2583"/>
      <c r="G2" s="2583"/>
      <c r="H2" s="2583"/>
      <c r="I2" s="2583"/>
      <c r="J2" s="2583"/>
      <c r="K2" s="2583"/>
      <c r="L2" s="2583"/>
      <c r="M2" s="2584"/>
    </row>
    <row r="3" spans="1:13" ht="42" customHeight="1">
      <c r="A3" s="2548"/>
      <c r="B3" s="659" t="s">
        <v>538</v>
      </c>
      <c r="C3" s="2424" t="s">
        <v>375</v>
      </c>
      <c r="D3" s="2425"/>
      <c r="E3" s="2425"/>
      <c r="F3" s="2425"/>
      <c r="G3" s="2425"/>
      <c r="H3" s="2425"/>
      <c r="I3" s="2425"/>
      <c r="J3" s="2425"/>
      <c r="K3" s="2425"/>
      <c r="L3" s="2425"/>
      <c r="M3" s="2426"/>
    </row>
    <row r="4" spans="1:13" ht="15.75" customHeight="1">
      <c r="A4" s="2548"/>
      <c r="B4" s="13" t="s">
        <v>3</v>
      </c>
      <c r="C4" s="925" t="s">
        <v>28</v>
      </c>
      <c r="D4" s="932"/>
      <c r="E4" s="933"/>
      <c r="F4" s="2422" t="s">
        <v>4</v>
      </c>
      <c r="G4" s="2423"/>
      <c r="H4" s="664" t="s">
        <v>8</v>
      </c>
      <c r="I4" s="926"/>
      <c r="J4" s="926"/>
      <c r="K4" s="926"/>
      <c r="L4" s="926"/>
      <c r="M4" s="927"/>
    </row>
    <row r="5" spans="1:13" ht="30" customHeight="1">
      <c r="A5" s="2548"/>
      <c r="B5" s="13" t="s">
        <v>459</v>
      </c>
      <c r="C5" s="2424" t="s">
        <v>8</v>
      </c>
      <c r="D5" s="2425"/>
      <c r="E5" s="2425"/>
      <c r="F5" s="2425"/>
      <c r="G5" s="2425"/>
      <c r="H5" s="2425"/>
      <c r="I5" s="2425"/>
      <c r="J5" s="2425"/>
      <c r="K5" s="2425"/>
      <c r="L5" s="2425"/>
      <c r="M5" s="2426"/>
    </row>
    <row r="6" spans="1:13" ht="23.25" customHeight="1">
      <c r="A6" s="2548"/>
      <c r="B6" s="13" t="s">
        <v>460</v>
      </c>
      <c r="C6" s="2424" t="s">
        <v>8</v>
      </c>
      <c r="D6" s="2425"/>
      <c r="E6" s="2425"/>
      <c r="F6" s="2425"/>
      <c r="G6" s="2425"/>
      <c r="H6" s="2425"/>
      <c r="I6" s="2425"/>
      <c r="J6" s="2425"/>
      <c r="K6" s="2425"/>
      <c r="L6" s="2425"/>
      <c r="M6" s="2426"/>
    </row>
    <row r="7" spans="1:13" ht="15.75" customHeight="1">
      <c r="A7" s="2548"/>
      <c r="B7" s="659" t="s">
        <v>461</v>
      </c>
      <c r="C7" s="2427" t="s">
        <v>101</v>
      </c>
      <c r="D7" s="2428"/>
      <c r="E7" s="917"/>
      <c r="F7" s="917"/>
      <c r="G7" s="637"/>
      <c r="H7" s="668" t="s">
        <v>5</v>
      </c>
      <c r="I7" s="2429" t="s">
        <v>147</v>
      </c>
      <c r="J7" s="2428"/>
      <c r="K7" s="2428"/>
      <c r="L7" s="2428"/>
      <c r="M7" s="2430"/>
    </row>
    <row r="8" spans="1:13" ht="15.75" customHeight="1">
      <c r="A8" s="2548"/>
      <c r="B8" s="2677" t="s">
        <v>462</v>
      </c>
      <c r="C8" s="2434" t="s">
        <v>764</v>
      </c>
      <c r="D8" s="2435"/>
      <c r="E8" s="177"/>
      <c r="F8" s="2434"/>
      <c r="G8" s="2435"/>
      <c r="H8" s="177"/>
      <c r="I8" s="2435"/>
      <c r="J8" s="2435"/>
      <c r="K8" s="177"/>
      <c r="L8" s="177"/>
      <c r="M8" s="934"/>
    </row>
    <row r="9" spans="1:13" ht="15.75" customHeight="1">
      <c r="A9" s="2548"/>
      <c r="B9" s="2540"/>
      <c r="C9" s="2436"/>
      <c r="D9" s="2437"/>
      <c r="E9" s="971"/>
      <c r="F9" s="2436"/>
      <c r="G9" s="2437"/>
      <c r="H9" s="971"/>
      <c r="I9" s="2437"/>
      <c r="J9" s="2437"/>
      <c r="K9" s="971"/>
      <c r="L9" s="971"/>
      <c r="M9" s="180"/>
    </row>
    <row r="10" spans="1:13">
      <c r="A10" s="2548"/>
      <c r="B10" s="2590"/>
      <c r="C10" s="2438" t="s">
        <v>463</v>
      </c>
      <c r="D10" s="2439"/>
      <c r="E10" s="914"/>
      <c r="F10" s="2569" t="s">
        <v>463</v>
      </c>
      <c r="G10" s="2569"/>
      <c r="H10" s="914"/>
      <c r="I10" s="2569" t="s">
        <v>463</v>
      </c>
      <c r="J10" s="2569"/>
      <c r="K10" s="914"/>
      <c r="L10" s="24"/>
      <c r="M10" s="25"/>
    </row>
    <row r="11" spans="1:13" ht="75.75" customHeight="1">
      <c r="A11" s="2548"/>
      <c r="B11" s="659" t="s">
        <v>464</v>
      </c>
      <c r="C11" s="2464" t="s">
        <v>1901</v>
      </c>
      <c r="D11" s="2465"/>
      <c r="E11" s="2465"/>
      <c r="F11" s="2465"/>
      <c r="G11" s="2465"/>
      <c r="H11" s="2465"/>
      <c r="I11" s="2465"/>
      <c r="J11" s="2465"/>
      <c r="K11" s="2465"/>
      <c r="L11" s="2465"/>
      <c r="M11" s="2466"/>
    </row>
    <row r="12" spans="1:13" ht="96.75" customHeight="1">
      <c r="A12" s="2548"/>
      <c r="B12" s="659" t="s">
        <v>543</v>
      </c>
      <c r="C12" s="2493" t="s">
        <v>1902</v>
      </c>
      <c r="D12" s="2494"/>
      <c r="E12" s="2494"/>
      <c r="F12" s="2494"/>
      <c r="G12" s="2494"/>
      <c r="H12" s="2494"/>
      <c r="I12" s="2494"/>
      <c r="J12" s="2494"/>
      <c r="K12" s="2494"/>
      <c r="L12" s="2494"/>
      <c r="M12" s="2495"/>
    </row>
    <row r="13" spans="1:13" ht="60" customHeight="1">
      <c r="A13" s="2548"/>
      <c r="B13" s="659" t="s">
        <v>545</v>
      </c>
      <c r="C13" s="2464" t="s">
        <v>374</v>
      </c>
      <c r="D13" s="2465"/>
      <c r="E13" s="2465"/>
      <c r="F13" s="2465"/>
      <c r="G13" s="2465"/>
      <c r="H13" s="2465"/>
      <c r="I13" s="2465"/>
      <c r="J13" s="2465"/>
      <c r="K13" s="2465"/>
      <c r="L13" s="2465"/>
      <c r="M13" s="2466"/>
    </row>
    <row r="14" spans="1:13" ht="102.95" customHeight="1">
      <c r="A14" s="2548"/>
      <c r="B14" s="918" t="s">
        <v>547</v>
      </c>
      <c r="C14" s="2464" t="s">
        <v>99</v>
      </c>
      <c r="D14" s="2492"/>
      <c r="E14" s="679" t="s">
        <v>548</v>
      </c>
      <c r="F14" s="3134" t="s">
        <v>232</v>
      </c>
      <c r="G14" s="2441"/>
      <c r="H14" s="2441"/>
      <c r="I14" s="2441"/>
      <c r="J14" s="2441"/>
      <c r="K14" s="2441"/>
      <c r="L14" s="2441"/>
      <c r="M14" s="2442"/>
    </row>
    <row r="15" spans="1:13">
      <c r="A15" s="2659" t="s">
        <v>465</v>
      </c>
      <c r="B15" s="680" t="s">
        <v>2</v>
      </c>
      <c r="C15" s="2464" t="s">
        <v>1600</v>
      </c>
      <c r="D15" s="2465"/>
      <c r="E15" s="2465"/>
      <c r="F15" s="2465"/>
      <c r="G15" s="2465"/>
      <c r="H15" s="2465"/>
      <c r="I15" s="2465"/>
      <c r="J15" s="2465"/>
      <c r="K15" s="2465"/>
      <c r="L15" s="2465"/>
      <c r="M15" s="2466"/>
    </row>
    <row r="16" spans="1:13" ht="47.25" customHeight="1">
      <c r="A16" s="2519"/>
      <c r="B16" s="680" t="s">
        <v>550</v>
      </c>
      <c r="C16" s="2464" t="s">
        <v>379</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683"/>
      <c r="E19" s="35" t="s">
        <v>468</v>
      </c>
      <c r="F19" s="683"/>
      <c r="G19" s="35" t="s">
        <v>469</v>
      </c>
      <c r="H19" s="683"/>
      <c r="I19" s="35" t="s">
        <v>470</v>
      </c>
      <c r="J19" s="683"/>
      <c r="K19" s="35"/>
      <c r="L19" s="35"/>
      <c r="M19" s="37"/>
    </row>
    <row r="20" spans="1:13">
      <c r="A20" s="2519"/>
      <c r="B20" s="2432"/>
      <c r="C20" s="33" t="s">
        <v>471</v>
      </c>
      <c r="D20" s="684"/>
      <c r="E20" s="35" t="s">
        <v>472</v>
      </c>
      <c r="F20" s="685"/>
      <c r="G20" s="35" t="s">
        <v>473</v>
      </c>
      <c r="H20" s="685"/>
      <c r="I20" s="35"/>
      <c r="J20" s="40"/>
      <c r="K20" s="35"/>
      <c r="L20" s="35"/>
      <c r="M20" s="37"/>
    </row>
    <row r="21" spans="1:13">
      <c r="A21" s="2519"/>
      <c r="B21" s="2432"/>
      <c r="C21" s="33" t="s">
        <v>474</v>
      </c>
      <c r="D21" s="684"/>
      <c r="E21" s="35" t="s">
        <v>475</v>
      </c>
      <c r="F21" s="684" t="s">
        <v>534</v>
      </c>
      <c r="G21" s="35"/>
      <c r="H21" s="40"/>
      <c r="I21" s="35"/>
      <c r="J21" s="40"/>
      <c r="K21" s="35"/>
      <c r="L21" s="35"/>
      <c r="M21" s="37"/>
    </row>
    <row r="22" spans="1:13">
      <c r="A22" s="2519"/>
      <c r="B22" s="2432"/>
      <c r="C22" s="33" t="s">
        <v>476</v>
      </c>
      <c r="D22" s="685"/>
      <c r="E22" s="35" t="s">
        <v>478</v>
      </c>
      <c r="F22" s="2524"/>
      <c r="G22" s="2524"/>
      <c r="H22" s="2524"/>
      <c r="I22" s="2524"/>
      <c r="J22" s="910"/>
      <c r="K22" s="910"/>
      <c r="L22" s="910"/>
      <c r="M22" s="911"/>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685"/>
      <c r="E25" s="48"/>
      <c r="F25" s="35" t="s">
        <v>481</v>
      </c>
      <c r="G25" s="684"/>
      <c r="H25" s="48"/>
      <c r="I25" s="35" t="s">
        <v>482</v>
      </c>
      <c r="J25" s="684" t="s">
        <v>534</v>
      </c>
      <c r="K25" s="48"/>
      <c r="L25" s="21"/>
      <c r="M25" s="22"/>
    </row>
    <row r="26" spans="1:13">
      <c r="A26" s="2519"/>
      <c r="B26" s="2432"/>
      <c r="C26" s="33" t="s">
        <v>483</v>
      </c>
      <c r="D26" s="936"/>
      <c r="E26" s="21"/>
      <c r="F26" s="35" t="s">
        <v>484</v>
      </c>
      <c r="G26" s="685"/>
      <c r="H26" s="21"/>
      <c r="I26" s="50"/>
      <c r="J26" s="21"/>
      <c r="K26" s="9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889" t="s">
        <v>9</v>
      </c>
      <c r="E29" s="48"/>
      <c r="F29" s="59" t="s">
        <v>487</v>
      </c>
      <c r="G29" s="937" t="s">
        <v>8</v>
      </c>
      <c r="H29" s="48"/>
      <c r="I29" s="59" t="s">
        <v>488</v>
      </c>
      <c r="J29" s="249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938">
        <v>2020</v>
      </c>
      <c r="E32" s="67"/>
      <c r="F32" s="48" t="s">
        <v>491</v>
      </c>
      <c r="G32" s="939"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906"/>
      <c r="E34" s="906"/>
      <c r="F34" s="906"/>
      <c r="G34" s="906"/>
      <c r="H34" s="906"/>
      <c r="I34" s="906"/>
      <c r="J34" s="906"/>
      <c r="K34" s="906"/>
      <c r="L34" s="906"/>
      <c r="M34" s="697"/>
    </row>
    <row r="35" spans="1:13">
      <c r="A35" s="2519"/>
      <c r="B35" s="2432"/>
      <c r="C35" s="72"/>
      <c r="D35" s="915" t="s">
        <v>494</v>
      </c>
      <c r="E35" s="915"/>
      <c r="F35" s="915" t="s">
        <v>495</v>
      </c>
      <c r="G35" s="915"/>
      <c r="H35" s="74" t="s">
        <v>496</v>
      </c>
      <c r="I35" s="74"/>
      <c r="J35" s="74" t="s">
        <v>497</v>
      </c>
      <c r="K35" s="915"/>
      <c r="L35" s="915" t="s">
        <v>498</v>
      </c>
      <c r="M35" s="75"/>
    </row>
    <row r="36" spans="1:13">
      <c r="A36" s="2519"/>
      <c r="B36" s="2432"/>
      <c r="C36" s="72"/>
      <c r="D36" s="940"/>
      <c r="E36" s="894">
        <v>2</v>
      </c>
      <c r="F36" s="940"/>
      <c r="G36" s="894">
        <v>2</v>
      </c>
      <c r="H36" s="940"/>
      <c r="I36" s="894">
        <v>2</v>
      </c>
      <c r="J36" s="940"/>
      <c r="K36" s="894">
        <v>2</v>
      </c>
      <c r="L36" s="940"/>
      <c r="M36" s="931">
        <v>2</v>
      </c>
    </row>
    <row r="37" spans="1:13">
      <c r="A37" s="2519"/>
      <c r="B37" s="2432"/>
      <c r="C37" s="72"/>
      <c r="D37" s="915" t="s">
        <v>499</v>
      </c>
      <c r="E37" s="915"/>
      <c r="F37" s="915" t="s">
        <v>500</v>
      </c>
      <c r="G37" s="915"/>
      <c r="H37" s="74" t="s">
        <v>501</v>
      </c>
      <c r="I37" s="74"/>
      <c r="J37" s="74" t="s">
        <v>502</v>
      </c>
      <c r="K37" s="915"/>
      <c r="L37" s="915" t="s">
        <v>503</v>
      </c>
      <c r="M37" s="32"/>
    </row>
    <row r="38" spans="1:13">
      <c r="A38" s="2519"/>
      <c r="B38" s="2432"/>
      <c r="C38" s="72"/>
      <c r="D38" s="940"/>
      <c r="E38" s="894">
        <v>2</v>
      </c>
      <c r="F38" s="940"/>
      <c r="G38" s="894">
        <v>2</v>
      </c>
      <c r="H38" s="940"/>
      <c r="I38" s="894">
        <v>2</v>
      </c>
      <c r="J38" s="940"/>
      <c r="K38" s="894">
        <v>2</v>
      </c>
      <c r="L38" s="940"/>
      <c r="M38" s="931">
        <v>2</v>
      </c>
    </row>
    <row r="39" spans="1:13">
      <c r="A39" s="2519"/>
      <c r="B39" s="2432"/>
      <c r="C39" s="72"/>
      <c r="D39" s="916" t="s">
        <v>504</v>
      </c>
      <c r="E39" s="916"/>
      <c r="F39" s="916" t="s">
        <v>505</v>
      </c>
      <c r="G39" s="916"/>
      <c r="H39" s="448" t="s">
        <v>506</v>
      </c>
      <c r="I39" s="448"/>
      <c r="J39" s="448" t="s">
        <v>507</v>
      </c>
      <c r="K39" s="916"/>
      <c r="L39" s="916" t="s">
        <v>508</v>
      </c>
      <c r="M39" s="449"/>
    </row>
    <row r="40" spans="1:13">
      <c r="A40" s="2519"/>
      <c r="B40" s="2432"/>
      <c r="C40" s="72"/>
      <c r="D40" s="3131">
        <v>2</v>
      </c>
      <c r="E40" s="2906"/>
      <c r="F40" s="3131" t="s">
        <v>8</v>
      </c>
      <c r="G40" s="2906"/>
      <c r="H40" s="3131" t="s">
        <v>8</v>
      </c>
      <c r="I40" s="2906"/>
      <c r="J40" s="3131" t="s">
        <v>8</v>
      </c>
      <c r="K40" s="2906"/>
      <c r="L40" s="3131"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943"/>
      <c r="E42" s="944"/>
      <c r="F42" s="3132">
        <v>2</v>
      </c>
      <c r="G42" s="3133"/>
      <c r="H42" s="3056"/>
      <c r="I42" s="3056"/>
      <c r="J42" s="916"/>
      <c r="K42" s="916"/>
      <c r="L42" s="916"/>
      <c r="M42" s="475"/>
    </row>
    <row r="43" spans="1:13">
      <c r="A43" s="2519"/>
      <c r="B43" s="2432"/>
      <c r="C43" s="86"/>
      <c r="D43" s="705"/>
      <c r="E43" s="928"/>
      <c r="F43" s="705"/>
      <c r="G43" s="928"/>
      <c r="H43" s="907"/>
      <c r="I43" s="909"/>
      <c r="J43" s="907"/>
      <c r="K43" s="909"/>
      <c r="L43" s="907"/>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3128"/>
      <c r="H45" s="3128"/>
      <c r="I45" s="3128"/>
      <c r="J45" s="3128"/>
      <c r="K45" s="94" t="s">
        <v>512</v>
      </c>
      <c r="L45" s="3129"/>
      <c r="M45" s="3130"/>
    </row>
    <row r="46" spans="1:13" ht="15.75" customHeight="1">
      <c r="A46" s="2519"/>
      <c r="B46" s="2432"/>
      <c r="C46" s="90"/>
      <c r="D46" s="945"/>
      <c r="E46" s="684" t="s">
        <v>534</v>
      </c>
      <c r="F46" s="2453"/>
      <c r="G46" s="3128"/>
      <c r="H46" s="3128"/>
      <c r="I46" s="3128"/>
      <c r="J46" s="3128"/>
      <c r="K46" s="21"/>
      <c r="L46" s="3121"/>
      <c r="M46" s="3122"/>
    </row>
    <row r="47" spans="1:13">
      <c r="A47" s="2519"/>
      <c r="B47" s="2433"/>
      <c r="C47" s="97"/>
      <c r="D47" s="24"/>
      <c r="E47" s="24"/>
      <c r="F47" s="24"/>
      <c r="G47" s="24"/>
      <c r="H47" s="24"/>
      <c r="I47" s="24"/>
      <c r="J47" s="24"/>
      <c r="K47" s="24"/>
      <c r="L47" s="21"/>
      <c r="M47" s="22"/>
    </row>
    <row r="48" spans="1:13" ht="58.5" customHeight="1">
      <c r="A48" s="2519"/>
      <c r="B48" s="659" t="s">
        <v>513</v>
      </c>
      <c r="C48" s="2464" t="s">
        <v>1903</v>
      </c>
      <c r="D48" s="2465"/>
      <c r="E48" s="2465"/>
      <c r="F48" s="2465"/>
      <c r="G48" s="2465"/>
      <c r="H48" s="2465"/>
      <c r="I48" s="2465"/>
      <c r="J48" s="2465"/>
      <c r="K48" s="2465"/>
      <c r="L48" s="2465"/>
      <c r="M48" s="2466"/>
    </row>
    <row r="49" spans="1:13" ht="38.25" customHeight="1">
      <c r="A49" s="2519"/>
      <c r="B49" s="680" t="s">
        <v>514</v>
      </c>
      <c r="C49" s="2464" t="s">
        <v>1825</v>
      </c>
      <c r="D49" s="2465"/>
      <c r="E49" s="2465"/>
      <c r="F49" s="2465"/>
      <c r="G49" s="2465"/>
      <c r="H49" s="2465"/>
      <c r="I49" s="2465"/>
      <c r="J49" s="2465"/>
      <c r="K49" s="2465"/>
      <c r="L49" s="2465"/>
      <c r="M49" s="2466"/>
    </row>
    <row r="50" spans="1:13" ht="15.75" customHeight="1">
      <c r="A50" s="2519"/>
      <c r="B50" s="680" t="s">
        <v>515</v>
      </c>
      <c r="C50" s="919" t="s">
        <v>516</v>
      </c>
      <c r="D50" s="920"/>
      <c r="E50" s="920"/>
      <c r="F50" s="920"/>
      <c r="G50" s="920"/>
      <c r="H50" s="920"/>
      <c r="I50" s="920"/>
      <c r="J50" s="920"/>
      <c r="K50" s="920"/>
      <c r="L50" s="920"/>
      <c r="M50" s="921"/>
    </row>
    <row r="51" spans="1:13">
      <c r="A51" s="2519"/>
      <c r="B51" s="680" t="s">
        <v>517</v>
      </c>
      <c r="C51" s="2440" t="s">
        <v>9</v>
      </c>
      <c r="D51" s="2441"/>
      <c r="E51" s="2441"/>
      <c r="F51" s="2441"/>
      <c r="G51" s="2441"/>
      <c r="H51" s="2441"/>
      <c r="I51" s="2441"/>
      <c r="J51" s="2441"/>
      <c r="K51" s="2441"/>
      <c r="L51" s="2441"/>
      <c r="M51" s="2442"/>
    </row>
    <row r="52" spans="1:13" ht="30" customHeight="1">
      <c r="A52" s="2649" t="s">
        <v>518</v>
      </c>
      <c r="B52" s="713" t="s">
        <v>519</v>
      </c>
      <c r="C52" s="2418" t="s">
        <v>103</v>
      </c>
      <c r="D52" s="2420"/>
      <c r="E52" s="2420"/>
      <c r="F52" s="2420"/>
      <c r="G52" s="2420"/>
      <c r="H52" s="2420"/>
      <c r="I52" s="2420"/>
      <c r="J52" s="2420"/>
      <c r="K52" s="2420"/>
      <c r="L52" s="2420"/>
      <c r="M52" s="2421"/>
    </row>
    <row r="53" spans="1:13" ht="15.75" customHeight="1">
      <c r="A53" s="2502"/>
      <c r="B53" s="713" t="s">
        <v>521</v>
      </c>
      <c r="C53" s="2418" t="s">
        <v>763</v>
      </c>
      <c r="D53" s="2420"/>
      <c r="E53" s="2420"/>
      <c r="F53" s="2420"/>
      <c r="G53" s="2420"/>
      <c r="H53" s="2420"/>
      <c r="I53" s="2420"/>
      <c r="J53" s="2420"/>
      <c r="K53" s="2420"/>
      <c r="L53" s="2420"/>
      <c r="M53" s="2421"/>
    </row>
    <row r="54" spans="1:13" ht="15.75" customHeight="1">
      <c r="A54" s="2502"/>
      <c r="B54" s="713" t="s">
        <v>523</v>
      </c>
      <c r="C54" s="2418" t="s">
        <v>764</v>
      </c>
      <c r="D54" s="2420"/>
      <c r="E54" s="2420"/>
      <c r="F54" s="2420"/>
      <c r="G54" s="2420"/>
      <c r="H54" s="2420"/>
      <c r="I54" s="2420"/>
      <c r="J54" s="2420"/>
      <c r="K54" s="2420"/>
      <c r="L54" s="2420"/>
      <c r="M54" s="2421"/>
    </row>
    <row r="55" spans="1:13" ht="15.75" customHeight="1">
      <c r="A55" s="2502"/>
      <c r="B55" s="714" t="s">
        <v>524</v>
      </c>
      <c r="C55" s="2418" t="s">
        <v>102</v>
      </c>
      <c r="D55" s="2420"/>
      <c r="E55" s="2420"/>
      <c r="F55" s="2420"/>
      <c r="G55" s="2420"/>
      <c r="H55" s="2420"/>
      <c r="I55" s="2420"/>
      <c r="J55" s="2420"/>
      <c r="K55" s="2420"/>
      <c r="L55" s="2420"/>
      <c r="M55" s="2421"/>
    </row>
    <row r="56" spans="1:13" ht="15.75" customHeight="1">
      <c r="A56" s="2502"/>
      <c r="B56" s="713" t="s">
        <v>526</v>
      </c>
      <c r="C56" s="3127" t="s">
        <v>105</v>
      </c>
      <c r="D56" s="2420"/>
      <c r="E56" s="2420"/>
      <c r="F56" s="2420"/>
      <c r="G56" s="2420"/>
      <c r="H56" s="2420"/>
      <c r="I56" s="2420"/>
      <c r="J56" s="2420"/>
      <c r="K56" s="2420"/>
      <c r="L56" s="2420"/>
      <c r="M56" s="2421"/>
    </row>
    <row r="57" spans="1:13" ht="16.5" customHeight="1" thickBot="1">
      <c r="A57" s="2516"/>
      <c r="B57" s="713" t="s">
        <v>527</v>
      </c>
      <c r="C57" s="2418" t="s">
        <v>104</v>
      </c>
      <c r="D57" s="2420"/>
      <c r="E57" s="2420"/>
      <c r="F57" s="2420"/>
      <c r="G57" s="2420"/>
      <c r="H57" s="2420"/>
      <c r="I57" s="2420"/>
      <c r="J57" s="2420"/>
      <c r="K57" s="2420"/>
      <c r="L57" s="2420"/>
      <c r="M57" s="2421"/>
    </row>
    <row r="58" spans="1:13" ht="15.75" customHeight="1">
      <c r="A58" s="2649" t="s">
        <v>528</v>
      </c>
      <c r="B58" s="715" t="s">
        <v>529</v>
      </c>
      <c r="C58" s="3118" t="s">
        <v>765</v>
      </c>
      <c r="D58" s="3097"/>
      <c r="E58" s="3097"/>
      <c r="F58" s="3097"/>
      <c r="G58" s="3097"/>
      <c r="H58" s="3097"/>
      <c r="I58" s="3097"/>
      <c r="J58" s="3097"/>
      <c r="K58" s="3097"/>
      <c r="L58" s="3097"/>
      <c r="M58" s="3098"/>
    </row>
    <row r="59" spans="1:13" ht="30" customHeight="1">
      <c r="A59" s="2502"/>
      <c r="B59" s="715" t="s">
        <v>531</v>
      </c>
      <c r="C59" s="3118" t="s">
        <v>574</v>
      </c>
      <c r="D59" s="3097"/>
      <c r="E59" s="3097"/>
      <c r="F59" s="3097"/>
      <c r="G59" s="3097"/>
      <c r="H59" s="3097"/>
      <c r="I59" s="3097"/>
      <c r="J59" s="3097"/>
      <c r="K59" s="3097"/>
      <c r="L59" s="3097"/>
      <c r="M59" s="3098"/>
    </row>
    <row r="60" spans="1:13" ht="30" customHeight="1" thickBot="1">
      <c r="A60" s="2502"/>
      <c r="B60" s="716" t="s">
        <v>5</v>
      </c>
      <c r="C60" s="3118" t="s">
        <v>764</v>
      </c>
      <c r="D60" s="3097"/>
      <c r="E60" s="3097"/>
      <c r="F60" s="3097"/>
      <c r="G60" s="3097"/>
      <c r="H60" s="3097"/>
      <c r="I60" s="3097"/>
      <c r="J60" s="3097"/>
      <c r="K60" s="3097"/>
      <c r="L60" s="3097"/>
      <c r="M60" s="3098"/>
    </row>
    <row r="61" spans="1:13" ht="16.5" customHeight="1" thickBot="1">
      <c r="A61" s="150" t="s">
        <v>533</v>
      </c>
      <c r="B61" s="104"/>
      <c r="C61" s="3124"/>
      <c r="D61" s="3125"/>
      <c r="E61" s="3125"/>
      <c r="F61" s="3125"/>
      <c r="G61" s="3125"/>
      <c r="H61" s="3125"/>
      <c r="I61" s="3125"/>
      <c r="J61" s="3125"/>
      <c r="K61" s="3125"/>
      <c r="L61" s="3125"/>
      <c r="M61" s="3126"/>
    </row>
    <row r="62" spans="1:13" ht="15.75" customHeight="1">
      <c r="C62" s="2640"/>
      <c r="D62" s="2471"/>
      <c r="E62" s="2471"/>
      <c r="F62" s="2471"/>
      <c r="G62" s="2471"/>
      <c r="H62" s="2471"/>
      <c r="I62" s="2471"/>
      <c r="J62" s="2471"/>
      <c r="K62" s="2471"/>
      <c r="L62" s="2471"/>
      <c r="M62" s="2471"/>
    </row>
    <row r="63" spans="1:13" ht="15.75" customHeight="1">
      <c r="C63" s="3123"/>
      <c r="D63" s="3123"/>
      <c r="E63" s="3123"/>
      <c r="F63" s="3123"/>
      <c r="G63" s="3123"/>
      <c r="H63" s="3123"/>
      <c r="I63" s="3123"/>
      <c r="J63" s="3123"/>
      <c r="K63" s="3123"/>
      <c r="L63" s="3123"/>
      <c r="M63" s="3123"/>
    </row>
  </sheetData>
  <mergeCells count="5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H40:I40"/>
    <mergeCell ref="J40:K40"/>
    <mergeCell ref="L40:M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 C7</xm:sqref>
        </x14:dataValidation>
      </x14:dataValidations>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3" sqref="C3:M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1904</v>
      </c>
      <c r="C1" s="153"/>
      <c r="D1" s="153"/>
      <c r="E1" s="153"/>
      <c r="F1" s="153"/>
      <c r="G1" s="153"/>
      <c r="H1" s="153"/>
      <c r="I1" s="153"/>
      <c r="J1" s="153"/>
      <c r="K1" s="153"/>
      <c r="L1" s="153"/>
      <c r="M1" s="154"/>
    </row>
    <row r="2" spans="1:13" ht="31.5" customHeight="1">
      <c r="A2" s="2667" t="s">
        <v>457</v>
      </c>
      <c r="B2" s="4" t="s">
        <v>458</v>
      </c>
      <c r="C2" s="2582" t="s">
        <v>380</v>
      </c>
      <c r="D2" s="2583"/>
      <c r="E2" s="2583"/>
      <c r="F2" s="2583"/>
      <c r="G2" s="2583"/>
      <c r="H2" s="2583"/>
      <c r="I2" s="2583"/>
      <c r="J2" s="2583"/>
      <c r="K2" s="2583"/>
      <c r="L2" s="2583"/>
      <c r="M2" s="2584"/>
    </row>
    <row r="3" spans="1:13" ht="42" customHeight="1">
      <c r="A3" s="2548"/>
      <c r="B3" s="659" t="s">
        <v>538</v>
      </c>
      <c r="C3" s="2424" t="s">
        <v>375</v>
      </c>
      <c r="D3" s="2425"/>
      <c r="E3" s="2425"/>
      <c r="F3" s="2425"/>
      <c r="G3" s="2425"/>
      <c r="H3" s="2425"/>
      <c r="I3" s="2425"/>
      <c r="J3" s="2425"/>
      <c r="K3" s="2425"/>
      <c r="L3" s="2425"/>
      <c r="M3" s="2426"/>
    </row>
    <row r="4" spans="1:13" ht="15.75" customHeight="1">
      <c r="A4" s="2548"/>
      <c r="B4" s="13" t="s">
        <v>3</v>
      </c>
      <c r="C4" s="925" t="s">
        <v>28</v>
      </c>
      <c r="D4" s="932"/>
      <c r="E4" s="933"/>
      <c r="F4" s="2422" t="s">
        <v>4</v>
      </c>
      <c r="G4" s="2423"/>
      <c r="H4" s="664" t="s">
        <v>8</v>
      </c>
      <c r="I4" s="926"/>
      <c r="J4" s="926"/>
      <c r="K4" s="926"/>
      <c r="L4" s="926"/>
      <c r="M4" s="927"/>
    </row>
    <row r="5" spans="1:13" ht="30" customHeight="1">
      <c r="A5" s="2548"/>
      <c r="B5" s="13" t="s">
        <v>459</v>
      </c>
      <c r="C5" s="2424" t="s">
        <v>8</v>
      </c>
      <c r="D5" s="2425"/>
      <c r="E5" s="2425"/>
      <c r="F5" s="2425"/>
      <c r="G5" s="2425"/>
      <c r="H5" s="2425"/>
      <c r="I5" s="2425"/>
      <c r="J5" s="2425"/>
      <c r="K5" s="2425"/>
      <c r="L5" s="2425"/>
      <c r="M5" s="2426"/>
    </row>
    <row r="6" spans="1:13" ht="23.25" customHeight="1">
      <c r="A6" s="2548"/>
      <c r="B6" s="13" t="s">
        <v>460</v>
      </c>
      <c r="C6" s="2424" t="s">
        <v>8</v>
      </c>
      <c r="D6" s="2425"/>
      <c r="E6" s="2425"/>
      <c r="F6" s="2425"/>
      <c r="G6" s="2425"/>
      <c r="H6" s="2425"/>
      <c r="I6" s="2425"/>
      <c r="J6" s="2425"/>
      <c r="K6" s="2425"/>
      <c r="L6" s="2425"/>
      <c r="M6" s="2426"/>
    </row>
    <row r="7" spans="1:13" ht="15.75" customHeight="1">
      <c r="A7" s="2548"/>
      <c r="B7" s="659" t="s">
        <v>461</v>
      </c>
      <c r="C7" s="2427" t="s">
        <v>0</v>
      </c>
      <c r="D7" s="2428"/>
      <c r="E7" s="917"/>
      <c r="F7" s="917"/>
      <c r="G7" s="637"/>
      <c r="H7" s="668" t="s">
        <v>5</v>
      </c>
      <c r="I7" s="2429" t="s">
        <v>24</v>
      </c>
      <c r="J7" s="2428"/>
      <c r="K7" s="2428"/>
      <c r="L7" s="2428"/>
      <c r="M7" s="2430"/>
    </row>
    <row r="8" spans="1:13" ht="15.75" customHeight="1">
      <c r="A8" s="2548"/>
      <c r="B8" s="2677" t="s">
        <v>462</v>
      </c>
      <c r="C8" s="2434" t="s">
        <v>8</v>
      </c>
      <c r="D8" s="2435"/>
      <c r="E8" s="177"/>
      <c r="F8" s="2434"/>
      <c r="G8" s="2435"/>
      <c r="H8" s="177"/>
      <c r="I8" s="2435"/>
      <c r="J8" s="2435"/>
      <c r="K8" s="177"/>
      <c r="L8" s="177"/>
      <c r="M8" s="934"/>
    </row>
    <row r="9" spans="1:13" ht="15.75" customHeight="1">
      <c r="A9" s="2548"/>
      <c r="B9" s="2540"/>
      <c r="C9" s="2436"/>
      <c r="D9" s="2437"/>
      <c r="E9" s="971"/>
      <c r="F9" s="2436"/>
      <c r="G9" s="2437"/>
      <c r="H9" s="971"/>
      <c r="I9" s="2437"/>
      <c r="J9" s="2437"/>
      <c r="K9" s="971"/>
      <c r="L9" s="971"/>
      <c r="M9" s="180"/>
    </row>
    <row r="10" spans="1:13">
      <c r="A10" s="2548"/>
      <c r="B10" s="2590"/>
      <c r="C10" s="2438" t="s">
        <v>463</v>
      </c>
      <c r="D10" s="2439"/>
      <c r="E10" s="914"/>
      <c r="F10" s="2569" t="s">
        <v>463</v>
      </c>
      <c r="G10" s="2569"/>
      <c r="H10" s="914"/>
      <c r="I10" s="2569" t="s">
        <v>463</v>
      </c>
      <c r="J10" s="2569"/>
      <c r="K10" s="914"/>
      <c r="L10" s="24"/>
      <c r="M10" s="25"/>
    </row>
    <row r="11" spans="1:13" ht="75.75" customHeight="1">
      <c r="A11" s="2548"/>
      <c r="B11" s="659" t="s">
        <v>464</v>
      </c>
      <c r="C11" s="2464" t="s">
        <v>1905</v>
      </c>
      <c r="D11" s="2465"/>
      <c r="E11" s="2465"/>
      <c r="F11" s="2465"/>
      <c r="G11" s="2465"/>
      <c r="H11" s="2465"/>
      <c r="I11" s="2465"/>
      <c r="J11" s="2465"/>
      <c r="K11" s="2465"/>
      <c r="L11" s="2465"/>
      <c r="M11" s="2466"/>
    </row>
    <row r="12" spans="1:13" ht="96.75" customHeight="1">
      <c r="A12" s="2548"/>
      <c r="B12" s="659" t="s">
        <v>543</v>
      </c>
      <c r="C12" s="2493" t="s">
        <v>1906</v>
      </c>
      <c r="D12" s="2494"/>
      <c r="E12" s="2494"/>
      <c r="F12" s="2494"/>
      <c r="G12" s="2494"/>
      <c r="H12" s="2494"/>
      <c r="I12" s="2494"/>
      <c r="J12" s="2494"/>
      <c r="K12" s="2494"/>
      <c r="L12" s="2494"/>
      <c r="M12" s="2495"/>
    </row>
    <row r="13" spans="1:13" ht="60" customHeight="1">
      <c r="A13" s="2548"/>
      <c r="B13" s="659" t="s">
        <v>545</v>
      </c>
      <c r="C13" s="2464" t="s">
        <v>374</v>
      </c>
      <c r="D13" s="2465"/>
      <c r="E13" s="2465"/>
      <c r="F13" s="2465"/>
      <c r="G13" s="2465"/>
      <c r="H13" s="2465"/>
      <c r="I13" s="2465"/>
      <c r="J13" s="2465"/>
      <c r="K13" s="2465"/>
      <c r="L13" s="2465"/>
      <c r="M13" s="2466"/>
    </row>
    <row r="14" spans="1:13" ht="102.95" customHeight="1">
      <c r="A14" s="2548"/>
      <c r="B14" s="918" t="s">
        <v>547</v>
      </c>
      <c r="C14" s="2464" t="s">
        <v>11</v>
      </c>
      <c r="D14" s="2492"/>
      <c r="E14" s="679" t="s">
        <v>548</v>
      </c>
      <c r="F14" s="3134" t="s">
        <v>382</v>
      </c>
      <c r="G14" s="2441"/>
      <c r="H14" s="2441"/>
      <c r="I14" s="2441"/>
      <c r="J14" s="2441"/>
      <c r="K14" s="2441"/>
      <c r="L14" s="2441"/>
      <c r="M14" s="2442"/>
    </row>
    <row r="15" spans="1:13">
      <c r="A15" s="2659" t="s">
        <v>465</v>
      </c>
      <c r="B15" s="680" t="s">
        <v>2</v>
      </c>
      <c r="C15" s="2464" t="s">
        <v>1600</v>
      </c>
      <c r="D15" s="2465"/>
      <c r="E15" s="2465"/>
      <c r="F15" s="2465"/>
      <c r="G15" s="2465"/>
      <c r="H15" s="2465"/>
      <c r="I15" s="2465"/>
      <c r="J15" s="2465"/>
      <c r="K15" s="2465"/>
      <c r="L15" s="2465"/>
      <c r="M15" s="2466"/>
    </row>
    <row r="16" spans="1:13" ht="47.25" customHeight="1">
      <c r="A16" s="2519"/>
      <c r="B16" s="680" t="s">
        <v>550</v>
      </c>
      <c r="C16" s="2464" t="s">
        <v>381</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683"/>
      <c r="E19" s="35" t="s">
        <v>468</v>
      </c>
      <c r="F19" s="683"/>
      <c r="G19" s="35" t="s">
        <v>469</v>
      </c>
      <c r="H19" s="683"/>
      <c r="I19" s="35" t="s">
        <v>470</v>
      </c>
      <c r="J19" s="683"/>
      <c r="K19" s="35"/>
      <c r="L19" s="35"/>
      <c r="M19" s="37"/>
    </row>
    <row r="20" spans="1:13">
      <c r="A20" s="2519"/>
      <c r="B20" s="2432"/>
      <c r="C20" s="33" t="s">
        <v>471</v>
      </c>
      <c r="D20" s="684"/>
      <c r="E20" s="35" t="s">
        <v>472</v>
      </c>
      <c r="F20" s="685"/>
      <c r="G20" s="35" t="s">
        <v>473</v>
      </c>
      <c r="H20" s="685"/>
      <c r="I20" s="35"/>
      <c r="J20" s="40"/>
      <c r="K20" s="35"/>
      <c r="L20" s="35"/>
      <c r="M20" s="37"/>
    </row>
    <row r="21" spans="1:13">
      <c r="A21" s="2519"/>
      <c r="B21" s="2432"/>
      <c r="C21" s="33" t="s">
        <v>474</v>
      </c>
      <c r="D21" s="684"/>
      <c r="E21" s="35" t="s">
        <v>475</v>
      </c>
      <c r="F21" s="684"/>
      <c r="G21" s="35"/>
      <c r="H21" s="40"/>
      <c r="I21" s="35"/>
      <c r="J21" s="40"/>
      <c r="K21" s="35"/>
      <c r="L21" s="35"/>
      <c r="M21" s="37"/>
    </row>
    <row r="22" spans="1:13">
      <c r="A22" s="2519"/>
      <c r="B22" s="2432"/>
      <c r="C22" s="33" t="s">
        <v>476</v>
      </c>
      <c r="D22" s="685" t="s">
        <v>534</v>
      </c>
      <c r="E22" s="35" t="s">
        <v>478</v>
      </c>
      <c r="F22" s="2524" t="s">
        <v>551</v>
      </c>
      <c r="G22" s="2524"/>
      <c r="H22" s="2524"/>
      <c r="I22" s="2524"/>
      <c r="J22" s="910"/>
      <c r="K22" s="910"/>
      <c r="L22" s="910"/>
      <c r="M22" s="911"/>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685"/>
      <c r="E25" s="48"/>
      <c r="F25" s="35" t="s">
        <v>481</v>
      </c>
      <c r="G25" s="684"/>
      <c r="H25" s="48"/>
      <c r="I25" s="35" t="s">
        <v>482</v>
      </c>
      <c r="J25" s="684" t="s">
        <v>534</v>
      </c>
      <c r="K25" s="48"/>
      <c r="L25" s="21"/>
      <c r="M25" s="22"/>
    </row>
    <row r="26" spans="1:13">
      <c r="A26" s="2519"/>
      <c r="B26" s="2432"/>
      <c r="C26" s="33" t="s">
        <v>483</v>
      </c>
      <c r="D26" s="936"/>
      <c r="E26" s="21"/>
      <c r="F26" s="35" t="s">
        <v>484</v>
      </c>
      <c r="G26" s="685"/>
      <c r="H26" s="21"/>
      <c r="I26" s="50"/>
      <c r="J26" s="21"/>
      <c r="K26" s="9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889" t="s">
        <v>9</v>
      </c>
      <c r="E29" s="48"/>
      <c r="F29" s="59" t="s">
        <v>487</v>
      </c>
      <c r="G29" s="937" t="s">
        <v>8</v>
      </c>
      <c r="H29" s="48"/>
      <c r="I29" s="59" t="s">
        <v>488</v>
      </c>
      <c r="J29" s="249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938">
        <v>2020</v>
      </c>
      <c r="E32" s="67"/>
      <c r="F32" s="48" t="s">
        <v>491</v>
      </c>
      <c r="G32" s="939"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906"/>
      <c r="E34" s="906"/>
      <c r="F34" s="906"/>
      <c r="G34" s="906"/>
      <c r="H34" s="906"/>
      <c r="I34" s="906"/>
      <c r="J34" s="906"/>
      <c r="K34" s="906"/>
      <c r="L34" s="906"/>
      <c r="M34" s="697"/>
    </row>
    <row r="35" spans="1:13">
      <c r="A35" s="2519"/>
      <c r="B35" s="2432"/>
      <c r="C35" s="72"/>
      <c r="D35" s="915" t="s">
        <v>494</v>
      </c>
      <c r="E35" s="915"/>
      <c r="F35" s="915" t="s">
        <v>495</v>
      </c>
      <c r="G35" s="915"/>
      <c r="H35" s="74" t="s">
        <v>496</v>
      </c>
      <c r="I35" s="74"/>
      <c r="J35" s="74" t="s">
        <v>497</v>
      </c>
      <c r="K35" s="915"/>
      <c r="L35" s="915" t="s">
        <v>498</v>
      </c>
      <c r="M35" s="75"/>
    </row>
    <row r="36" spans="1:13">
      <c r="A36" s="2519"/>
      <c r="B36" s="2432"/>
      <c r="C36" s="72"/>
      <c r="D36" s="3135">
        <v>1</v>
      </c>
      <c r="E36" s="3133"/>
      <c r="F36" s="3135">
        <v>1</v>
      </c>
      <c r="G36" s="3133"/>
      <c r="H36" s="3135">
        <v>1</v>
      </c>
      <c r="I36" s="3133"/>
      <c r="J36" s="3135">
        <v>1</v>
      </c>
      <c r="K36" s="3133"/>
      <c r="L36" s="3135">
        <v>1</v>
      </c>
      <c r="M36" s="3133"/>
    </row>
    <row r="37" spans="1:13">
      <c r="A37" s="2519"/>
      <c r="B37" s="2432"/>
      <c r="C37" s="72"/>
      <c r="D37" s="482" t="s">
        <v>499</v>
      </c>
      <c r="E37" s="482"/>
      <c r="F37" s="482" t="s">
        <v>500</v>
      </c>
      <c r="G37" s="482"/>
      <c r="H37" s="483" t="s">
        <v>501</v>
      </c>
      <c r="I37" s="483"/>
      <c r="J37" s="483" t="s">
        <v>502</v>
      </c>
      <c r="K37" s="482"/>
      <c r="L37" s="482" t="s">
        <v>503</v>
      </c>
      <c r="M37" s="484"/>
    </row>
    <row r="38" spans="1:13">
      <c r="A38" s="2519"/>
      <c r="B38" s="2432"/>
      <c r="C38" s="72"/>
      <c r="D38" s="3135">
        <v>1</v>
      </c>
      <c r="E38" s="3133"/>
      <c r="F38" s="3135">
        <v>1</v>
      </c>
      <c r="G38" s="3133"/>
      <c r="H38" s="3135">
        <v>1</v>
      </c>
      <c r="I38" s="3133"/>
      <c r="J38" s="3135">
        <v>1</v>
      </c>
      <c r="K38" s="3133"/>
      <c r="L38" s="3135">
        <v>1</v>
      </c>
      <c r="M38" s="3133"/>
    </row>
    <row r="39" spans="1:13">
      <c r="A39" s="2519"/>
      <c r="B39" s="2432"/>
      <c r="C39" s="72"/>
      <c r="D39" s="916" t="s">
        <v>504</v>
      </c>
      <c r="E39" s="916"/>
      <c r="F39" s="916" t="s">
        <v>505</v>
      </c>
      <c r="G39" s="916"/>
      <c r="H39" s="448" t="s">
        <v>506</v>
      </c>
      <c r="I39" s="448"/>
      <c r="J39" s="448" t="s">
        <v>507</v>
      </c>
      <c r="K39" s="916"/>
      <c r="L39" s="916" t="s">
        <v>508</v>
      </c>
      <c r="M39" s="449"/>
    </row>
    <row r="40" spans="1:13">
      <c r="A40" s="2519"/>
      <c r="B40" s="2432"/>
      <c r="C40" s="72"/>
      <c r="D40" s="3131" t="s">
        <v>8</v>
      </c>
      <c r="E40" s="2906"/>
      <c r="F40" s="3131" t="s">
        <v>8</v>
      </c>
      <c r="G40" s="2906"/>
      <c r="H40" s="3131" t="s">
        <v>8</v>
      </c>
      <c r="I40" s="2906"/>
      <c r="J40" s="3131" t="s">
        <v>8</v>
      </c>
      <c r="K40" s="2906"/>
      <c r="L40" s="3131"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943"/>
      <c r="E42" s="944"/>
      <c r="F42" s="3135">
        <v>1</v>
      </c>
      <c r="G42" s="3133"/>
      <c r="H42" s="3056"/>
      <c r="I42" s="3056"/>
      <c r="J42" s="916"/>
      <c r="K42" s="916"/>
      <c r="L42" s="916"/>
      <c r="M42" s="475"/>
    </row>
    <row r="43" spans="1:13">
      <c r="A43" s="2519"/>
      <c r="B43" s="2432"/>
      <c r="C43" s="86"/>
      <c r="D43" s="705"/>
      <c r="E43" s="928"/>
      <c r="F43" s="705"/>
      <c r="G43" s="928"/>
      <c r="H43" s="907"/>
      <c r="I43" s="909"/>
      <c r="J43" s="907"/>
      <c r="K43" s="909"/>
      <c r="L43" s="907"/>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3128"/>
      <c r="H45" s="3128"/>
      <c r="I45" s="3128"/>
      <c r="J45" s="3128"/>
      <c r="K45" s="94" t="s">
        <v>512</v>
      </c>
      <c r="L45" s="3129"/>
      <c r="M45" s="3130"/>
    </row>
    <row r="46" spans="1:13" ht="15.75" customHeight="1">
      <c r="A46" s="2519"/>
      <c r="B46" s="2432"/>
      <c r="C46" s="90"/>
      <c r="D46" s="945"/>
      <c r="E46" s="684" t="s">
        <v>534</v>
      </c>
      <c r="F46" s="2453"/>
      <c r="G46" s="3128"/>
      <c r="H46" s="3128"/>
      <c r="I46" s="3128"/>
      <c r="J46" s="3128"/>
      <c r="K46" s="21"/>
      <c r="L46" s="3121"/>
      <c r="M46" s="3122"/>
    </row>
    <row r="47" spans="1:13">
      <c r="A47" s="2519"/>
      <c r="B47" s="2433"/>
      <c r="C47" s="97"/>
      <c r="D47" s="24"/>
      <c r="E47" s="24"/>
      <c r="F47" s="24"/>
      <c r="G47" s="24"/>
      <c r="H47" s="24"/>
      <c r="I47" s="24"/>
      <c r="J47" s="24"/>
      <c r="K47" s="24"/>
      <c r="L47" s="21"/>
      <c r="M47" s="22"/>
    </row>
    <row r="48" spans="1:13" ht="58.5" customHeight="1">
      <c r="A48" s="2519"/>
      <c r="B48" s="659" t="s">
        <v>513</v>
      </c>
      <c r="C48" s="2464" t="s">
        <v>1907</v>
      </c>
      <c r="D48" s="2465"/>
      <c r="E48" s="2465"/>
      <c r="F48" s="2465"/>
      <c r="G48" s="2465"/>
      <c r="H48" s="2465"/>
      <c r="I48" s="2465"/>
      <c r="J48" s="2465"/>
      <c r="K48" s="2465"/>
      <c r="L48" s="2465"/>
      <c r="M48" s="2466"/>
    </row>
    <row r="49" spans="1:13" ht="38.25" customHeight="1">
      <c r="A49" s="2519"/>
      <c r="B49" s="680" t="s">
        <v>514</v>
      </c>
      <c r="C49" s="2464" t="s">
        <v>1615</v>
      </c>
      <c r="D49" s="2465"/>
      <c r="E49" s="2465"/>
      <c r="F49" s="2465"/>
      <c r="G49" s="2465"/>
      <c r="H49" s="2465"/>
      <c r="I49" s="2465"/>
      <c r="J49" s="2465"/>
      <c r="K49" s="2465"/>
      <c r="L49" s="2465"/>
      <c r="M49" s="2466"/>
    </row>
    <row r="50" spans="1:13" ht="15.75" customHeight="1">
      <c r="A50" s="2519"/>
      <c r="B50" s="680" t="s">
        <v>515</v>
      </c>
      <c r="C50" s="919" t="s">
        <v>516</v>
      </c>
      <c r="D50" s="920"/>
      <c r="E50" s="920"/>
      <c r="F50" s="920"/>
      <c r="G50" s="920"/>
      <c r="H50" s="920"/>
      <c r="I50" s="920"/>
      <c r="J50" s="920"/>
      <c r="K50" s="920"/>
      <c r="L50" s="920"/>
      <c r="M50" s="921"/>
    </row>
    <row r="51" spans="1:13">
      <c r="A51" s="2519"/>
      <c r="B51" s="680" t="s">
        <v>517</v>
      </c>
      <c r="C51" s="2440" t="s">
        <v>9</v>
      </c>
      <c r="D51" s="2441"/>
      <c r="E51" s="2441"/>
      <c r="F51" s="2441"/>
      <c r="G51" s="2441"/>
      <c r="H51" s="2441"/>
      <c r="I51" s="2441"/>
      <c r="J51" s="2441"/>
      <c r="K51" s="2441"/>
      <c r="L51" s="2441"/>
      <c r="M51" s="2442"/>
    </row>
    <row r="52" spans="1:13" ht="30" customHeight="1">
      <c r="A52" s="2649" t="s">
        <v>518</v>
      </c>
      <c r="B52" s="713" t="s">
        <v>519</v>
      </c>
      <c r="C52" s="2418" t="s">
        <v>1616</v>
      </c>
      <c r="D52" s="2420"/>
      <c r="E52" s="2420"/>
      <c r="F52" s="2420"/>
      <c r="G52" s="2420"/>
      <c r="H52" s="2420"/>
      <c r="I52" s="2420"/>
      <c r="J52" s="2420"/>
      <c r="K52" s="2420"/>
      <c r="L52" s="2420"/>
      <c r="M52" s="2421"/>
    </row>
    <row r="53" spans="1:13" ht="15.75" customHeight="1">
      <c r="A53" s="2502"/>
      <c r="B53" s="713" t="s">
        <v>521</v>
      </c>
      <c r="C53" s="2418" t="s">
        <v>1617</v>
      </c>
      <c r="D53" s="2420"/>
      <c r="E53" s="2420"/>
      <c r="F53" s="2420"/>
      <c r="G53" s="2420"/>
      <c r="H53" s="2420"/>
      <c r="I53" s="2420"/>
      <c r="J53" s="2420"/>
      <c r="K53" s="2420"/>
      <c r="L53" s="2420"/>
      <c r="M53" s="2421"/>
    </row>
    <row r="54" spans="1:13" ht="15.75" customHeight="1">
      <c r="A54" s="2502"/>
      <c r="B54" s="713" t="s">
        <v>523</v>
      </c>
      <c r="C54" s="2418" t="s">
        <v>1</v>
      </c>
      <c r="D54" s="2420"/>
      <c r="E54" s="2420"/>
      <c r="F54" s="2420"/>
      <c r="G54" s="2420"/>
      <c r="H54" s="2420"/>
      <c r="I54" s="2420"/>
      <c r="J54" s="2420"/>
      <c r="K54" s="2420"/>
      <c r="L54" s="2420"/>
      <c r="M54" s="2421"/>
    </row>
    <row r="55" spans="1:13" ht="15.75" customHeight="1">
      <c r="A55" s="2502"/>
      <c r="B55" s="714" t="s">
        <v>524</v>
      </c>
      <c r="C55" s="2418"/>
      <c r="D55" s="2420"/>
      <c r="E55" s="2420"/>
      <c r="F55" s="2420"/>
      <c r="G55" s="2420"/>
      <c r="H55" s="2420"/>
      <c r="I55" s="2420"/>
      <c r="J55" s="2420"/>
      <c r="K55" s="2420"/>
      <c r="L55" s="2420"/>
      <c r="M55" s="2421"/>
    </row>
    <row r="56" spans="1:13" ht="15.75" customHeight="1">
      <c r="A56" s="2502"/>
      <c r="B56" s="713" t="s">
        <v>526</v>
      </c>
      <c r="C56" s="3127" t="s">
        <v>373</v>
      </c>
      <c r="D56" s="2420"/>
      <c r="E56" s="2420"/>
      <c r="F56" s="2420"/>
      <c r="G56" s="2420"/>
      <c r="H56" s="2420"/>
      <c r="I56" s="2420"/>
      <c r="J56" s="2420"/>
      <c r="K56" s="2420"/>
      <c r="L56" s="2420"/>
      <c r="M56" s="2421"/>
    </row>
    <row r="57" spans="1:13" ht="16.5" customHeight="1" thickBot="1">
      <c r="A57" s="2516"/>
      <c r="B57" s="713" t="s">
        <v>527</v>
      </c>
      <c r="C57" s="2418" t="s">
        <v>104</v>
      </c>
      <c r="D57" s="2420"/>
      <c r="E57" s="2420"/>
      <c r="F57" s="2420"/>
      <c r="G57" s="2420"/>
      <c r="H57" s="2420"/>
      <c r="I57" s="2420"/>
      <c r="J57" s="2420"/>
      <c r="K57" s="2420"/>
      <c r="L57" s="2420"/>
      <c r="M57" s="2421"/>
    </row>
    <row r="58" spans="1:13" ht="15.75" customHeight="1">
      <c r="A58" s="2649" t="s">
        <v>528</v>
      </c>
      <c r="B58" s="715" t="s">
        <v>529</v>
      </c>
      <c r="C58" s="3118" t="s">
        <v>717</v>
      </c>
      <c r="D58" s="3097"/>
      <c r="E58" s="3097"/>
      <c r="F58" s="3097"/>
      <c r="G58" s="3097"/>
      <c r="H58" s="3097"/>
      <c r="I58" s="3097"/>
      <c r="J58" s="3097"/>
      <c r="K58" s="3097"/>
      <c r="L58" s="3097"/>
      <c r="M58" s="3098"/>
    </row>
    <row r="59" spans="1:13" ht="30" customHeight="1">
      <c r="A59" s="2502"/>
      <c r="B59" s="715" t="s">
        <v>531</v>
      </c>
      <c r="C59" s="3118" t="s">
        <v>718</v>
      </c>
      <c r="D59" s="3097"/>
      <c r="E59" s="3097"/>
      <c r="F59" s="3097"/>
      <c r="G59" s="3097"/>
      <c r="H59" s="3097"/>
      <c r="I59" s="3097"/>
      <c r="J59" s="3097"/>
      <c r="K59" s="3097"/>
      <c r="L59" s="3097"/>
      <c r="M59" s="3098"/>
    </row>
    <row r="60" spans="1:13" ht="30" customHeight="1" thickBot="1">
      <c r="A60" s="2502"/>
      <c r="B60" s="716" t="s">
        <v>5</v>
      </c>
      <c r="C60" s="3118" t="s">
        <v>1</v>
      </c>
      <c r="D60" s="3097"/>
      <c r="E60" s="3097"/>
      <c r="F60" s="3097"/>
      <c r="G60" s="3097"/>
      <c r="H60" s="3097"/>
      <c r="I60" s="3097"/>
      <c r="J60" s="3097"/>
      <c r="K60" s="3097"/>
      <c r="L60" s="3097"/>
      <c r="M60" s="3098"/>
    </row>
    <row r="61" spans="1:13" ht="16.5" customHeight="1" thickBot="1">
      <c r="A61" s="150" t="s">
        <v>533</v>
      </c>
      <c r="B61" s="104"/>
      <c r="C61" s="3124"/>
      <c r="D61" s="3125"/>
      <c r="E61" s="3125"/>
      <c r="F61" s="3125"/>
      <c r="G61" s="3125"/>
      <c r="H61" s="3125"/>
      <c r="I61" s="3125"/>
      <c r="J61" s="3125"/>
      <c r="K61" s="3125"/>
      <c r="L61" s="3125"/>
      <c r="M61" s="3126"/>
    </row>
    <row r="62" spans="1:13" ht="15.75" customHeight="1">
      <c r="C62" s="2640"/>
      <c r="D62" s="2471"/>
      <c r="E62" s="2471"/>
      <c r="F62" s="2471"/>
      <c r="G62" s="2471"/>
      <c r="H62" s="2471"/>
      <c r="I62" s="2471"/>
      <c r="J62" s="2471"/>
      <c r="K62" s="2471"/>
      <c r="L62" s="2471"/>
      <c r="M62" s="2471"/>
    </row>
    <row r="63" spans="1:13" ht="15.75" customHeight="1">
      <c r="C63" s="3123"/>
      <c r="D63" s="3123"/>
      <c r="E63" s="3123"/>
      <c r="F63" s="3123"/>
      <c r="G63" s="3123"/>
      <c r="H63" s="3123"/>
      <c r="I63" s="3123"/>
      <c r="J63" s="3123"/>
      <c r="K63" s="3123"/>
      <c r="L63" s="3123"/>
      <c r="M63" s="312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 indicador de producto PPMyEG - DIIP (1).xlsx]Desplegables'!#REF!</xm:f>
          </x14:formula1>
          <xm:sqref>G45:J46 C7 C14:D14</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8"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2299</v>
      </c>
      <c r="C1" s="153"/>
      <c r="D1" s="153"/>
      <c r="E1" s="153"/>
      <c r="F1" s="153"/>
      <c r="G1" s="153"/>
      <c r="H1" s="153"/>
      <c r="I1" s="153"/>
      <c r="J1" s="153"/>
      <c r="K1" s="153"/>
      <c r="L1" s="153"/>
      <c r="M1" s="154"/>
    </row>
    <row r="2" spans="1:13" ht="39" customHeight="1">
      <c r="A2" s="2547" t="s">
        <v>457</v>
      </c>
      <c r="B2" s="4" t="s">
        <v>458</v>
      </c>
      <c r="C2" s="2582" t="s">
        <v>67</v>
      </c>
      <c r="D2" s="2583"/>
      <c r="E2" s="2583"/>
      <c r="F2" s="2583"/>
      <c r="G2" s="2583"/>
      <c r="H2" s="2583"/>
      <c r="I2" s="2583"/>
      <c r="J2" s="2583"/>
      <c r="K2" s="2583"/>
      <c r="L2" s="2583"/>
      <c r="M2" s="2584"/>
    </row>
    <row r="3" spans="1:13" ht="57.95" customHeight="1">
      <c r="A3" s="2548"/>
      <c r="B3" s="109" t="s">
        <v>538</v>
      </c>
      <c r="C3" s="2424" t="s">
        <v>375</v>
      </c>
      <c r="D3" s="2425"/>
      <c r="E3" s="2425"/>
      <c r="F3" s="2425"/>
      <c r="G3" s="2425"/>
      <c r="H3" s="2425"/>
      <c r="I3" s="2425"/>
      <c r="J3" s="2425"/>
      <c r="K3" s="2425"/>
      <c r="L3" s="2425"/>
      <c r="M3" s="2426"/>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38</v>
      </c>
      <c r="D7" s="2588"/>
      <c r="E7" s="14"/>
      <c r="F7" s="14"/>
      <c r="G7" s="15"/>
      <c r="H7" s="16" t="s">
        <v>5</v>
      </c>
      <c r="I7" s="2587" t="s">
        <v>650</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8</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1829</v>
      </c>
      <c r="D11" s="2514"/>
      <c r="E11" s="2514"/>
      <c r="F11" s="2514"/>
      <c r="G11" s="2514"/>
      <c r="H11" s="2514"/>
      <c r="I11" s="2514"/>
      <c r="J11" s="2514"/>
      <c r="K11" s="2514"/>
      <c r="L11" s="2514"/>
      <c r="M11" s="2515"/>
    </row>
    <row r="12" spans="1:13" ht="106.5" customHeight="1">
      <c r="A12" s="2548"/>
      <c r="B12" s="109" t="s">
        <v>543</v>
      </c>
      <c r="C12" s="2513" t="s">
        <v>651</v>
      </c>
      <c r="D12" s="2514"/>
      <c r="E12" s="2514"/>
      <c r="F12" s="2514"/>
      <c r="G12" s="2514"/>
      <c r="H12" s="2514"/>
      <c r="I12" s="2514"/>
      <c r="J12" s="2514"/>
      <c r="K12" s="2514"/>
      <c r="L12" s="2514"/>
      <c r="M12" s="2515"/>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68</v>
      </c>
      <c r="D14" s="2514"/>
      <c r="E14" s="128" t="s">
        <v>548</v>
      </c>
      <c r="F14" s="2579" t="s">
        <v>69</v>
      </c>
      <c r="G14" s="2580"/>
      <c r="H14" s="2580"/>
      <c r="I14" s="2580"/>
      <c r="J14" s="2580"/>
      <c r="K14" s="2580"/>
      <c r="L14" s="2580"/>
      <c r="M14" s="2581"/>
    </row>
    <row r="15" spans="1:13">
      <c r="A15" s="2518" t="s">
        <v>465</v>
      </c>
      <c r="B15" s="5" t="s">
        <v>2</v>
      </c>
      <c r="C15" s="2513" t="s">
        <v>652</v>
      </c>
      <c r="D15" s="2514"/>
      <c r="E15" s="2514"/>
      <c r="F15" s="2514"/>
      <c r="G15" s="2514"/>
      <c r="H15" s="2514"/>
      <c r="I15" s="2514"/>
      <c r="J15" s="2514"/>
      <c r="K15" s="2514"/>
      <c r="L15" s="2514"/>
      <c r="M15" s="2515"/>
    </row>
    <row r="16" spans="1:13" ht="30" customHeight="1">
      <c r="A16" s="2519"/>
      <c r="B16" s="5" t="s">
        <v>550</v>
      </c>
      <c r="C16" s="2513" t="s">
        <v>1828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653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552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0.1</v>
      </c>
      <c r="E36" s="169"/>
      <c r="F36" s="161">
        <v>1</v>
      </c>
      <c r="G36" s="169"/>
      <c r="H36" s="161" t="s">
        <v>29</v>
      </c>
      <c r="I36" s="169"/>
      <c r="J36" s="161" t="s">
        <v>29</v>
      </c>
      <c r="K36" s="169"/>
      <c r="L36" s="161" t="s">
        <v>29</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t="s">
        <v>29</v>
      </c>
      <c r="E38" s="169"/>
      <c r="F38" s="161" t="s">
        <v>29</v>
      </c>
      <c r="G38" s="169"/>
      <c r="H38" s="161" t="s">
        <v>29</v>
      </c>
      <c r="I38" s="169"/>
      <c r="J38" s="161" t="s">
        <v>29</v>
      </c>
      <c r="K38" s="169"/>
      <c r="L38" s="161" t="s">
        <v>29</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t="s">
        <v>29</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654</v>
      </c>
      <c r="D48" s="2514"/>
      <c r="E48" s="2514"/>
      <c r="F48" s="2514"/>
      <c r="G48" s="2514"/>
      <c r="H48" s="2514"/>
      <c r="I48" s="2514"/>
      <c r="J48" s="2514"/>
      <c r="K48" s="2514"/>
      <c r="L48" s="2514"/>
      <c r="M48" s="2515"/>
    </row>
    <row r="49" spans="1:13" ht="38.25" customHeight="1">
      <c r="A49" s="2519"/>
      <c r="B49" s="5" t="s">
        <v>514</v>
      </c>
      <c r="C49" s="2513" t="s">
        <v>655</v>
      </c>
      <c r="D49" s="2514"/>
      <c r="E49" s="2514"/>
      <c r="F49" s="2514"/>
      <c r="G49" s="2514"/>
      <c r="H49" s="2514"/>
      <c r="I49" s="2514"/>
      <c r="J49" s="2514"/>
      <c r="K49" s="2514"/>
      <c r="L49" s="2514"/>
      <c r="M49" s="2515"/>
    </row>
    <row r="50" spans="1:13">
      <c r="A50" s="2519"/>
      <c r="B50" s="5" t="s">
        <v>515</v>
      </c>
      <c r="C50" s="147">
        <v>10</v>
      </c>
      <c r="D50" s="148"/>
      <c r="E50" s="148"/>
      <c r="F50" s="148"/>
      <c r="G50" s="148"/>
      <c r="H50" s="148"/>
      <c r="I50" s="148"/>
      <c r="J50" s="148"/>
      <c r="K50" s="148"/>
      <c r="L50" s="148"/>
      <c r="M50" s="170"/>
    </row>
    <row r="51" spans="1:13">
      <c r="A51" s="2519"/>
      <c r="B51" s="5" t="s">
        <v>517</v>
      </c>
      <c r="C51" s="171" t="s">
        <v>9</v>
      </c>
      <c r="D51" s="148"/>
      <c r="E51" s="148"/>
      <c r="F51" s="148"/>
      <c r="G51" s="148"/>
      <c r="H51" s="148"/>
      <c r="I51" s="148"/>
      <c r="J51" s="148"/>
      <c r="K51" s="148"/>
      <c r="L51" s="148"/>
      <c r="M51" s="170"/>
    </row>
    <row r="52" spans="1:13" ht="15.75" customHeight="1">
      <c r="A52" s="2501" t="s">
        <v>518</v>
      </c>
      <c r="B52" s="98" t="s">
        <v>519</v>
      </c>
      <c r="C52" s="2591" t="s">
        <v>656</v>
      </c>
      <c r="D52" s="2592"/>
      <c r="E52" s="2592"/>
      <c r="F52" s="2592"/>
      <c r="G52" s="2592"/>
      <c r="H52" s="2592"/>
      <c r="I52" s="2592"/>
      <c r="J52" s="2592"/>
      <c r="K52" s="2592"/>
      <c r="L52" s="2592"/>
      <c r="M52" s="2593"/>
    </row>
    <row r="53" spans="1:13" ht="15.75" customHeight="1">
      <c r="A53" s="2502"/>
      <c r="B53" s="98" t="s">
        <v>521</v>
      </c>
      <c r="C53" s="2591" t="s">
        <v>657</v>
      </c>
      <c r="D53" s="2592"/>
      <c r="E53" s="2592"/>
      <c r="F53" s="2592"/>
      <c r="G53" s="2592"/>
      <c r="H53" s="2592"/>
      <c r="I53" s="2592"/>
      <c r="J53" s="2592"/>
      <c r="K53" s="2592"/>
      <c r="L53" s="2592"/>
      <c r="M53" s="2593"/>
    </row>
    <row r="54" spans="1:13" ht="15.75" customHeight="1">
      <c r="A54" s="2502"/>
      <c r="B54" s="98" t="s">
        <v>523</v>
      </c>
      <c r="C54" s="2591" t="s">
        <v>658</v>
      </c>
      <c r="D54" s="2592"/>
      <c r="E54" s="2592"/>
      <c r="F54" s="2592"/>
      <c r="G54" s="2592"/>
      <c r="H54" s="2592"/>
      <c r="I54" s="2592"/>
      <c r="J54" s="2592"/>
      <c r="K54" s="2592"/>
      <c r="L54" s="2592"/>
      <c r="M54" s="2593"/>
    </row>
    <row r="55" spans="1:13" ht="15.75" customHeight="1">
      <c r="A55" s="2502"/>
      <c r="B55" s="99" t="s">
        <v>524</v>
      </c>
      <c r="C55" s="2591" t="s">
        <v>70</v>
      </c>
      <c r="D55" s="2592"/>
      <c r="E55" s="2592"/>
      <c r="F55" s="2592"/>
      <c r="G55" s="2592"/>
      <c r="H55" s="2592"/>
      <c r="I55" s="2592"/>
      <c r="J55" s="2592"/>
      <c r="K55" s="2592"/>
      <c r="L55" s="2592"/>
      <c r="M55" s="2593"/>
    </row>
    <row r="56" spans="1:13" ht="15.75" customHeight="1">
      <c r="A56" s="2502"/>
      <c r="B56" s="98" t="s">
        <v>526</v>
      </c>
      <c r="C56" s="2597" t="s">
        <v>72</v>
      </c>
      <c r="D56" s="2592"/>
      <c r="E56" s="2592"/>
      <c r="F56" s="2592"/>
      <c r="G56" s="2592"/>
      <c r="H56" s="2592"/>
      <c r="I56" s="2592"/>
      <c r="J56" s="2592"/>
      <c r="K56" s="2592"/>
      <c r="L56" s="2592"/>
      <c r="M56" s="2593"/>
    </row>
    <row r="57" spans="1:13" ht="16.5" customHeight="1" thickBot="1">
      <c r="A57" s="2516"/>
      <c r="B57" s="98" t="s">
        <v>527</v>
      </c>
      <c r="C57" s="2591" t="s">
        <v>71</v>
      </c>
      <c r="D57" s="2592"/>
      <c r="E57" s="2592"/>
      <c r="F57" s="2592"/>
      <c r="G57" s="2592"/>
      <c r="H57" s="2592"/>
      <c r="I57" s="2592"/>
      <c r="J57" s="2592"/>
      <c r="K57" s="2592"/>
      <c r="L57" s="2592"/>
      <c r="M57" s="2593"/>
    </row>
    <row r="58" spans="1:13" ht="15.75" customHeight="1">
      <c r="A58" s="2501" t="s">
        <v>528</v>
      </c>
      <c r="B58" s="100" t="s">
        <v>529</v>
      </c>
      <c r="C58" s="2591" t="s">
        <v>659</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658</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615"/>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'C:\Users\ASUS\Documents\PPMYEG\INTEGRACION SOCIAL\[Fichas IDIPRON.xlsx]Desplegables'!#REF!</xm:f>
          </x14:formula1>
          <xm:sqref>C7 C14:D14 C4 G45:J46</xm:sqref>
        </x14:dataValidation>
      </x14:dataValidations>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8"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2300</v>
      </c>
      <c r="C1" s="153"/>
      <c r="D1" s="153"/>
      <c r="E1" s="153"/>
      <c r="F1" s="153"/>
      <c r="G1" s="153"/>
      <c r="H1" s="153"/>
      <c r="I1" s="153"/>
      <c r="J1" s="153"/>
      <c r="K1" s="153"/>
      <c r="L1" s="153"/>
      <c r="M1" s="154"/>
    </row>
    <row r="2" spans="1:13" ht="39" customHeight="1">
      <c r="A2" s="2547" t="s">
        <v>457</v>
      </c>
      <c r="B2" s="4" t="s">
        <v>458</v>
      </c>
      <c r="C2" s="2582" t="s">
        <v>81</v>
      </c>
      <c r="D2" s="2583"/>
      <c r="E2" s="2583"/>
      <c r="F2" s="2583"/>
      <c r="G2" s="2583"/>
      <c r="H2" s="2583"/>
      <c r="I2" s="2583"/>
      <c r="J2" s="2583"/>
      <c r="K2" s="2583"/>
      <c r="L2" s="2583"/>
      <c r="M2" s="2584"/>
    </row>
    <row r="3" spans="1:13" ht="57.95" customHeight="1">
      <c r="A3" s="2548"/>
      <c r="B3" s="109" t="s">
        <v>538</v>
      </c>
      <c r="C3" s="2424" t="s">
        <v>375</v>
      </c>
      <c r="D3" s="2425"/>
      <c r="E3" s="2425"/>
      <c r="F3" s="2425"/>
      <c r="G3" s="2425"/>
      <c r="H3" s="2425"/>
      <c r="I3" s="2425"/>
      <c r="J3" s="2425"/>
      <c r="K3" s="2425"/>
      <c r="L3" s="2425"/>
      <c r="M3" s="2426"/>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681</v>
      </c>
      <c r="D7" s="2588"/>
      <c r="E7" s="14"/>
      <c r="F7" s="14"/>
      <c r="G7" s="15"/>
      <c r="H7" s="16" t="s">
        <v>5</v>
      </c>
      <c r="I7" s="2587" t="s">
        <v>693</v>
      </c>
      <c r="J7" s="2588"/>
      <c r="K7" s="2588"/>
      <c r="L7" s="2588"/>
      <c r="M7" s="2589"/>
    </row>
    <row r="8" spans="1:13" ht="15.75" customHeight="1">
      <c r="A8" s="2548"/>
      <c r="B8" s="2539" t="s">
        <v>462</v>
      </c>
      <c r="C8" s="102"/>
      <c r="D8" s="17"/>
      <c r="E8" s="17"/>
      <c r="F8" s="17"/>
      <c r="G8" s="17"/>
      <c r="H8" s="17"/>
      <c r="I8" s="17"/>
      <c r="J8" s="17"/>
      <c r="K8" s="17"/>
      <c r="L8" s="18"/>
      <c r="M8" s="19"/>
    </row>
    <row r="9" spans="1:13" ht="15.75" customHeight="1">
      <c r="A9" s="2548"/>
      <c r="B9" s="2540"/>
      <c r="C9" s="2436" t="s">
        <v>39</v>
      </c>
      <c r="D9" s="2437"/>
      <c r="E9" s="20"/>
      <c r="F9" s="2437" t="s">
        <v>1</v>
      </c>
      <c r="G9" s="2437"/>
      <c r="H9" s="20"/>
      <c r="I9" s="2437" t="s">
        <v>694</v>
      </c>
      <c r="J9" s="2437"/>
      <c r="K9" s="20"/>
      <c r="L9" s="2437" t="s">
        <v>695</v>
      </c>
      <c r="M9" s="3136"/>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696</v>
      </c>
      <c r="D11" s="2514"/>
      <c r="E11" s="2514"/>
      <c r="F11" s="2514"/>
      <c r="G11" s="2514"/>
      <c r="H11" s="2514"/>
      <c r="I11" s="2514"/>
      <c r="J11" s="2514"/>
      <c r="K11" s="2514"/>
      <c r="L11" s="2514"/>
      <c r="M11" s="2515"/>
    </row>
    <row r="12" spans="1:13" ht="77.25" customHeight="1">
      <c r="A12" s="2548"/>
      <c r="B12" s="109" t="s">
        <v>543</v>
      </c>
      <c r="C12" s="2513" t="s">
        <v>697</v>
      </c>
      <c r="D12" s="2514"/>
      <c r="E12" s="2514"/>
      <c r="F12" s="2514"/>
      <c r="G12" s="2514"/>
      <c r="H12" s="2514"/>
      <c r="I12" s="2514"/>
      <c r="J12" s="2514"/>
      <c r="K12" s="2514"/>
      <c r="L12" s="2514"/>
      <c r="M12" s="2515"/>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26</v>
      </c>
      <c r="G14" s="2580"/>
      <c r="H14" s="2580"/>
      <c r="I14" s="2580"/>
      <c r="J14" s="2580"/>
      <c r="K14" s="2580"/>
      <c r="L14" s="2580"/>
      <c r="M14" s="2581"/>
    </row>
    <row r="15" spans="1:13">
      <c r="A15" s="2518" t="s">
        <v>465</v>
      </c>
      <c r="B15" s="5" t="s">
        <v>2</v>
      </c>
      <c r="C15" s="2513" t="s">
        <v>698</v>
      </c>
      <c r="D15" s="2514"/>
      <c r="E15" s="2514"/>
      <c r="F15" s="2514"/>
      <c r="G15" s="2514"/>
      <c r="H15" s="2514"/>
      <c r="I15" s="2514"/>
      <c r="J15" s="2514"/>
      <c r="K15" s="2514"/>
      <c r="L15" s="2514"/>
      <c r="M15" s="2515"/>
    </row>
    <row r="16" spans="1:13" ht="30" customHeight="1">
      <c r="A16" s="2519"/>
      <c r="B16" s="5" t="s">
        <v>550</v>
      </c>
      <c r="C16" s="2513" t="s">
        <v>699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653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0.45</v>
      </c>
      <c r="E36" s="169"/>
      <c r="F36" s="161">
        <v>0.45</v>
      </c>
      <c r="G36" s="169"/>
      <c r="H36" s="161">
        <v>0.45</v>
      </c>
      <c r="I36" s="169"/>
      <c r="J36" s="161">
        <v>0.45</v>
      </c>
      <c r="K36" s="169"/>
      <c r="L36" s="161">
        <v>0.45</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0.45</v>
      </c>
      <c r="E38" s="169"/>
      <c r="F38" s="161">
        <v>0.45</v>
      </c>
      <c r="G38" s="169"/>
      <c r="H38" s="161">
        <v>0.45</v>
      </c>
      <c r="I38" s="169"/>
      <c r="J38" s="161">
        <v>0.45</v>
      </c>
      <c r="K38" s="169"/>
      <c r="L38" s="161">
        <v>0.45</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t="s">
        <v>29</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0.45</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c r="H45" s="2621"/>
      <c r="I45" s="2621"/>
      <c r="J45" s="2621"/>
      <c r="K45" s="94" t="s">
        <v>512</v>
      </c>
      <c r="L45" s="2577"/>
      <c r="M45" s="2578"/>
    </row>
    <row r="46" spans="1:13">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700</v>
      </c>
      <c r="D48" s="2514"/>
      <c r="E48" s="2514"/>
      <c r="F48" s="2514"/>
      <c r="G48" s="2514"/>
      <c r="H48" s="2514"/>
      <c r="I48" s="2514"/>
      <c r="J48" s="2514"/>
      <c r="K48" s="2514"/>
      <c r="L48" s="2514"/>
      <c r="M48" s="2515"/>
    </row>
    <row r="49" spans="1:13" ht="38.25" customHeight="1">
      <c r="A49" s="2519"/>
      <c r="B49" s="5" t="s">
        <v>514</v>
      </c>
      <c r="C49" s="2513" t="s">
        <v>701</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8</v>
      </c>
      <c r="D51" s="2514"/>
      <c r="E51" s="2514"/>
      <c r="F51" s="2514"/>
      <c r="G51" s="2514"/>
      <c r="H51" s="2514"/>
      <c r="I51" s="2514"/>
      <c r="J51" s="2514"/>
      <c r="K51" s="2514"/>
      <c r="L51" s="2514"/>
      <c r="M51" s="2515"/>
    </row>
    <row r="52" spans="1:13" ht="15.75" customHeight="1">
      <c r="A52" s="2501" t="s">
        <v>518</v>
      </c>
      <c r="B52" s="98" t="s">
        <v>519</v>
      </c>
      <c r="C52" s="2503" t="s">
        <v>702</v>
      </c>
      <c r="D52" s="2504"/>
      <c r="E52" s="2504"/>
      <c r="F52" s="2504"/>
      <c r="G52" s="2504"/>
      <c r="H52" s="2504"/>
      <c r="I52" s="2504"/>
      <c r="J52" s="2504"/>
      <c r="K52" s="2504"/>
      <c r="L52" s="2504"/>
      <c r="M52" s="2505"/>
    </row>
    <row r="53" spans="1:13" ht="15.75" customHeight="1">
      <c r="A53" s="2502"/>
      <c r="B53" s="98" t="s">
        <v>521</v>
      </c>
      <c r="C53" s="2503" t="s">
        <v>703</v>
      </c>
      <c r="D53" s="2504"/>
      <c r="E53" s="2504"/>
      <c r="F53" s="2504"/>
      <c r="G53" s="2504"/>
      <c r="H53" s="2504"/>
      <c r="I53" s="2504"/>
      <c r="J53" s="2504"/>
      <c r="K53" s="2504"/>
      <c r="L53" s="2504"/>
      <c r="M53" s="2505"/>
    </row>
    <row r="54" spans="1:13" ht="15.75" customHeight="1">
      <c r="A54" s="2502"/>
      <c r="B54" s="98" t="s">
        <v>523</v>
      </c>
      <c r="C54" s="2503" t="s">
        <v>207</v>
      </c>
      <c r="D54" s="2504"/>
      <c r="E54" s="2504"/>
      <c r="F54" s="2504"/>
      <c r="G54" s="2504"/>
      <c r="H54" s="2504"/>
      <c r="I54" s="2504"/>
      <c r="J54" s="2504"/>
      <c r="K54" s="2504"/>
      <c r="L54" s="2504"/>
      <c r="M54" s="2505"/>
    </row>
    <row r="55" spans="1:13" ht="15.75" customHeight="1">
      <c r="A55" s="2502"/>
      <c r="B55" s="99" t="s">
        <v>524</v>
      </c>
      <c r="C55" s="2503" t="s">
        <v>704</v>
      </c>
      <c r="D55" s="2504"/>
      <c r="E55" s="2504"/>
      <c r="F55" s="2504"/>
      <c r="G55" s="2504"/>
      <c r="H55" s="2504"/>
      <c r="I55" s="2504"/>
      <c r="J55" s="2504"/>
      <c r="K55" s="2504"/>
      <c r="L55" s="2504"/>
      <c r="M55" s="2505"/>
    </row>
    <row r="56" spans="1:13" ht="15.75" customHeight="1">
      <c r="A56" s="2502"/>
      <c r="B56" s="98" t="s">
        <v>526</v>
      </c>
      <c r="C56" s="2517" t="s">
        <v>705</v>
      </c>
      <c r="D56" s="2504"/>
      <c r="E56" s="2504"/>
      <c r="F56" s="2504"/>
      <c r="G56" s="2504"/>
      <c r="H56" s="2504"/>
      <c r="I56" s="2504"/>
      <c r="J56" s="2504"/>
      <c r="K56" s="2504"/>
      <c r="L56" s="2504"/>
      <c r="M56" s="2505"/>
    </row>
    <row r="57" spans="1:13" ht="16.5" customHeight="1" thickBot="1">
      <c r="A57" s="2516"/>
      <c r="B57" s="98" t="s">
        <v>527</v>
      </c>
      <c r="C57" s="2503" t="s">
        <v>706</v>
      </c>
      <c r="D57" s="2504"/>
      <c r="E57" s="2504"/>
      <c r="F57" s="2504"/>
      <c r="G57" s="2504"/>
      <c r="H57" s="2504"/>
      <c r="I57" s="2504"/>
      <c r="J57" s="2504"/>
      <c r="K57" s="2504"/>
      <c r="L57" s="2504"/>
      <c r="M57" s="2505"/>
    </row>
    <row r="58" spans="1:13" ht="15.75" customHeight="1">
      <c r="A58" s="2501" t="s">
        <v>528</v>
      </c>
      <c r="B58" s="100" t="s">
        <v>529</v>
      </c>
      <c r="C58" s="2503" t="s">
        <v>691</v>
      </c>
      <c r="D58" s="2504"/>
      <c r="E58" s="2504"/>
      <c r="F58" s="2504"/>
      <c r="G58" s="2504"/>
      <c r="H58" s="2504"/>
      <c r="I58" s="2504"/>
      <c r="J58" s="2504"/>
      <c r="K58" s="2504"/>
      <c r="L58" s="2504"/>
      <c r="M58" s="2505"/>
    </row>
    <row r="59" spans="1:13" ht="30" customHeight="1">
      <c r="A59" s="2502"/>
      <c r="B59" s="100" t="s">
        <v>531</v>
      </c>
      <c r="C59" s="2503" t="s">
        <v>574</v>
      </c>
      <c r="D59" s="2504"/>
      <c r="E59" s="2504"/>
      <c r="F59" s="2504"/>
      <c r="G59" s="2504"/>
      <c r="H59" s="2504"/>
      <c r="I59" s="2504"/>
      <c r="J59" s="2504"/>
      <c r="K59" s="2504"/>
      <c r="L59" s="2504"/>
      <c r="M59" s="2505"/>
    </row>
    <row r="60" spans="1:13" ht="30" customHeight="1" thickBot="1">
      <c r="A60" s="2502"/>
      <c r="B60" s="101" t="s">
        <v>5</v>
      </c>
      <c r="C60" s="2503" t="s">
        <v>207</v>
      </c>
      <c r="D60" s="2504"/>
      <c r="E60" s="2504"/>
      <c r="F60" s="2504"/>
      <c r="G60" s="2504"/>
      <c r="H60" s="2504"/>
      <c r="I60" s="2504"/>
      <c r="J60" s="2504"/>
      <c r="K60" s="2504"/>
      <c r="L60" s="2504"/>
      <c r="M60" s="2505"/>
    </row>
    <row r="61" spans="1:13" ht="16.5" customHeight="1" thickBot="1">
      <c r="A61" s="150" t="s">
        <v>533</v>
      </c>
      <c r="B61" s="104"/>
      <c r="C61" s="2506"/>
      <c r="D61" s="2739"/>
      <c r="E61" s="2739"/>
      <c r="F61" s="2739"/>
      <c r="G61" s="2739"/>
      <c r="H61" s="2739"/>
      <c r="I61" s="2739"/>
      <c r="J61" s="2739"/>
      <c r="K61" s="2739"/>
      <c r="L61" s="2739"/>
      <c r="M61" s="2740"/>
    </row>
  </sheetData>
  <mergeCells count="51">
    <mergeCell ref="A2:A14"/>
    <mergeCell ref="C2:M2"/>
    <mergeCell ref="C3:M3"/>
    <mergeCell ref="F4:G4"/>
    <mergeCell ref="C5:M5"/>
    <mergeCell ref="C6:M6"/>
    <mergeCell ref="C7:D7"/>
    <mergeCell ref="I7:M7"/>
    <mergeCell ref="B8:B10"/>
    <mergeCell ref="C9:D9"/>
    <mergeCell ref="F9:G9"/>
    <mergeCell ref="I9:J9"/>
    <mergeCell ref="L9:M9"/>
    <mergeCell ref="C10:D10"/>
    <mergeCell ref="F10:G10"/>
    <mergeCell ref="I10:J10"/>
    <mergeCell ref="A15:A51"/>
    <mergeCell ref="C15:M15"/>
    <mergeCell ref="C16:M16"/>
    <mergeCell ref="B17:B23"/>
    <mergeCell ref="B24:B27"/>
    <mergeCell ref="B44:B47"/>
    <mergeCell ref="F45:F46"/>
    <mergeCell ref="G45:J46"/>
    <mergeCell ref="L45:M46"/>
    <mergeCell ref="J29:L29"/>
    <mergeCell ref="B31:B33"/>
    <mergeCell ref="B34:B43"/>
    <mergeCell ref="F42:G42"/>
    <mergeCell ref="H42:I42"/>
    <mergeCell ref="C11:M11"/>
    <mergeCell ref="C12:M12"/>
    <mergeCell ref="C13:M13"/>
    <mergeCell ref="C14:D14"/>
    <mergeCell ref="F14:M14"/>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G45:J46 C7</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3"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2301</v>
      </c>
      <c r="C1" s="153"/>
      <c r="D1" s="153"/>
      <c r="E1" s="153"/>
      <c r="F1" s="153"/>
      <c r="G1" s="153"/>
      <c r="H1" s="153"/>
      <c r="I1" s="153"/>
      <c r="J1" s="153"/>
      <c r="K1" s="153"/>
      <c r="L1" s="153"/>
      <c r="M1" s="154"/>
    </row>
    <row r="2" spans="1:13" ht="39" customHeight="1">
      <c r="A2" s="2547" t="s">
        <v>457</v>
      </c>
      <c r="B2" s="4" t="s">
        <v>458</v>
      </c>
      <c r="C2" s="2582" t="s">
        <v>92</v>
      </c>
      <c r="D2" s="2583"/>
      <c r="E2" s="2583"/>
      <c r="F2" s="2583"/>
      <c r="G2" s="2583"/>
      <c r="H2" s="2583"/>
      <c r="I2" s="2583"/>
      <c r="J2" s="2583"/>
      <c r="K2" s="2583"/>
      <c r="L2" s="2583"/>
      <c r="M2" s="2584"/>
    </row>
    <row r="3" spans="1:13" ht="57.95" customHeight="1">
      <c r="A3" s="2548"/>
      <c r="B3" s="109" t="s">
        <v>538</v>
      </c>
      <c r="C3" s="2424" t="s">
        <v>375</v>
      </c>
      <c r="D3" s="2425"/>
      <c r="E3" s="2425"/>
      <c r="F3" s="2425"/>
      <c r="G3" s="2425"/>
      <c r="H3" s="2425"/>
      <c r="I3" s="2425"/>
      <c r="J3" s="2425"/>
      <c r="K3" s="2425"/>
      <c r="L3" s="2425"/>
      <c r="M3" s="2426"/>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42" t="s">
        <v>737</v>
      </c>
      <c r="D8" s="2643"/>
      <c r="E8" s="183"/>
      <c r="F8" s="183"/>
      <c r="G8" s="183"/>
      <c r="H8" s="183"/>
      <c r="I8" s="2643" t="s">
        <v>738</v>
      </c>
      <c r="J8" s="2643"/>
      <c r="K8" s="177"/>
      <c r="L8" s="177"/>
      <c r="M8" s="178"/>
    </row>
    <row r="9" spans="1:13" ht="15.75" customHeight="1">
      <c r="A9" s="2548"/>
      <c r="B9" s="2540"/>
      <c r="C9" s="2644"/>
      <c r="D9" s="2524"/>
      <c r="E9" s="74"/>
      <c r="F9" s="2524" t="s">
        <v>739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740</v>
      </c>
      <c r="D11" s="2514"/>
      <c r="E11" s="2514"/>
      <c r="F11" s="2514"/>
      <c r="G11" s="2514"/>
      <c r="H11" s="2514"/>
      <c r="I11" s="2514"/>
      <c r="J11" s="2514"/>
      <c r="K11" s="2514"/>
      <c r="L11" s="2514"/>
      <c r="M11" s="2515"/>
    </row>
    <row r="12" spans="1:13" ht="196.5" customHeight="1">
      <c r="A12" s="2548"/>
      <c r="B12" s="109" t="s">
        <v>543</v>
      </c>
      <c r="C12" s="2513" t="s">
        <v>741</v>
      </c>
      <c r="D12" s="2514"/>
      <c r="E12" s="2514"/>
      <c r="F12" s="2514"/>
      <c r="G12" s="2514"/>
      <c r="H12" s="2514"/>
      <c r="I12" s="2514"/>
      <c r="J12" s="2514"/>
      <c r="K12" s="2514"/>
      <c r="L12" s="2514"/>
      <c r="M12" s="2515"/>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30" customHeight="1">
      <c r="A16" s="2519"/>
      <c r="B16" s="5" t="s">
        <v>550</v>
      </c>
      <c r="C16" s="2513" t="s">
        <v>93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t="s">
        <v>534</v>
      </c>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v>20077</v>
      </c>
      <c r="E29" s="48"/>
      <c r="F29" s="59" t="s">
        <v>487</v>
      </c>
      <c r="G29" s="168">
        <v>2019</v>
      </c>
      <c r="H29" s="48"/>
      <c r="I29" s="59" t="s">
        <v>488</v>
      </c>
      <c r="J29" s="2616" t="s">
        <v>742</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3">
        <v>2000</v>
      </c>
      <c r="E36" s="169"/>
      <c r="F36" s="163">
        <v>7000</v>
      </c>
      <c r="G36" s="169"/>
      <c r="H36" s="163">
        <v>7000</v>
      </c>
      <c r="I36" s="169"/>
      <c r="J36" s="163">
        <v>7000</v>
      </c>
      <c r="K36" s="169"/>
      <c r="L36" s="163">
        <v>3100</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3">
        <v>3100</v>
      </c>
      <c r="E38" s="169"/>
      <c r="F38" s="163">
        <v>3100</v>
      </c>
      <c r="G38" s="169"/>
      <c r="H38" s="163">
        <v>3100</v>
      </c>
      <c r="I38" s="169"/>
      <c r="J38" s="163">
        <v>3100</v>
      </c>
      <c r="K38" s="169"/>
      <c r="L38" s="163">
        <v>3100</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v>3100</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605">
        <v>44700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535</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743</v>
      </c>
      <c r="D48" s="2514"/>
      <c r="E48" s="2514"/>
      <c r="F48" s="2514"/>
      <c r="G48" s="2514"/>
      <c r="H48" s="2514"/>
      <c r="I48" s="2514"/>
      <c r="J48" s="2514"/>
      <c r="K48" s="2514"/>
      <c r="L48" s="2514"/>
      <c r="M48" s="2515"/>
    </row>
    <row r="49" spans="1:13" ht="38.25" customHeight="1">
      <c r="A49" s="2519"/>
      <c r="B49" s="5" t="s">
        <v>514</v>
      </c>
      <c r="C49" s="2513" t="s">
        <v>744</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9</v>
      </c>
      <c r="D51" s="2514"/>
      <c r="E51" s="2514"/>
      <c r="F51" s="2514"/>
      <c r="G51" s="2514"/>
      <c r="H51" s="2514"/>
      <c r="I51" s="2514"/>
      <c r="J51" s="2514"/>
      <c r="K51" s="2514"/>
      <c r="L51" s="2514"/>
      <c r="M51" s="2515"/>
    </row>
    <row r="52" spans="1:13" ht="15.75" customHeight="1">
      <c r="A52" s="2501" t="s">
        <v>518</v>
      </c>
      <c r="B52" s="98" t="s">
        <v>519</v>
      </c>
      <c r="C52" s="2467" t="s">
        <v>520</v>
      </c>
      <c r="D52" s="2468"/>
      <c r="E52" s="2468"/>
      <c r="F52" s="2468"/>
      <c r="G52" s="2468"/>
      <c r="H52" s="2468"/>
      <c r="I52" s="2468"/>
      <c r="J52" s="2468"/>
      <c r="K52" s="2468"/>
      <c r="L52" s="2468"/>
      <c r="M52" s="2469"/>
    </row>
    <row r="53" spans="1:13" ht="15.75" customHeight="1">
      <c r="A53" s="2502"/>
      <c r="B53" s="98" t="s">
        <v>521</v>
      </c>
      <c r="C53" s="2591" t="s">
        <v>522</v>
      </c>
      <c r="D53" s="2592"/>
      <c r="E53" s="2592"/>
      <c r="F53" s="2592"/>
      <c r="G53" s="2592"/>
      <c r="H53" s="2592"/>
      <c r="I53" s="2592"/>
      <c r="J53" s="2592"/>
      <c r="K53" s="2592"/>
      <c r="L53" s="2592"/>
      <c r="M53" s="2593"/>
    </row>
    <row r="54" spans="1:13" ht="15.75" customHeight="1">
      <c r="A54" s="2502"/>
      <c r="B54" s="98" t="s">
        <v>523</v>
      </c>
      <c r="C54" s="2591" t="s">
        <v>525</v>
      </c>
      <c r="D54" s="2592"/>
      <c r="E54" s="2592"/>
      <c r="F54" s="2592"/>
      <c r="G54" s="2592"/>
      <c r="H54" s="2592"/>
      <c r="I54" s="2592"/>
      <c r="J54" s="2592"/>
      <c r="K54" s="2592"/>
      <c r="L54" s="2592"/>
      <c r="M54" s="2593"/>
    </row>
    <row r="55" spans="1:13" ht="15.75" customHeight="1">
      <c r="A55" s="2502"/>
      <c r="B55" s="99" t="s">
        <v>524</v>
      </c>
      <c r="C55" s="2592" t="s">
        <v>1</v>
      </c>
      <c r="D55" s="2592"/>
      <c r="E55" s="2592"/>
      <c r="F55" s="2592"/>
      <c r="G55" s="2592"/>
      <c r="H55" s="2592"/>
      <c r="I55" s="2592"/>
      <c r="J55" s="2592"/>
      <c r="K55" s="2592"/>
      <c r="L55" s="2592"/>
      <c r="M55" s="2593"/>
    </row>
    <row r="56" spans="1:13" ht="15.75" customHeight="1">
      <c r="A56" s="2502"/>
      <c r="B56" s="98" t="s">
        <v>526</v>
      </c>
      <c r="C56" s="2470" t="s">
        <v>89</v>
      </c>
      <c r="D56" s="2471"/>
      <c r="E56" s="2471"/>
      <c r="F56" s="2471"/>
      <c r="G56" s="2471"/>
      <c r="H56" s="2471"/>
      <c r="I56" s="2471"/>
      <c r="J56" s="2471"/>
      <c r="K56" s="2471"/>
      <c r="L56" s="2471"/>
      <c r="M56" s="2631"/>
    </row>
    <row r="57" spans="1:13" ht="16.5" customHeight="1" thickBot="1">
      <c r="A57" s="2516"/>
      <c r="B57" s="98" t="s">
        <v>527</v>
      </c>
      <c r="C57" s="2634" t="s">
        <v>88</v>
      </c>
      <c r="D57" s="2419"/>
      <c r="E57" s="2419"/>
      <c r="F57" s="2419"/>
      <c r="G57" s="2419"/>
      <c r="H57" s="2419"/>
      <c r="I57" s="2419"/>
      <c r="J57" s="2419"/>
      <c r="K57" s="2419"/>
      <c r="L57" s="2419"/>
      <c r="M57" s="2635"/>
    </row>
    <row r="58" spans="1:13" ht="15.75" customHeight="1">
      <c r="A58" s="2501" t="s">
        <v>528</v>
      </c>
      <c r="B58" s="100" t="s">
        <v>529</v>
      </c>
      <c r="C58" s="2478" t="s">
        <v>530</v>
      </c>
      <c r="D58" s="2479"/>
      <c r="E58" s="2479"/>
      <c r="F58" s="2479"/>
      <c r="G58" s="2479"/>
      <c r="H58" s="2479"/>
      <c r="I58" s="2479"/>
      <c r="J58" s="2479"/>
      <c r="K58" s="2479"/>
      <c r="L58" s="2479"/>
      <c r="M58" s="2480"/>
    </row>
    <row r="59" spans="1:13" ht="30" customHeight="1">
      <c r="A59" s="2502"/>
      <c r="B59" s="100" t="s">
        <v>531</v>
      </c>
      <c r="C59" s="2591" t="s">
        <v>532</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'C:\Users\mayraromero\Desktop\Contrato 182 de 2020\2020\Articulación Dirección de Derechos y Diseño de Política\PPMYEG Actualización 2020\C:\Users\mayraromero\Downloads\[Matriz de Plan de Accion PPMYEG V217082020.xlsx]Desplegables'!#REF!</xm:f>
          </x14:formula1>
          <xm:sqref>C7 G45:J46 C14:D14 C4</xm:sqref>
        </x14:dataValidation>
      </x14:dataValidations>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1"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2302</v>
      </c>
      <c r="C1" s="153"/>
      <c r="D1" s="153"/>
      <c r="E1" s="153"/>
      <c r="F1" s="153"/>
      <c r="G1" s="153"/>
      <c r="H1" s="153"/>
      <c r="I1" s="153"/>
      <c r="J1" s="153"/>
      <c r="K1" s="153"/>
      <c r="L1" s="153"/>
      <c r="M1" s="154"/>
    </row>
    <row r="2" spans="1:13" ht="39" customHeight="1">
      <c r="A2" s="2547" t="s">
        <v>457</v>
      </c>
      <c r="B2" s="4" t="s">
        <v>458</v>
      </c>
      <c r="C2" s="2582" t="s">
        <v>1839</v>
      </c>
      <c r="D2" s="2583"/>
      <c r="E2" s="2583"/>
      <c r="F2" s="2583"/>
      <c r="G2" s="2583"/>
      <c r="H2" s="2583"/>
      <c r="I2" s="2583"/>
      <c r="J2" s="2583"/>
      <c r="K2" s="2583"/>
      <c r="L2" s="2583"/>
      <c r="M2" s="2584"/>
    </row>
    <row r="3" spans="1:13" ht="57.95" customHeight="1">
      <c r="A3" s="2548"/>
      <c r="B3" s="109" t="s">
        <v>538</v>
      </c>
      <c r="C3" s="2424" t="s">
        <v>375</v>
      </c>
      <c r="D3" s="2425"/>
      <c r="E3" s="2425"/>
      <c r="F3" s="2425"/>
      <c r="G3" s="2425"/>
      <c r="H3" s="2425"/>
      <c r="I3" s="2425"/>
      <c r="J3" s="2425"/>
      <c r="K3" s="2425"/>
      <c r="L3" s="2425"/>
      <c r="M3" s="2426"/>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38</v>
      </c>
      <c r="D7" s="2588"/>
      <c r="E7" s="14"/>
      <c r="F7" s="14"/>
      <c r="G7" s="15"/>
      <c r="H7" s="16" t="s">
        <v>5</v>
      </c>
      <c r="I7" s="2587" t="s">
        <v>650</v>
      </c>
      <c r="J7" s="2588"/>
      <c r="K7" s="2588"/>
      <c r="L7" s="2588"/>
      <c r="M7" s="2589"/>
    </row>
    <row r="8" spans="1:13" ht="15.75" customHeight="1">
      <c r="A8" s="2548"/>
      <c r="B8" s="2539" t="s">
        <v>462</v>
      </c>
      <c r="C8" s="2642" t="s">
        <v>29</v>
      </c>
      <c r="D8" s="2643"/>
      <c r="E8" s="183"/>
      <c r="F8" s="183"/>
      <c r="G8" s="183"/>
      <c r="H8" s="183"/>
      <c r="I8" s="2643" t="s">
        <v>29</v>
      </c>
      <c r="J8" s="2643"/>
      <c r="K8" s="177"/>
      <c r="L8" s="177"/>
      <c r="M8" s="178"/>
    </row>
    <row r="9" spans="1:13" ht="15.75" customHeight="1">
      <c r="A9" s="2548"/>
      <c r="B9" s="2540"/>
      <c r="C9" s="2644"/>
      <c r="D9" s="2524"/>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103.5" customHeight="1">
      <c r="A11" s="2548"/>
      <c r="B11" s="109" t="s">
        <v>464</v>
      </c>
      <c r="C11" s="2513" t="s">
        <v>773</v>
      </c>
      <c r="D11" s="2514"/>
      <c r="E11" s="2514"/>
      <c r="F11" s="2514"/>
      <c r="G11" s="2514"/>
      <c r="H11" s="2514"/>
      <c r="I11" s="2514"/>
      <c r="J11" s="2514"/>
      <c r="K11" s="2514"/>
      <c r="L11" s="2514"/>
      <c r="M11" s="2515"/>
    </row>
    <row r="12" spans="1:13" ht="88.5" customHeight="1">
      <c r="A12" s="2548"/>
      <c r="B12" s="109" t="s">
        <v>543</v>
      </c>
      <c r="C12" s="2513" t="s">
        <v>774</v>
      </c>
      <c r="D12" s="2514"/>
      <c r="E12" s="2514"/>
      <c r="F12" s="2514"/>
      <c r="G12" s="2514"/>
      <c r="H12" s="2514"/>
      <c r="I12" s="2514"/>
      <c r="J12" s="2514"/>
      <c r="K12" s="2514"/>
      <c r="L12" s="2514"/>
      <c r="M12" s="2515"/>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68</v>
      </c>
      <c r="D14" s="2617"/>
      <c r="E14" s="128" t="s">
        <v>548</v>
      </c>
      <c r="F14" s="2579" t="s">
        <v>69</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1840</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1</v>
      </c>
      <c r="E36" s="165"/>
      <c r="F36" s="161">
        <v>1</v>
      </c>
      <c r="G36" s="165"/>
      <c r="H36" s="161">
        <v>1</v>
      </c>
      <c r="I36" s="165"/>
      <c r="J36" s="161">
        <v>1</v>
      </c>
      <c r="K36" s="165"/>
      <c r="L36" s="161">
        <v>1</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1</v>
      </c>
      <c r="E38" s="165"/>
      <c r="F38" s="161">
        <v>1</v>
      </c>
      <c r="G38" s="165"/>
      <c r="H38" s="161">
        <v>1</v>
      </c>
      <c r="I38" s="165"/>
      <c r="J38" s="161">
        <v>1</v>
      </c>
      <c r="K38" s="165"/>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775</v>
      </c>
      <c r="D48" s="2514"/>
      <c r="E48" s="2514"/>
      <c r="F48" s="2514"/>
      <c r="G48" s="2514"/>
      <c r="H48" s="2514"/>
      <c r="I48" s="2514"/>
      <c r="J48" s="2514"/>
      <c r="K48" s="2514"/>
      <c r="L48" s="2514"/>
      <c r="M48" s="2515"/>
    </row>
    <row r="49" spans="1:13" ht="38.25" customHeight="1">
      <c r="A49" s="2519"/>
      <c r="B49" s="5" t="s">
        <v>514</v>
      </c>
      <c r="C49" s="2513" t="s">
        <v>776</v>
      </c>
      <c r="D49" s="2514"/>
      <c r="E49" s="2514"/>
      <c r="F49" s="2514"/>
      <c r="G49" s="2514"/>
      <c r="H49" s="2514"/>
      <c r="I49" s="2514"/>
      <c r="J49" s="2514"/>
      <c r="K49" s="2514"/>
      <c r="L49" s="2514"/>
      <c r="M49" s="2515"/>
    </row>
    <row r="50" spans="1:13" ht="15.75" customHeight="1">
      <c r="A50" s="2519"/>
      <c r="B50" s="5" t="s">
        <v>515</v>
      </c>
      <c r="C50" s="2645">
        <v>15</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656</v>
      </c>
      <c r="D52" s="2592"/>
      <c r="E52" s="2592"/>
      <c r="F52" s="2592"/>
      <c r="G52" s="2592"/>
      <c r="H52" s="2592"/>
      <c r="I52" s="2592"/>
      <c r="J52" s="2592"/>
      <c r="K52" s="2592"/>
      <c r="L52" s="2592"/>
      <c r="M52" s="2593"/>
    </row>
    <row r="53" spans="1:13" ht="15.75" customHeight="1">
      <c r="A53" s="2502"/>
      <c r="B53" s="98" t="s">
        <v>521</v>
      </c>
      <c r="C53" s="2591" t="s">
        <v>777</v>
      </c>
      <c r="D53" s="2592"/>
      <c r="E53" s="2592"/>
      <c r="F53" s="2592"/>
      <c r="G53" s="2592"/>
      <c r="H53" s="2592"/>
      <c r="I53" s="2592"/>
      <c r="J53" s="2592"/>
      <c r="K53" s="2592"/>
      <c r="L53" s="2592"/>
      <c r="M53" s="2593"/>
    </row>
    <row r="54" spans="1:13" ht="15.75" customHeight="1">
      <c r="A54" s="2502"/>
      <c r="B54" s="98" t="s">
        <v>523</v>
      </c>
      <c r="C54" s="2591" t="s">
        <v>658</v>
      </c>
      <c r="D54" s="2592"/>
      <c r="E54" s="2592"/>
      <c r="F54" s="2592"/>
      <c r="G54" s="2592"/>
      <c r="H54" s="2592"/>
      <c r="I54" s="2592"/>
      <c r="J54" s="2592"/>
      <c r="K54" s="2592"/>
      <c r="L54" s="2592"/>
      <c r="M54" s="2593"/>
    </row>
    <row r="55" spans="1:13" ht="15.75" customHeight="1">
      <c r="A55" s="2502"/>
      <c r="B55" s="99" t="s">
        <v>524</v>
      </c>
      <c r="C55" s="2591" t="s">
        <v>70</v>
      </c>
      <c r="D55" s="2592"/>
      <c r="E55" s="2592"/>
      <c r="F55" s="2592"/>
      <c r="G55" s="2592"/>
      <c r="H55" s="2592"/>
      <c r="I55" s="2592"/>
      <c r="J55" s="2592"/>
      <c r="K55" s="2592"/>
      <c r="L55" s="2592"/>
      <c r="M55" s="2593"/>
    </row>
    <row r="56" spans="1:13" ht="15.75" customHeight="1">
      <c r="A56" s="2502"/>
      <c r="B56" s="98" t="s">
        <v>526</v>
      </c>
      <c r="C56" s="2597" t="s">
        <v>72</v>
      </c>
      <c r="D56" s="2592"/>
      <c r="E56" s="2592"/>
      <c r="F56" s="2592"/>
      <c r="G56" s="2592"/>
      <c r="H56" s="2592"/>
      <c r="I56" s="2592"/>
      <c r="J56" s="2592"/>
      <c r="K56" s="2592"/>
      <c r="L56" s="2592"/>
      <c r="M56" s="2593"/>
    </row>
    <row r="57" spans="1:13" ht="16.5" customHeight="1" thickBot="1">
      <c r="A57" s="2516"/>
      <c r="B57" s="98" t="s">
        <v>527</v>
      </c>
      <c r="C57" s="2591" t="s">
        <v>71</v>
      </c>
      <c r="D57" s="2592"/>
      <c r="E57" s="2592"/>
      <c r="F57" s="2592"/>
      <c r="G57" s="2592"/>
      <c r="H57" s="2592"/>
      <c r="I57" s="2592"/>
      <c r="J57" s="2592"/>
      <c r="K57" s="2592"/>
      <c r="L57" s="2592"/>
      <c r="M57" s="2593"/>
    </row>
    <row r="58" spans="1:13" ht="15.75" customHeight="1">
      <c r="A58" s="2501" t="s">
        <v>528</v>
      </c>
      <c r="B58" s="100" t="s">
        <v>529</v>
      </c>
      <c r="C58" s="2591" t="s">
        <v>659</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658</v>
      </c>
      <c r="D60" s="2592"/>
      <c r="E60" s="2592"/>
      <c r="F60" s="2592"/>
      <c r="G60" s="2592"/>
      <c r="H60" s="2592"/>
      <c r="I60" s="2592"/>
      <c r="J60" s="2592"/>
      <c r="K60" s="2592"/>
      <c r="L60" s="2592"/>
      <c r="M60" s="2593"/>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'C:\Users\ASUS\Documents\PPMYEG\INTEGRACION SOCIAL\[Fichas IDIPRON.xlsx]Desplegables'!#REF!</xm:f>
          </x14:formula1>
          <xm:sqref>C7 C14:D14 G45:J46</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3"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2303</v>
      </c>
      <c r="C1" s="153"/>
      <c r="D1" s="153"/>
      <c r="E1" s="153"/>
      <c r="F1" s="153"/>
      <c r="G1" s="153"/>
      <c r="H1" s="153"/>
      <c r="I1" s="153"/>
      <c r="J1" s="153"/>
      <c r="K1" s="153"/>
      <c r="L1" s="153"/>
      <c r="M1" s="154"/>
    </row>
    <row r="2" spans="1:13" ht="31.5" customHeight="1">
      <c r="A2" s="2547" t="s">
        <v>457</v>
      </c>
      <c r="B2" s="4" t="s">
        <v>458</v>
      </c>
      <c r="C2" s="2582" t="s">
        <v>234</v>
      </c>
      <c r="D2" s="2583"/>
      <c r="E2" s="2583"/>
      <c r="F2" s="2583"/>
      <c r="G2" s="2583"/>
      <c r="H2" s="2583"/>
      <c r="I2" s="2583"/>
      <c r="J2" s="2583"/>
      <c r="K2" s="2583"/>
      <c r="L2" s="2583"/>
      <c r="M2" s="2584"/>
    </row>
    <row r="3" spans="1:13" ht="42" customHeight="1">
      <c r="A3" s="2548"/>
      <c r="B3" s="109" t="s">
        <v>538</v>
      </c>
      <c r="C3" s="2424" t="s">
        <v>375</v>
      </c>
      <c r="D3" s="2425"/>
      <c r="E3" s="2425"/>
      <c r="F3" s="2425"/>
      <c r="G3" s="2425"/>
      <c r="H3" s="2425"/>
      <c r="I3" s="2425"/>
      <c r="J3" s="2425"/>
      <c r="K3" s="2425"/>
      <c r="L3" s="2425"/>
      <c r="M3" s="2426"/>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888</v>
      </c>
      <c r="D7" s="2735"/>
      <c r="E7" s="2735"/>
      <c r="F7" s="2735"/>
      <c r="G7" s="2736"/>
      <c r="H7" s="16" t="s">
        <v>5</v>
      </c>
      <c r="I7" s="2771" t="s">
        <v>147</v>
      </c>
      <c r="J7" s="2770"/>
      <c r="K7" s="2770"/>
      <c r="L7" s="2770"/>
      <c r="M7" s="2772"/>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1117</v>
      </c>
      <c r="D11" s="2514"/>
      <c r="E11" s="2514"/>
      <c r="F11" s="2514"/>
      <c r="G11" s="2514"/>
      <c r="H11" s="2514"/>
      <c r="I11" s="2514"/>
      <c r="J11" s="2514"/>
      <c r="K11" s="2514"/>
      <c r="L11" s="2514"/>
      <c r="M11" s="2515"/>
    </row>
    <row r="12" spans="1:13" ht="111" customHeight="1">
      <c r="A12" s="2548"/>
      <c r="B12" s="109" t="s">
        <v>543</v>
      </c>
      <c r="C12" s="2758" t="s">
        <v>1118</v>
      </c>
      <c r="D12" s="2759"/>
      <c r="E12" s="2759"/>
      <c r="F12" s="2759"/>
      <c r="G12" s="2759"/>
      <c r="H12" s="2759"/>
      <c r="I12" s="2759"/>
      <c r="J12" s="2759"/>
      <c r="K12" s="2759"/>
      <c r="L12" s="2759"/>
      <c r="M12" s="2760"/>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232</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6.75" customHeight="1">
      <c r="A16" s="2519"/>
      <c r="B16" s="5" t="s">
        <v>550</v>
      </c>
      <c r="C16" s="2513" t="s">
        <v>231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0.25</v>
      </c>
      <c r="E36" s="2606"/>
      <c r="F36" s="2575">
        <v>0.5</v>
      </c>
      <c r="G36" s="2606"/>
      <c r="H36" s="2575">
        <v>0.75</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1119</v>
      </c>
      <c r="D48" s="2514"/>
      <c r="E48" s="2514"/>
      <c r="F48" s="2514"/>
      <c r="G48" s="2514"/>
      <c r="H48" s="2514"/>
      <c r="I48" s="2514"/>
      <c r="J48" s="2514"/>
      <c r="K48" s="2514"/>
      <c r="L48" s="2514"/>
      <c r="M48" s="2515"/>
    </row>
    <row r="49" spans="1:13" ht="38.25" customHeight="1">
      <c r="A49" s="2519"/>
      <c r="B49" s="5" t="s">
        <v>514</v>
      </c>
      <c r="C49" s="2513" t="s">
        <v>1107</v>
      </c>
      <c r="D49" s="2514"/>
      <c r="E49" s="2514"/>
      <c r="F49" s="2514"/>
      <c r="G49" s="2514"/>
      <c r="H49" s="2514"/>
      <c r="I49" s="2514"/>
      <c r="J49" s="2514"/>
      <c r="K49" s="2514"/>
      <c r="L49" s="2514"/>
      <c r="M49" s="2515"/>
    </row>
    <row r="50" spans="1:13" ht="15.75" customHeight="1">
      <c r="A50" s="2519"/>
      <c r="B50" s="5" t="s">
        <v>515</v>
      </c>
      <c r="C50" s="147" t="s">
        <v>1108</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897" t="s">
        <v>1109</v>
      </c>
      <c r="D52" s="2898"/>
      <c r="E52" s="2898"/>
      <c r="F52" s="2898"/>
      <c r="G52" s="2898"/>
      <c r="H52" s="2898"/>
      <c r="I52" s="2898"/>
      <c r="J52" s="2898"/>
      <c r="K52" s="2898"/>
      <c r="L52" s="2898"/>
      <c r="M52" s="2899"/>
    </row>
    <row r="53" spans="1:13" ht="15.75" customHeight="1">
      <c r="A53" s="2502"/>
      <c r="B53" s="98" t="s">
        <v>521</v>
      </c>
      <c r="C53" s="2897" t="s">
        <v>1110</v>
      </c>
      <c r="D53" s="2898"/>
      <c r="E53" s="2898"/>
      <c r="F53" s="2898"/>
      <c r="G53" s="2898"/>
      <c r="H53" s="2898"/>
      <c r="I53" s="2898"/>
      <c r="J53" s="2898"/>
      <c r="K53" s="2898"/>
      <c r="L53" s="2898"/>
      <c r="M53" s="2899"/>
    </row>
    <row r="54" spans="1:13" ht="15.75" customHeight="1">
      <c r="A54" s="2502"/>
      <c r="B54" s="98" t="s">
        <v>523</v>
      </c>
      <c r="C54" s="2897" t="s">
        <v>1111</v>
      </c>
      <c r="D54" s="2898"/>
      <c r="E54" s="2898"/>
      <c r="F54" s="2898"/>
      <c r="G54" s="2898"/>
      <c r="H54" s="2898"/>
      <c r="I54" s="2898"/>
      <c r="J54" s="2898"/>
      <c r="K54" s="2898"/>
      <c r="L54" s="2898"/>
      <c r="M54" s="2899"/>
    </row>
    <row r="55" spans="1:13" ht="15.75" customHeight="1">
      <c r="A55" s="2502"/>
      <c r="B55" s="99" t="s">
        <v>524</v>
      </c>
      <c r="C55" s="2897" t="s">
        <v>1112</v>
      </c>
      <c r="D55" s="2898"/>
      <c r="E55" s="2898"/>
      <c r="F55" s="2898"/>
      <c r="G55" s="2898"/>
      <c r="H55" s="2898"/>
      <c r="I55" s="2898"/>
      <c r="J55" s="2898"/>
      <c r="K55" s="2898"/>
      <c r="L55" s="2898"/>
      <c r="M55" s="2899"/>
    </row>
    <row r="56" spans="1:13" ht="15.75" customHeight="1">
      <c r="A56" s="2502"/>
      <c r="B56" s="98" t="s">
        <v>526</v>
      </c>
      <c r="C56" s="2901" t="s">
        <v>1113</v>
      </c>
      <c r="D56" s="2898"/>
      <c r="E56" s="2898"/>
      <c r="F56" s="2898"/>
      <c r="G56" s="2898"/>
      <c r="H56" s="2898"/>
      <c r="I56" s="2898"/>
      <c r="J56" s="2898"/>
      <c r="K56" s="2898"/>
      <c r="L56" s="2898"/>
      <c r="M56" s="2899"/>
    </row>
    <row r="57" spans="1:13" ht="16.5" customHeight="1" thickBot="1">
      <c r="A57" s="2516"/>
      <c r="B57" s="98" t="s">
        <v>527</v>
      </c>
      <c r="C57" s="2897" t="s">
        <v>233</v>
      </c>
      <c r="D57" s="2898"/>
      <c r="E57" s="2898"/>
      <c r="F57" s="2898"/>
      <c r="G57" s="2898"/>
      <c r="H57" s="2898"/>
      <c r="I57" s="2898"/>
      <c r="J57" s="2898"/>
      <c r="K57" s="2898"/>
      <c r="L57" s="2898"/>
      <c r="M57" s="2899"/>
    </row>
    <row r="58" spans="1:13" ht="15.75" customHeight="1">
      <c r="A58" s="2501" t="s">
        <v>528</v>
      </c>
      <c r="B58" s="100" t="s">
        <v>529</v>
      </c>
      <c r="C58" s="2897" t="s">
        <v>1114</v>
      </c>
      <c r="D58" s="2898"/>
      <c r="E58" s="2898"/>
      <c r="F58" s="2898"/>
      <c r="G58" s="2898"/>
      <c r="H58" s="2898"/>
      <c r="I58" s="2898"/>
      <c r="J58" s="2898"/>
      <c r="K58" s="2898"/>
      <c r="L58" s="2898"/>
      <c r="M58" s="2899"/>
    </row>
    <row r="59" spans="1:13" ht="30" customHeight="1">
      <c r="A59" s="2502"/>
      <c r="B59" s="100" t="s">
        <v>531</v>
      </c>
      <c r="C59" s="2897" t="s">
        <v>574</v>
      </c>
      <c r="D59" s="2898"/>
      <c r="E59" s="2898"/>
      <c r="F59" s="2898"/>
      <c r="G59" s="2898"/>
      <c r="H59" s="2898"/>
      <c r="I59" s="2898"/>
      <c r="J59" s="2898"/>
      <c r="K59" s="2898"/>
      <c r="L59" s="2898"/>
      <c r="M59" s="2899"/>
    </row>
    <row r="60" spans="1:13" ht="30" customHeight="1" thickBot="1">
      <c r="A60" s="2502"/>
      <c r="B60" s="101" t="s">
        <v>5</v>
      </c>
      <c r="C60" s="2897" t="s">
        <v>1115</v>
      </c>
      <c r="D60" s="2898"/>
      <c r="E60" s="2898"/>
      <c r="F60" s="2898"/>
      <c r="G60" s="2898"/>
      <c r="H60" s="2898"/>
      <c r="I60" s="2898"/>
      <c r="J60" s="2898"/>
      <c r="K60" s="2898"/>
      <c r="L60" s="2898"/>
      <c r="M60" s="2899"/>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9" zoomScale="80" zoomScaleNormal="80" workbookViewId="0">
      <selection activeCell="F14" sqref="F14:M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2304</v>
      </c>
      <c r="C1" s="153"/>
      <c r="D1" s="153"/>
      <c r="E1" s="153"/>
      <c r="F1" s="153"/>
      <c r="G1" s="153"/>
      <c r="H1" s="153"/>
      <c r="I1" s="153"/>
      <c r="J1" s="153"/>
      <c r="K1" s="153"/>
      <c r="L1" s="153"/>
      <c r="M1" s="154"/>
    </row>
    <row r="2" spans="1:13" ht="31.5" customHeight="1">
      <c r="A2" s="2547" t="s">
        <v>457</v>
      </c>
      <c r="B2" s="4" t="s">
        <v>458</v>
      </c>
      <c r="C2" s="2582" t="s">
        <v>235</v>
      </c>
      <c r="D2" s="2583"/>
      <c r="E2" s="2583"/>
      <c r="F2" s="2583"/>
      <c r="G2" s="2583"/>
      <c r="H2" s="2583"/>
      <c r="I2" s="2583"/>
      <c r="J2" s="2583"/>
      <c r="K2" s="2583"/>
      <c r="L2" s="2583"/>
      <c r="M2" s="2584"/>
    </row>
    <row r="3" spans="1:13" ht="42" customHeight="1">
      <c r="A3" s="2548"/>
      <c r="B3" s="109" t="s">
        <v>538</v>
      </c>
      <c r="C3" s="2424" t="s">
        <v>375</v>
      </c>
      <c r="D3" s="2425"/>
      <c r="E3" s="2425"/>
      <c r="F3" s="2425"/>
      <c r="G3" s="2425"/>
      <c r="H3" s="2425"/>
      <c r="I3" s="2425"/>
      <c r="J3" s="2425"/>
      <c r="K3" s="2425"/>
      <c r="L3" s="2425"/>
      <c r="M3" s="2426"/>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888</v>
      </c>
      <c r="D7" s="2735"/>
      <c r="E7" s="2735"/>
      <c r="F7" s="2735"/>
      <c r="G7" s="2736"/>
      <c r="H7" s="16" t="s">
        <v>5</v>
      </c>
      <c r="I7" s="2771" t="s">
        <v>147</v>
      </c>
      <c r="J7" s="2770"/>
      <c r="K7" s="2770"/>
      <c r="L7" s="2770"/>
      <c r="M7" s="2772"/>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1121</v>
      </c>
      <c r="D11" s="2514"/>
      <c r="E11" s="2514"/>
      <c r="F11" s="2514"/>
      <c r="G11" s="2514"/>
      <c r="H11" s="2514"/>
      <c r="I11" s="2514"/>
      <c r="J11" s="2514"/>
      <c r="K11" s="2514"/>
      <c r="L11" s="2514"/>
      <c r="M11" s="2515"/>
    </row>
    <row r="12" spans="1:13" ht="111" customHeight="1">
      <c r="A12" s="2548"/>
      <c r="B12" s="109" t="s">
        <v>543</v>
      </c>
      <c r="C12" s="2758" t="s">
        <v>1122</v>
      </c>
      <c r="D12" s="2759"/>
      <c r="E12" s="2759"/>
      <c r="F12" s="2759"/>
      <c r="G12" s="2759"/>
      <c r="H12" s="2759"/>
      <c r="I12" s="2759"/>
      <c r="J12" s="2759"/>
      <c r="K12" s="2759"/>
      <c r="L12" s="2759"/>
      <c r="M12" s="2760"/>
    </row>
    <row r="13" spans="1:13" ht="60" customHeight="1">
      <c r="A13" s="2548"/>
      <c r="B13" s="109" t="s">
        <v>545</v>
      </c>
      <c r="C13" s="2513" t="s">
        <v>374</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232</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6.75" customHeight="1">
      <c r="A16" s="2519"/>
      <c r="B16" s="5" t="s">
        <v>550</v>
      </c>
      <c r="C16" s="2513" t="s">
        <v>1123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0.25</v>
      </c>
      <c r="E36" s="2606"/>
      <c r="F36" s="2575">
        <v>0.5</v>
      </c>
      <c r="G36" s="2606"/>
      <c r="H36" s="2575">
        <v>0.75</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1124</v>
      </c>
      <c r="D48" s="2514"/>
      <c r="E48" s="2514"/>
      <c r="F48" s="2514"/>
      <c r="G48" s="2514"/>
      <c r="H48" s="2514"/>
      <c r="I48" s="2514"/>
      <c r="J48" s="2514"/>
      <c r="K48" s="2514"/>
      <c r="L48" s="2514"/>
      <c r="M48" s="2515"/>
    </row>
    <row r="49" spans="1:13" ht="38.25" customHeight="1">
      <c r="A49" s="2519"/>
      <c r="B49" s="5" t="s">
        <v>514</v>
      </c>
      <c r="C49" s="2513" t="s">
        <v>1107</v>
      </c>
      <c r="D49" s="2514"/>
      <c r="E49" s="2514"/>
      <c r="F49" s="2514"/>
      <c r="G49" s="2514"/>
      <c r="H49" s="2514"/>
      <c r="I49" s="2514"/>
      <c r="J49" s="2514"/>
      <c r="K49" s="2514"/>
      <c r="L49" s="2514"/>
      <c r="M49" s="2515"/>
    </row>
    <row r="50" spans="1:13" ht="15.75" customHeight="1">
      <c r="A50" s="2519"/>
      <c r="B50" s="5" t="s">
        <v>515</v>
      </c>
      <c r="C50" s="147" t="s">
        <v>1108</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897" t="s">
        <v>1109</v>
      </c>
      <c r="D52" s="2898"/>
      <c r="E52" s="2898"/>
      <c r="F52" s="2898"/>
      <c r="G52" s="2898"/>
      <c r="H52" s="2898"/>
      <c r="I52" s="2898"/>
      <c r="J52" s="2898"/>
      <c r="K52" s="2898"/>
      <c r="L52" s="2898"/>
      <c r="M52" s="2899"/>
    </row>
    <row r="53" spans="1:13" ht="15.75" customHeight="1">
      <c r="A53" s="2502"/>
      <c r="B53" s="98" t="s">
        <v>521</v>
      </c>
      <c r="C53" s="2897" t="s">
        <v>1110</v>
      </c>
      <c r="D53" s="2898"/>
      <c r="E53" s="2898"/>
      <c r="F53" s="2898"/>
      <c r="G53" s="2898"/>
      <c r="H53" s="2898"/>
      <c r="I53" s="2898"/>
      <c r="J53" s="2898"/>
      <c r="K53" s="2898"/>
      <c r="L53" s="2898"/>
      <c r="M53" s="2899"/>
    </row>
    <row r="54" spans="1:13" ht="15.75" customHeight="1">
      <c r="A54" s="2502"/>
      <c r="B54" s="98" t="s">
        <v>523</v>
      </c>
      <c r="C54" s="2897" t="s">
        <v>1111</v>
      </c>
      <c r="D54" s="2898"/>
      <c r="E54" s="2898"/>
      <c r="F54" s="2898"/>
      <c r="G54" s="2898"/>
      <c r="H54" s="2898"/>
      <c r="I54" s="2898"/>
      <c r="J54" s="2898"/>
      <c r="K54" s="2898"/>
      <c r="L54" s="2898"/>
      <c r="M54" s="2899"/>
    </row>
    <row r="55" spans="1:13" ht="15.75" customHeight="1">
      <c r="A55" s="2502"/>
      <c r="B55" s="99" t="s">
        <v>524</v>
      </c>
      <c r="C55" s="2897" t="s">
        <v>1112</v>
      </c>
      <c r="D55" s="2898"/>
      <c r="E55" s="2898"/>
      <c r="F55" s="2898"/>
      <c r="G55" s="2898"/>
      <c r="H55" s="2898"/>
      <c r="I55" s="2898"/>
      <c r="J55" s="2898"/>
      <c r="K55" s="2898"/>
      <c r="L55" s="2898"/>
      <c r="M55" s="2899"/>
    </row>
    <row r="56" spans="1:13" ht="15.75" customHeight="1">
      <c r="A56" s="2502"/>
      <c r="B56" s="98" t="s">
        <v>526</v>
      </c>
      <c r="C56" s="2901" t="s">
        <v>1113</v>
      </c>
      <c r="D56" s="2898"/>
      <c r="E56" s="2898"/>
      <c r="F56" s="2898"/>
      <c r="G56" s="2898"/>
      <c r="H56" s="2898"/>
      <c r="I56" s="2898"/>
      <c r="J56" s="2898"/>
      <c r="K56" s="2898"/>
      <c r="L56" s="2898"/>
      <c r="M56" s="2899"/>
    </row>
    <row r="57" spans="1:13" ht="16.5" customHeight="1" thickBot="1">
      <c r="A57" s="2516"/>
      <c r="B57" s="98" t="s">
        <v>527</v>
      </c>
      <c r="C57" s="2897" t="s">
        <v>233</v>
      </c>
      <c r="D57" s="2898"/>
      <c r="E57" s="2898"/>
      <c r="F57" s="2898"/>
      <c r="G57" s="2898"/>
      <c r="H57" s="2898"/>
      <c r="I57" s="2898"/>
      <c r="J57" s="2898"/>
      <c r="K57" s="2898"/>
      <c r="L57" s="2898"/>
      <c r="M57" s="2899"/>
    </row>
    <row r="58" spans="1:13" ht="15.75" customHeight="1">
      <c r="A58" s="2501" t="s">
        <v>528</v>
      </c>
      <c r="B58" s="100" t="s">
        <v>529</v>
      </c>
      <c r="C58" s="2897" t="s">
        <v>1114</v>
      </c>
      <c r="D58" s="2898"/>
      <c r="E58" s="2898"/>
      <c r="F58" s="2898"/>
      <c r="G58" s="2898"/>
      <c r="H58" s="2898"/>
      <c r="I58" s="2898"/>
      <c r="J58" s="2898"/>
      <c r="K58" s="2898"/>
      <c r="L58" s="2898"/>
      <c r="M58" s="2899"/>
    </row>
    <row r="59" spans="1:13" ht="30" customHeight="1">
      <c r="A59" s="2502"/>
      <c r="B59" s="100" t="s">
        <v>531</v>
      </c>
      <c r="C59" s="2897" t="s">
        <v>574</v>
      </c>
      <c r="D59" s="2898"/>
      <c r="E59" s="2898"/>
      <c r="F59" s="2898"/>
      <c r="G59" s="2898"/>
      <c r="H59" s="2898"/>
      <c r="I59" s="2898"/>
      <c r="J59" s="2898"/>
      <c r="K59" s="2898"/>
      <c r="L59" s="2898"/>
      <c r="M59" s="2899"/>
    </row>
    <row r="60" spans="1:13" ht="30" customHeight="1" thickBot="1">
      <c r="A60" s="2502"/>
      <c r="B60" s="101" t="s">
        <v>5</v>
      </c>
      <c r="C60" s="2897" t="s">
        <v>1115</v>
      </c>
      <c r="D60" s="2898"/>
      <c r="E60" s="2898"/>
      <c r="F60" s="2898"/>
      <c r="G60" s="2898"/>
      <c r="H60" s="2898"/>
      <c r="I60" s="2898"/>
      <c r="J60" s="2898"/>
      <c r="K60" s="2898"/>
      <c r="L60" s="2898"/>
      <c r="M60" s="2899"/>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26" zoomScale="70" zoomScaleNormal="70" zoomScalePageLayoutView="85" workbookViewId="0">
      <selection activeCell="I38" sqref="I38"/>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1973</v>
      </c>
      <c r="C1" s="984"/>
      <c r="D1" s="984"/>
      <c r="E1" s="984"/>
      <c r="F1" s="984"/>
      <c r="G1" s="984"/>
      <c r="H1" s="984"/>
      <c r="I1" s="984"/>
      <c r="J1" s="984"/>
      <c r="K1" s="984"/>
      <c r="L1" s="984"/>
      <c r="M1" s="985"/>
    </row>
    <row r="2" spans="1:13" ht="15.6" customHeight="1">
      <c r="A2" s="2412" t="s">
        <v>457</v>
      </c>
      <c r="B2" s="4" t="s">
        <v>458</v>
      </c>
      <c r="C2" s="2415" t="s">
        <v>1974</v>
      </c>
      <c r="D2" s="2416"/>
      <c r="E2" s="2416"/>
      <c r="F2" s="2416"/>
      <c r="G2" s="2416"/>
      <c r="H2" s="2416"/>
      <c r="I2" s="2416"/>
      <c r="J2" s="2416"/>
      <c r="K2" s="2416"/>
      <c r="L2" s="2416"/>
      <c r="M2" s="2417"/>
    </row>
    <row r="3" spans="1:13" ht="31.15" customHeight="1">
      <c r="A3" s="2413"/>
      <c r="B3" s="680" t="s">
        <v>1964</v>
      </c>
      <c r="C3" s="2418" t="s">
        <v>1975</v>
      </c>
      <c r="D3" s="2419"/>
      <c r="E3" s="2419"/>
      <c r="F3" s="2420"/>
      <c r="G3" s="2420"/>
      <c r="H3" s="2420"/>
      <c r="I3" s="2420"/>
      <c r="J3" s="2420"/>
      <c r="K3" s="2420"/>
      <c r="L3" s="2420"/>
      <c r="M3" s="2421"/>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1976</v>
      </c>
      <c r="D8" s="2435"/>
      <c r="E8" s="970"/>
      <c r="F8" s="2435" t="s">
        <v>1977</v>
      </c>
      <c r="G8" s="2435"/>
      <c r="H8" s="970"/>
      <c r="I8" s="2435" t="s">
        <v>1978</v>
      </c>
      <c r="J8" s="2435"/>
      <c r="K8" s="970"/>
      <c r="L8" s="18"/>
      <c r="M8" s="935"/>
    </row>
    <row r="9" spans="1:13" ht="33" customHeight="1">
      <c r="A9" s="2413"/>
      <c r="B9" s="2432"/>
      <c r="C9" s="2436"/>
      <c r="D9" s="2437"/>
      <c r="E9" s="954"/>
      <c r="F9" s="2437"/>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5.6" customHeight="1">
      <c r="A11" s="2414"/>
      <c r="B11" s="680" t="s">
        <v>464</v>
      </c>
      <c r="C11" s="2440" t="s">
        <v>1979</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0.06</v>
      </c>
      <c r="E32" s="991"/>
      <c r="F32" s="990">
        <v>0.06</v>
      </c>
      <c r="G32" s="991"/>
      <c r="H32" s="990">
        <v>0.08</v>
      </c>
      <c r="I32" s="991"/>
      <c r="J32" s="990">
        <v>0.1</v>
      </c>
      <c r="K32" s="991"/>
      <c r="L32" s="990">
        <v>0.1</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0.1</v>
      </c>
      <c r="E34" s="991"/>
      <c r="F34" s="990">
        <v>0.1</v>
      </c>
      <c r="G34" s="991"/>
      <c r="H34" s="990">
        <v>0.1</v>
      </c>
      <c r="I34" s="991"/>
      <c r="J34" s="990">
        <v>0.1</v>
      </c>
      <c r="K34" s="991"/>
      <c r="L34" s="990">
        <v>0.1</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90">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93.6" customHeight="1">
      <c r="A44" s="2444"/>
      <c r="B44" s="680" t="s">
        <v>513</v>
      </c>
      <c r="C44" s="2461" t="s">
        <v>1980</v>
      </c>
      <c r="D44" s="2462"/>
      <c r="E44" s="2462"/>
      <c r="F44" s="2462"/>
      <c r="G44" s="2462"/>
      <c r="H44" s="2462"/>
      <c r="I44" s="2462"/>
      <c r="J44" s="2462"/>
      <c r="K44" s="2462"/>
      <c r="L44" s="2462"/>
      <c r="M44" s="2463"/>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B1" zoomScale="86" zoomScaleNormal="86" workbookViewId="0">
      <selection activeCell="C58" sqref="C58:M58"/>
    </sheetView>
  </sheetViews>
  <sheetFormatPr baseColWidth="10" defaultColWidth="14.42578125" defaultRowHeight="15" customHeight="1"/>
  <cols>
    <col min="1" max="1" width="28.7109375" style="490" customWidth="1"/>
    <col min="2" max="2" width="35.85546875" style="490" customWidth="1"/>
    <col min="3" max="9" width="13.140625" style="490" customWidth="1"/>
    <col min="10" max="10" width="15.5703125" style="490" customWidth="1"/>
    <col min="11" max="13" width="13.140625" style="490" customWidth="1"/>
    <col min="14" max="14" width="48.42578125" style="490" customWidth="1"/>
    <col min="15" max="26" width="13.140625" style="490" customWidth="1"/>
    <col min="27" max="16384" width="14.42578125" style="490"/>
  </cols>
  <sheetData>
    <row r="1" spans="1:26" ht="48" customHeight="1" thickBot="1">
      <c r="A1" s="487"/>
      <c r="B1" s="3137" t="s">
        <v>1805</v>
      </c>
      <c r="C1" s="3138"/>
      <c r="D1" s="3138"/>
      <c r="E1" s="3138"/>
      <c r="F1" s="3138"/>
      <c r="G1" s="3138"/>
      <c r="H1" s="3138"/>
      <c r="I1" s="3138"/>
      <c r="J1" s="3138"/>
      <c r="K1" s="3138"/>
      <c r="L1" s="3138"/>
      <c r="M1" s="3139"/>
      <c r="N1" s="488"/>
      <c r="O1" s="489"/>
      <c r="P1" s="489"/>
      <c r="Q1" s="489"/>
      <c r="R1" s="489"/>
      <c r="S1" s="489"/>
      <c r="T1" s="489"/>
      <c r="U1" s="489"/>
      <c r="V1" s="489"/>
      <c r="W1" s="489"/>
      <c r="X1" s="489"/>
      <c r="Y1" s="489"/>
      <c r="Z1" s="489"/>
    </row>
    <row r="2" spans="1:26" ht="45.6" customHeight="1">
      <c r="A2" s="3140" t="s">
        <v>457</v>
      </c>
      <c r="B2" s="491" t="s">
        <v>458</v>
      </c>
      <c r="C2" s="3142" t="s">
        <v>384</v>
      </c>
      <c r="D2" s="3143"/>
      <c r="E2" s="3143"/>
      <c r="F2" s="3143"/>
      <c r="G2" s="3143"/>
      <c r="H2" s="3143"/>
      <c r="I2" s="3143"/>
      <c r="J2" s="3143"/>
      <c r="K2" s="3143"/>
      <c r="L2" s="3143"/>
      <c r="M2" s="3144"/>
      <c r="N2" s="492"/>
      <c r="O2" s="489"/>
      <c r="P2" s="489"/>
      <c r="Q2" s="489"/>
      <c r="R2" s="489"/>
      <c r="S2" s="489"/>
      <c r="T2" s="489"/>
      <c r="U2" s="489"/>
      <c r="V2" s="489"/>
      <c r="W2" s="489"/>
      <c r="X2" s="489"/>
      <c r="Y2" s="489"/>
      <c r="Z2" s="489"/>
    </row>
    <row r="3" spans="1:26" ht="66" customHeight="1">
      <c r="A3" s="3141"/>
      <c r="B3" s="493" t="s">
        <v>538</v>
      </c>
      <c r="C3" s="3145" t="s">
        <v>1651</v>
      </c>
      <c r="D3" s="3146"/>
      <c r="E3" s="3146"/>
      <c r="F3" s="3146"/>
      <c r="G3" s="3146"/>
      <c r="H3" s="3146"/>
      <c r="I3" s="3146"/>
      <c r="J3" s="3146"/>
      <c r="K3" s="3146"/>
      <c r="L3" s="3146"/>
      <c r="M3" s="3147"/>
      <c r="N3" s="488"/>
      <c r="O3" s="489"/>
      <c r="P3" s="489"/>
      <c r="Q3" s="489"/>
      <c r="R3" s="489"/>
      <c r="S3" s="489"/>
      <c r="T3" s="489"/>
      <c r="U3" s="489"/>
      <c r="V3" s="489"/>
      <c r="W3" s="489"/>
      <c r="X3" s="489"/>
      <c r="Y3" s="489"/>
      <c r="Z3" s="489"/>
    </row>
    <row r="4" spans="1:26" ht="15.75" customHeight="1">
      <c r="A4" s="3141"/>
      <c r="B4" s="494" t="s">
        <v>3</v>
      </c>
      <c r="C4" s="495" t="s">
        <v>348</v>
      </c>
      <c r="D4" s="496"/>
      <c r="E4" s="497"/>
      <c r="F4" s="3148" t="s">
        <v>4</v>
      </c>
      <c r="G4" s="3149"/>
      <c r="H4" s="498">
        <v>158</v>
      </c>
      <c r="I4" s="3150"/>
      <c r="J4" s="3146"/>
      <c r="K4" s="3146"/>
      <c r="L4" s="3146"/>
      <c r="M4" s="3147"/>
      <c r="N4" s="3162"/>
      <c r="O4" s="489"/>
      <c r="P4" s="489"/>
      <c r="Q4" s="489"/>
      <c r="R4" s="489"/>
      <c r="S4" s="489"/>
      <c r="T4" s="489"/>
      <c r="U4" s="489"/>
      <c r="V4" s="489"/>
      <c r="W4" s="489"/>
      <c r="X4" s="489"/>
      <c r="Y4" s="489"/>
      <c r="Z4" s="489"/>
    </row>
    <row r="5" spans="1:26" ht="15.75" customHeight="1">
      <c r="A5" s="3141"/>
      <c r="B5" s="494" t="s">
        <v>459</v>
      </c>
      <c r="C5" s="3163" t="s">
        <v>1332</v>
      </c>
      <c r="D5" s="3146"/>
      <c r="E5" s="3146"/>
      <c r="F5" s="3146"/>
      <c r="G5" s="3146"/>
      <c r="H5" s="3146"/>
      <c r="I5" s="3146"/>
      <c r="J5" s="3146"/>
      <c r="K5" s="3146"/>
      <c r="L5" s="3146"/>
      <c r="M5" s="3147"/>
      <c r="N5" s="3141"/>
      <c r="O5" s="489"/>
      <c r="P5" s="489"/>
      <c r="Q5" s="489"/>
      <c r="R5" s="489"/>
      <c r="S5" s="489"/>
      <c r="T5" s="489"/>
      <c r="U5" s="489"/>
      <c r="V5" s="489"/>
      <c r="W5" s="489"/>
      <c r="X5" s="489"/>
      <c r="Y5" s="489"/>
      <c r="Z5" s="489"/>
    </row>
    <row r="6" spans="1:26" ht="15.75" customHeight="1">
      <c r="A6" s="3141"/>
      <c r="B6" s="494" t="s">
        <v>460</v>
      </c>
      <c r="C6" s="3163" t="s">
        <v>1652</v>
      </c>
      <c r="D6" s="3146"/>
      <c r="E6" s="3146"/>
      <c r="F6" s="3146"/>
      <c r="G6" s="3146"/>
      <c r="H6" s="3146"/>
      <c r="I6" s="3146"/>
      <c r="J6" s="3146"/>
      <c r="K6" s="3146"/>
      <c r="L6" s="3146"/>
      <c r="M6" s="3147"/>
      <c r="N6" s="3141"/>
      <c r="O6" s="489"/>
      <c r="P6" s="489"/>
      <c r="Q6" s="489"/>
      <c r="R6" s="489"/>
      <c r="S6" s="489"/>
      <c r="T6" s="489"/>
      <c r="U6" s="489"/>
      <c r="V6" s="489"/>
      <c r="W6" s="489"/>
      <c r="X6" s="489"/>
      <c r="Y6" s="489"/>
      <c r="Z6" s="489"/>
    </row>
    <row r="7" spans="1:26" ht="32.25" customHeight="1">
      <c r="A7" s="3141"/>
      <c r="B7" s="493" t="s">
        <v>461</v>
      </c>
      <c r="C7" s="3164" t="s">
        <v>1653</v>
      </c>
      <c r="D7" s="3146"/>
      <c r="E7" s="3146"/>
      <c r="F7" s="499"/>
      <c r="G7" s="500"/>
      <c r="H7" s="501" t="s">
        <v>5</v>
      </c>
      <c r="I7" s="3165" t="s">
        <v>400</v>
      </c>
      <c r="J7" s="3146"/>
      <c r="K7" s="3146"/>
      <c r="L7" s="3146"/>
      <c r="M7" s="3147"/>
      <c r="N7" s="488"/>
      <c r="O7" s="489"/>
      <c r="P7" s="489"/>
      <c r="Q7" s="489"/>
      <c r="R7" s="489"/>
      <c r="S7" s="489"/>
      <c r="T7" s="489"/>
      <c r="U7" s="489"/>
      <c r="V7" s="489"/>
      <c r="W7" s="489"/>
      <c r="X7" s="489"/>
      <c r="Y7" s="489"/>
      <c r="Z7" s="489"/>
    </row>
    <row r="8" spans="1:26" ht="36.75" customHeight="1">
      <c r="A8" s="3141"/>
      <c r="B8" s="3155" t="s">
        <v>462</v>
      </c>
      <c r="C8" s="3158"/>
      <c r="D8" s="3146"/>
      <c r="E8" s="502"/>
      <c r="F8" s="3159"/>
      <c r="G8" s="3146"/>
      <c r="H8" s="502"/>
      <c r="I8" s="3159"/>
      <c r="J8" s="3146"/>
      <c r="K8" s="502"/>
      <c r="L8" s="3159"/>
      <c r="M8" s="3147"/>
      <c r="N8" s="488"/>
      <c r="O8" s="489"/>
      <c r="P8" s="489"/>
      <c r="Q8" s="489"/>
      <c r="R8" s="489"/>
      <c r="S8" s="489"/>
      <c r="T8" s="489"/>
      <c r="U8" s="489"/>
      <c r="V8" s="489"/>
      <c r="W8" s="489"/>
      <c r="X8" s="489"/>
      <c r="Y8" s="489"/>
      <c r="Z8" s="489"/>
    </row>
    <row r="9" spans="1:26" ht="15.75" customHeight="1">
      <c r="A9" s="3141"/>
      <c r="B9" s="3156"/>
      <c r="C9" s="3151" t="s">
        <v>463</v>
      </c>
      <c r="D9" s="3152"/>
      <c r="E9" s="503"/>
      <c r="F9" s="3153" t="s">
        <v>5</v>
      </c>
      <c r="G9" s="3152"/>
      <c r="H9" s="504"/>
      <c r="I9" s="3153" t="s">
        <v>5</v>
      </c>
      <c r="J9" s="3152"/>
      <c r="K9" s="503"/>
      <c r="L9" s="3153" t="s">
        <v>5</v>
      </c>
      <c r="M9" s="3154"/>
      <c r="N9" s="488"/>
      <c r="O9" s="489"/>
      <c r="P9" s="489"/>
      <c r="Q9" s="489"/>
      <c r="R9" s="489"/>
      <c r="S9" s="489"/>
      <c r="T9" s="489"/>
      <c r="U9" s="489"/>
      <c r="V9" s="489"/>
      <c r="W9" s="489"/>
      <c r="X9" s="489"/>
      <c r="Y9" s="489"/>
      <c r="Z9" s="489"/>
    </row>
    <row r="10" spans="1:26" ht="19.5" customHeight="1">
      <c r="A10" s="3141"/>
      <c r="B10" s="3156"/>
      <c r="C10" s="3160"/>
      <c r="D10" s="3161"/>
      <c r="E10" s="503"/>
      <c r="F10" s="3166"/>
      <c r="G10" s="3161"/>
      <c r="H10" s="503"/>
      <c r="I10" s="3166"/>
      <c r="J10" s="3161"/>
      <c r="K10" s="503"/>
      <c r="L10" s="3166"/>
      <c r="M10" s="3167"/>
      <c r="N10" s="488"/>
      <c r="O10" s="489"/>
      <c r="P10" s="489"/>
      <c r="Q10" s="489"/>
      <c r="R10" s="489"/>
      <c r="S10" s="489"/>
      <c r="T10" s="489"/>
      <c r="U10" s="489"/>
      <c r="V10" s="489"/>
      <c r="W10" s="489"/>
      <c r="X10" s="489"/>
      <c r="Y10" s="489"/>
      <c r="Z10" s="489"/>
    </row>
    <row r="11" spans="1:26" ht="15.75" customHeight="1">
      <c r="A11" s="3141"/>
      <c r="B11" s="3157"/>
      <c r="C11" s="3160" t="s">
        <v>463</v>
      </c>
      <c r="D11" s="3161"/>
      <c r="E11" s="505"/>
      <c r="F11" s="3168" t="s">
        <v>463</v>
      </c>
      <c r="G11" s="3161"/>
      <c r="H11" s="505"/>
      <c r="I11" s="3168" t="s">
        <v>463</v>
      </c>
      <c r="J11" s="3161"/>
      <c r="K11" s="505"/>
      <c r="L11" s="3169" t="s">
        <v>5</v>
      </c>
      <c r="M11" s="3147"/>
      <c r="N11" s="488"/>
      <c r="O11" s="489"/>
      <c r="P11" s="489"/>
      <c r="Q11" s="489"/>
      <c r="R11" s="489"/>
      <c r="S11" s="489"/>
      <c r="T11" s="489"/>
      <c r="U11" s="489"/>
      <c r="V11" s="489"/>
      <c r="W11" s="489"/>
      <c r="X11" s="489"/>
      <c r="Y11" s="489"/>
      <c r="Z11" s="489"/>
    </row>
    <row r="12" spans="1:26" ht="96.75" customHeight="1">
      <c r="A12" s="3141"/>
      <c r="B12" s="493" t="s">
        <v>464</v>
      </c>
      <c r="C12" s="3145" t="s">
        <v>1654</v>
      </c>
      <c r="D12" s="3146"/>
      <c r="E12" s="3146"/>
      <c r="F12" s="3146"/>
      <c r="G12" s="3146"/>
      <c r="H12" s="3146"/>
      <c r="I12" s="3146"/>
      <c r="J12" s="3146"/>
      <c r="K12" s="3146"/>
      <c r="L12" s="3146"/>
      <c r="M12" s="3147"/>
      <c r="N12" s="488"/>
      <c r="O12" s="489"/>
      <c r="P12" s="489"/>
      <c r="Q12" s="489"/>
      <c r="R12" s="489"/>
      <c r="S12" s="489"/>
      <c r="T12" s="489"/>
      <c r="U12" s="489"/>
      <c r="V12" s="489"/>
      <c r="W12" s="489"/>
      <c r="X12" s="489"/>
      <c r="Y12" s="489"/>
      <c r="Z12" s="489"/>
    </row>
    <row r="13" spans="1:26" ht="129" customHeight="1">
      <c r="A13" s="3141"/>
      <c r="B13" s="493" t="s">
        <v>543</v>
      </c>
      <c r="C13" s="3173" t="s">
        <v>1655</v>
      </c>
      <c r="D13" s="3146"/>
      <c r="E13" s="3146"/>
      <c r="F13" s="3146"/>
      <c r="G13" s="3146"/>
      <c r="H13" s="3146"/>
      <c r="I13" s="3146"/>
      <c r="J13" s="3146"/>
      <c r="K13" s="3146"/>
      <c r="L13" s="3146"/>
      <c r="M13" s="3147"/>
      <c r="N13" s="488"/>
      <c r="O13" s="489"/>
      <c r="P13" s="489"/>
      <c r="Q13" s="489"/>
      <c r="R13" s="489"/>
      <c r="S13" s="489"/>
      <c r="T13" s="489"/>
      <c r="U13" s="489"/>
      <c r="V13" s="489"/>
      <c r="W13" s="489"/>
      <c r="X13" s="489"/>
      <c r="Y13" s="489"/>
      <c r="Z13" s="489"/>
    </row>
    <row r="14" spans="1:26" ht="45" customHeight="1">
      <c r="A14" s="3141"/>
      <c r="B14" s="493" t="s">
        <v>545</v>
      </c>
      <c r="C14" s="3171" t="s">
        <v>1656</v>
      </c>
      <c r="D14" s="3146"/>
      <c r="E14" s="3146"/>
      <c r="F14" s="3146"/>
      <c r="G14" s="3146"/>
      <c r="H14" s="3146"/>
      <c r="I14" s="3146"/>
      <c r="J14" s="3146"/>
      <c r="K14" s="3146"/>
      <c r="L14" s="3146"/>
      <c r="M14" s="3147"/>
      <c r="N14" s="488"/>
      <c r="O14" s="489"/>
      <c r="P14" s="489"/>
      <c r="Q14" s="489"/>
      <c r="R14" s="489"/>
      <c r="S14" s="489"/>
      <c r="T14" s="489"/>
      <c r="U14" s="489"/>
      <c r="V14" s="489"/>
      <c r="W14" s="489"/>
      <c r="X14" s="489"/>
      <c r="Y14" s="489"/>
      <c r="Z14" s="489"/>
    </row>
    <row r="15" spans="1:26" ht="111" customHeight="1">
      <c r="A15" s="3141"/>
      <c r="B15" s="506" t="s">
        <v>547</v>
      </c>
      <c r="C15" s="3164" t="s">
        <v>11</v>
      </c>
      <c r="D15" s="3149"/>
      <c r="E15" s="507" t="s">
        <v>548</v>
      </c>
      <c r="F15" s="3174" t="s">
        <v>84</v>
      </c>
      <c r="G15" s="3146"/>
      <c r="H15" s="3146"/>
      <c r="I15" s="3146"/>
      <c r="J15" s="3146"/>
      <c r="K15" s="3146"/>
      <c r="L15" s="3146"/>
      <c r="M15" s="3147"/>
      <c r="N15" s="488"/>
      <c r="O15" s="489"/>
      <c r="P15" s="489"/>
      <c r="Q15" s="489"/>
      <c r="R15" s="489"/>
      <c r="S15" s="489"/>
      <c r="T15" s="489"/>
      <c r="U15" s="489"/>
      <c r="V15" s="489"/>
      <c r="W15" s="489"/>
      <c r="X15" s="489"/>
      <c r="Y15" s="489"/>
      <c r="Z15" s="489"/>
    </row>
    <row r="16" spans="1:26" ht="44.25" customHeight="1">
      <c r="A16" s="3170" t="s">
        <v>465</v>
      </c>
      <c r="B16" s="508" t="s">
        <v>2</v>
      </c>
      <c r="C16" s="3171" t="s">
        <v>1657</v>
      </c>
      <c r="D16" s="3146"/>
      <c r="E16" s="3146"/>
      <c r="F16" s="3146"/>
      <c r="G16" s="3146"/>
      <c r="H16" s="3146"/>
      <c r="I16" s="3146"/>
      <c r="J16" s="3146"/>
      <c r="K16" s="3146"/>
      <c r="L16" s="3146"/>
      <c r="M16" s="3147"/>
      <c r="N16" s="488"/>
      <c r="O16" s="489"/>
      <c r="P16" s="489"/>
      <c r="Q16" s="489"/>
      <c r="R16" s="489"/>
      <c r="S16" s="489"/>
      <c r="T16" s="489"/>
      <c r="U16" s="489"/>
      <c r="V16" s="489"/>
      <c r="W16" s="489"/>
      <c r="X16" s="489"/>
      <c r="Y16" s="489"/>
      <c r="Z16" s="489"/>
    </row>
    <row r="17" spans="1:26" ht="30" customHeight="1">
      <c r="A17" s="3141"/>
      <c r="B17" s="508" t="s">
        <v>550</v>
      </c>
      <c r="C17" s="3171" t="s">
        <v>385</v>
      </c>
      <c r="D17" s="3146"/>
      <c r="E17" s="3146"/>
      <c r="F17" s="3146"/>
      <c r="G17" s="3146"/>
      <c r="H17" s="3146"/>
      <c r="I17" s="3146"/>
      <c r="J17" s="3146"/>
      <c r="K17" s="3146"/>
      <c r="L17" s="3146"/>
      <c r="M17" s="3147"/>
      <c r="N17" s="488"/>
      <c r="O17" s="489"/>
      <c r="P17" s="489"/>
      <c r="Q17" s="489"/>
      <c r="R17" s="489"/>
      <c r="S17" s="489"/>
      <c r="T17" s="489"/>
      <c r="U17" s="489"/>
      <c r="V17" s="489"/>
      <c r="W17" s="489"/>
      <c r="X17" s="489"/>
      <c r="Y17" s="489"/>
      <c r="Z17" s="489"/>
    </row>
    <row r="18" spans="1:26" ht="8.25" customHeight="1">
      <c r="A18" s="3141"/>
      <c r="B18" s="3172" t="s">
        <v>466</v>
      </c>
      <c r="C18" s="509"/>
      <c r="D18" s="510"/>
      <c r="E18" s="510"/>
      <c r="F18" s="510"/>
      <c r="G18" s="510"/>
      <c r="H18" s="510"/>
      <c r="I18" s="510"/>
      <c r="J18" s="510"/>
      <c r="K18" s="510"/>
      <c r="L18" s="510"/>
      <c r="M18" s="511"/>
      <c r="N18" s="488"/>
      <c r="O18" s="489"/>
      <c r="P18" s="489"/>
      <c r="Q18" s="489"/>
      <c r="R18" s="489"/>
      <c r="S18" s="489"/>
      <c r="T18" s="489"/>
      <c r="U18" s="489"/>
      <c r="V18" s="489"/>
      <c r="W18" s="489"/>
      <c r="X18" s="489"/>
      <c r="Y18" s="489"/>
      <c r="Z18" s="489"/>
    </row>
    <row r="19" spans="1:26" ht="9" customHeight="1">
      <c r="A19" s="3141"/>
      <c r="B19" s="3156"/>
      <c r="C19" s="512"/>
      <c r="D19" s="513"/>
      <c r="E19" s="514"/>
      <c r="F19" s="513"/>
      <c r="G19" s="514"/>
      <c r="H19" s="513"/>
      <c r="I19" s="514"/>
      <c r="J19" s="513"/>
      <c r="K19" s="514"/>
      <c r="L19" s="514"/>
      <c r="M19" s="515"/>
      <c r="N19" s="488"/>
      <c r="O19" s="489"/>
      <c r="P19" s="489"/>
      <c r="Q19" s="489"/>
      <c r="R19" s="489"/>
      <c r="S19" s="489"/>
      <c r="T19" s="489"/>
      <c r="U19" s="489"/>
      <c r="V19" s="489"/>
      <c r="W19" s="489"/>
      <c r="X19" s="489"/>
      <c r="Y19" s="489"/>
      <c r="Z19" s="489"/>
    </row>
    <row r="20" spans="1:26" ht="15.75" customHeight="1">
      <c r="A20" s="3141"/>
      <c r="B20" s="3156"/>
      <c r="C20" s="516" t="s">
        <v>467</v>
      </c>
      <c r="D20" s="517"/>
      <c r="E20" s="518" t="s">
        <v>468</v>
      </c>
      <c r="F20" s="517"/>
      <c r="G20" s="518" t="s">
        <v>469</v>
      </c>
      <c r="H20" s="517"/>
      <c r="I20" s="518" t="s">
        <v>470</v>
      </c>
      <c r="J20" s="519"/>
      <c r="K20" s="518"/>
      <c r="L20" s="518"/>
      <c r="M20" s="515"/>
      <c r="N20" s="488"/>
      <c r="O20" s="489"/>
      <c r="P20" s="489"/>
      <c r="Q20" s="489"/>
      <c r="R20" s="489"/>
      <c r="S20" s="489"/>
      <c r="T20" s="489"/>
      <c r="U20" s="489"/>
      <c r="V20" s="489"/>
      <c r="W20" s="489"/>
      <c r="X20" s="489"/>
      <c r="Y20" s="489"/>
      <c r="Z20" s="489"/>
    </row>
    <row r="21" spans="1:26" ht="15.75" customHeight="1">
      <c r="A21" s="3141"/>
      <c r="B21" s="3156"/>
      <c r="C21" s="516" t="s">
        <v>471</v>
      </c>
      <c r="D21" s="520"/>
      <c r="E21" s="518" t="s">
        <v>472</v>
      </c>
      <c r="F21" s="521"/>
      <c r="G21" s="518" t="s">
        <v>473</v>
      </c>
      <c r="H21" s="521"/>
      <c r="I21" s="518"/>
      <c r="J21" s="514"/>
      <c r="K21" s="518"/>
      <c r="L21" s="518"/>
      <c r="M21" s="515"/>
      <c r="N21" s="488"/>
      <c r="O21" s="489"/>
      <c r="P21" s="489"/>
      <c r="Q21" s="489"/>
      <c r="R21" s="489"/>
      <c r="S21" s="489"/>
      <c r="T21" s="489"/>
      <c r="U21" s="489"/>
      <c r="V21" s="489"/>
      <c r="W21" s="489"/>
      <c r="X21" s="489"/>
      <c r="Y21" s="489"/>
      <c r="Z21" s="489"/>
    </row>
    <row r="22" spans="1:26" ht="15.75" customHeight="1">
      <c r="A22" s="3141"/>
      <c r="B22" s="3156"/>
      <c r="C22" s="516" t="s">
        <v>474</v>
      </c>
      <c r="D22" s="520"/>
      <c r="E22" s="518" t="s">
        <v>475</v>
      </c>
      <c r="F22" s="520"/>
      <c r="G22" s="518"/>
      <c r="H22" s="514"/>
      <c r="I22" s="518"/>
      <c r="J22" s="514"/>
      <c r="K22" s="518"/>
      <c r="L22" s="518"/>
      <c r="M22" s="515"/>
      <c r="N22" s="488"/>
      <c r="O22" s="489"/>
      <c r="P22" s="489"/>
      <c r="Q22" s="489"/>
      <c r="R22" s="489"/>
      <c r="S22" s="489"/>
      <c r="T22" s="489"/>
      <c r="U22" s="489"/>
      <c r="V22" s="489"/>
      <c r="W22" s="489"/>
      <c r="X22" s="489"/>
      <c r="Y22" s="489"/>
      <c r="Z22" s="489"/>
    </row>
    <row r="23" spans="1:26" ht="15.75" customHeight="1">
      <c r="A23" s="3141"/>
      <c r="B23" s="3156"/>
      <c r="C23" s="516" t="s">
        <v>476</v>
      </c>
      <c r="D23" s="520" t="s">
        <v>477</v>
      </c>
      <c r="E23" s="518" t="s">
        <v>478</v>
      </c>
      <c r="F23" s="505" t="s">
        <v>1658</v>
      </c>
      <c r="G23" s="505"/>
      <c r="H23" s="505"/>
      <c r="I23" s="505"/>
      <c r="J23" s="505"/>
      <c r="K23" s="505"/>
      <c r="L23" s="505"/>
      <c r="M23" s="522"/>
      <c r="N23" s="488"/>
      <c r="O23" s="489"/>
      <c r="P23" s="489"/>
      <c r="Q23" s="489"/>
      <c r="R23" s="489"/>
      <c r="S23" s="489"/>
      <c r="T23" s="489"/>
      <c r="U23" s="489"/>
      <c r="V23" s="489"/>
      <c r="W23" s="489"/>
      <c r="X23" s="489"/>
      <c r="Y23" s="489"/>
      <c r="Z23" s="489"/>
    </row>
    <row r="24" spans="1:26" ht="9.75" customHeight="1">
      <c r="A24" s="3141"/>
      <c r="B24" s="3157"/>
      <c r="C24" s="523"/>
      <c r="D24" s="513"/>
      <c r="E24" s="524"/>
      <c r="F24" s="524"/>
      <c r="G24" s="524"/>
      <c r="H24" s="524"/>
      <c r="I24" s="524"/>
      <c r="J24" s="524"/>
      <c r="K24" s="524"/>
      <c r="L24" s="524"/>
      <c r="M24" s="525"/>
      <c r="N24" s="488"/>
      <c r="O24" s="489"/>
      <c r="P24" s="489"/>
      <c r="Q24" s="489"/>
      <c r="R24" s="489"/>
      <c r="S24" s="489"/>
      <c r="T24" s="489"/>
      <c r="U24" s="489"/>
      <c r="V24" s="489"/>
      <c r="W24" s="489"/>
      <c r="X24" s="489"/>
      <c r="Y24" s="489"/>
      <c r="Z24" s="489"/>
    </row>
    <row r="25" spans="1:26" ht="15.75" customHeight="1">
      <c r="A25" s="3141"/>
      <c r="B25" s="3172" t="s">
        <v>479</v>
      </c>
      <c r="C25" s="526"/>
      <c r="D25" s="510"/>
      <c r="E25" s="510"/>
      <c r="F25" s="510"/>
      <c r="G25" s="510"/>
      <c r="H25" s="510"/>
      <c r="I25" s="510"/>
      <c r="J25" s="510"/>
      <c r="K25" s="510"/>
      <c r="L25" s="527"/>
      <c r="M25" s="528"/>
      <c r="N25" s="488"/>
      <c r="O25" s="489"/>
      <c r="P25" s="489"/>
      <c r="Q25" s="489"/>
      <c r="R25" s="489"/>
      <c r="S25" s="489"/>
      <c r="T25" s="489"/>
      <c r="U25" s="489"/>
      <c r="V25" s="489"/>
      <c r="W25" s="489"/>
      <c r="X25" s="489"/>
      <c r="Y25" s="489"/>
      <c r="Z25" s="489"/>
    </row>
    <row r="26" spans="1:26" ht="15.75" customHeight="1">
      <c r="A26" s="3141"/>
      <c r="B26" s="3156"/>
      <c r="C26" s="516" t="s">
        <v>480</v>
      </c>
      <c r="D26" s="521"/>
      <c r="E26" s="529"/>
      <c r="F26" s="518" t="s">
        <v>481</v>
      </c>
      <c r="G26" s="520"/>
      <c r="H26" s="529"/>
      <c r="I26" s="518" t="s">
        <v>482</v>
      </c>
      <c r="J26" s="520" t="s">
        <v>477</v>
      </c>
      <c r="K26" s="529"/>
      <c r="L26" s="518" t="s">
        <v>1659</v>
      </c>
      <c r="M26" s="520"/>
      <c r="N26" s="488"/>
      <c r="O26" s="489"/>
      <c r="P26" s="489"/>
      <c r="Q26" s="489"/>
      <c r="R26" s="489"/>
      <c r="S26" s="489"/>
      <c r="T26" s="489"/>
      <c r="U26" s="489"/>
      <c r="V26" s="489"/>
      <c r="W26" s="489"/>
      <c r="X26" s="489"/>
      <c r="Y26" s="489"/>
      <c r="Z26" s="489"/>
    </row>
    <row r="27" spans="1:26" ht="15.75" customHeight="1">
      <c r="A27" s="3141"/>
      <c r="B27" s="3156"/>
      <c r="C27" s="516" t="s">
        <v>483</v>
      </c>
      <c r="D27" s="530"/>
      <c r="E27" s="531"/>
      <c r="F27" s="518" t="s">
        <v>484</v>
      </c>
      <c r="G27" s="521"/>
      <c r="H27" s="531"/>
      <c r="I27" s="518" t="s">
        <v>1660</v>
      </c>
      <c r="J27" s="520"/>
      <c r="K27" s="503"/>
      <c r="L27" s="518" t="s">
        <v>1661</v>
      </c>
      <c r="M27" s="520"/>
      <c r="N27" s="488"/>
      <c r="O27" s="489"/>
      <c r="P27" s="489"/>
      <c r="Q27" s="489"/>
      <c r="R27" s="489"/>
      <c r="S27" s="489"/>
      <c r="T27" s="489"/>
      <c r="U27" s="489"/>
      <c r="V27" s="489"/>
      <c r="W27" s="489"/>
      <c r="X27" s="489"/>
      <c r="Y27" s="489"/>
      <c r="Z27" s="489"/>
    </row>
    <row r="28" spans="1:26" ht="15.75" customHeight="1">
      <c r="A28" s="3141"/>
      <c r="B28" s="3157"/>
      <c r="C28" s="532"/>
      <c r="D28" s="513"/>
      <c r="E28" s="513"/>
      <c r="F28" s="513"/>
      <c r="G28" s="513"/>
      <c r="H28" s="513"/>
      <c r="I28" s="513"/>
      <c r="J28" s="513"/>
      <c r="K28" s="513"/>
      <c r="L28" s="533"/>
      <c r="M28" s="534"/>
      <c r="N28" s="488"/>
      <c r="O28" s="489"/>
      <c r="P28" s="489"/>
      <c r="Q28" s="489"/>
      <c r="R28" s="489"/>
      <c r="S28" s="489"/>
      <c r="T28" s="489"/>
      <c r="U28" s="489"/>
      <c r="V28" s="489"/>
      <c r="W28" s="489"/>
      <c r="X28" s="489"/>
      <c r="Y28" s="489"/>
      <c r="Z28" s="489"/>
    </row>
    <row r="29" spans="1:26" ht="15.75" customHeight="1">
      <c r="A29" s="3141"/>
      <c r="B29" s="535" t="s">
        <v>485</v>
      </c>
      <c r="C29" s="536"/>
      <c r="D29" s="537"/>
      <c r="E29" s="537"/>
      <c r="F29" s="537"/>
      <c r="G29" s="537"/>
      <c r="H29" s="537"/>
      <c r="I29" s="537"/>
      <c r="J29" s="537"/>
      <c r="K29" s="537"/>
      <c r="L29" s="537"/>
      <c r="M29" s="538"/>
      <c r="N29" s="3175"/>
      <c r="O29" s="489"/>
      <c r="P29" s="489"/>
      <c r="Q29" s="489"/>
      <c r="R29" s="489"/>
      <c r="S29" s="489"/>
      <c r="T29" s="489"/>
      <c r="U29" s="489"/>
      <c r="V29" s="489"/>
      <c r="W29" s="489"/>
      <c r="X29" s="489"/>
      <c r="Y29" s="489"/>
      <c r="Z29" s="489"/>
    </row>
    <row r="30" spans="1:26" ht="39.75" customHeight="1">
      <c r="A30" s="3141"/>
      <c r="B30" s="535"/>
      <c r="C30" s="539" t="s">
        <v>486</v>
      </c>
      <c r="D30" s="521">
        <v>2</v>
      </c>
      <c r="E30" s="529"/>
      <c r="F30" s="540" t="s">
        <v>487</v>
      </c>
      <c r="G30" s="521">
        <v>2019</v>
      </c>
      <c r="H30" s="529"/>
      <c r="I30" s="540" t="s">
        <v>488</v>
      </c>
      <c r="J30" s="3176" t="s">
        <v>1662</v>
      </c>
      <c r="K30" s="3146"/>
      <c r="L30" s="3149"/>
      <c r="M30" s="541"/>
      <c r="N30" s="3141"/>
      <c r="O30" s="489"/>
      <c r="P30" s="489"/>
      <c r="Q30" s="489"/>
      <c r="R30" s="489"/>
      <c r="S30" s="489"/>
      <c r="T30" s="489"/>
      <c r="U30" s="489"/>
      <c r="V30" s="489"/>
      <c r="W30" s="489"/>
      <c r="X30" s="489"/>
      <c r="Y30" s="489"/>
      <c r="Z30" s="489"/>
    </row>
    <row r="31" spans="1:26" ht="15.75" customHeight="1">
      <c r="A31" s="3141"/>
      <c r="B31" s="542"/>
      <c r="C31" s="523"/>
      <c r="D31" s="524"/>
      <c r="E31" s="524"/>
      <c r="F31" s="524"/>
      <c r="G31" s="524"/>
      <c r="H31" s="524"/>
      <c r="I31" s="524"/>
      <c r="J31" s="524"/>
      <c r="K31" s="524"/>
      <c r="L31" s="524"/>
      <c r="M31" s="525"/>
      <c r="N31" s="3141"/>
      <c r="O31" s="489"/>
      <c r="P31" s="489"/>
      <c r="Q31" s="489"/>
      <c r="R31" s="489"/>
      <c r="S31" s="489"/>
      <c r="T31" s="489"/>
      <c r="U31" s="489"/>
      <c r="V31" s="489"/>
      <c r="W31" s="489"/>
      <c r="X31" s="489"/>
      <c r="Y31" s="489"/>
      <c r="Z31" s="489"/>
    </row>
    <row r="32" spans="1:26" ht="15.75" customHeight="1">
      <c r="A32" s="3141"/>
      <c r="B32" s="3172" t="s">
        <v>489</v>
      </c>
      <c r="C32" s="543"/>
      <c r="D32" s="544"/>
      <c r="E32" s="544"/>
      <c r="F32" s="544"/>
      <c r="G32" s="544"/>
      <c r="H32" s="544"/>
      <c r="I32" s="544"/>
      <c r="J32" s="544"/>
      <c r="K32" s="544"/>
      <c r="L32" s="527"/>
      <c r="M32" s="528"/>
      <c r="N32" s="488"/>
      <c r="O32" s="489"/>
      <c r="P32" s="489"/>
      <c r="Q32" s="489"/>
      <c r="R32" s="489"/>
      <c r="S32" s="489"/>
      <c r="T32" s="489"/>
      <c r="U32" s="489"/>
      <c r="V32" s="489"/>
      <c r="W32" s="489"/>
      <c r="X32" s="489"/>
      <c r="Y32" s="489"/>
      <c r="Z32" s="489"/>
    </row>
    <row r="33" spans="1:26" ht="15.75" customHeight="1">
      <c r="A33" s="3141"/>
      <c r="B33" s="3156"/>
      <c r="C33" s="545" t="s">
        <v>490</v>
      </c>
      <c r="D33" s="521">
        <v>2020</v>
      </c>
      <c r="E33" s="546"/>
      <c r="F33" s="529" t="s">
        <v>491</v>
      </c>
      <c r="G33" s="547" t="s">
        <v>492</v>
      </c>
      <c r="H33" s="546"/>
      <c r="I33" s="540"/>
      <c r="J33" s="546"/>
      <c r="K33" s="546"/>
      <c r="L33" s="531"/>
      <c r="M33" s="548"/>
      <c r="N33" s="488"/>
      <c r="O33" s="489"/>
      <c r="P33" s="489"/>
      <c r="Q33" s="489"/>
      <c r="R33" s="489"/>
      <c r="S33" s="489"/>
      <c r="T33" s="489"/>
      <c r="U33" s="489"/>
      <c r="V33" s="489"/>
      <c r="W33" s="489"/>
      <c r="X33" s="489"/>
      <c r="Y33" s="489"/>
      <c r="Z33" s="489"/>
    </row>
    <row r="34" spans="1:26" ht="15.75" customHeight="1">
      <c r="A34" s="3141"/>
      <c r="B34" s="3157"/>
      <c r="C34" s="523"/>
      <c r="D34" s="549"/>
      <c r="E34" s="550"/>
      <c r="F34" s="524"/>
      <c r="G34" s="550"/>
      <c r="H34" s="550"/>
      <c r="I34" s="551"/>
      <c r="J34" s="550"/>
      <c r="K34" s="550"/>
      <c r="L34" s="533"/>
      <c r="M34" s="534"/>
      <c r="N34" s="488"/>
      <c r="O34" s="489"/>
      <c r="P34" s="489"/>
      <c r="Q34" s="489"/>
      <c r="R34" s="489"/>
      <c r="S34" s="489"/>
      <c r="T34" s="489"/>
      <c r="U34" s="489"/>
      <c r="V34" s="489"/>
      <c r="W34" s="489"/>
      <c r="X34" s="489"/>
      <c r="Y34" s="489"/>
      <c r="Z34" s="489"/>
    </row>
    <row r="35" spans="1:26" ht="15.75" customHeight="1">
      <c r="A35" s="3141"/>
      <c r="B35" s="3172" t="s">
        <v>493</v>
      </c>
      <c r="C35" s="552"/>
      <c r="D35" s="553"/>
      <c r="E35" s="553"/>
      <c r="F35" s="553"/>
      <c r="G35" s="553"/>
      <c r="H35" s="553"/>
      <c r="I35" s="553"/>
      <c r="J35" s="553"/>
      <c r="K35" s="553"/>
      <c r="L35" s="553"/>
      <c r="M35" s="554"/>
      <c r="N35" s="488"/>
      <c r="O35" s="489"/>
      <c r="P35" s="489"/>
      <c r="Q35" s="489"/>
      <c r="R35" s="489"/>
      <c r="S35" s="489"/>
      <c r="T35" s="489"/>
      <c r="U35" s="489"/>
      <c r="V35" s="489"/>
      <c r="W35" s="489"/>
      <c r="X35" s="489"/>
      <c r="Y35" s="489"/>
      <c r="Z35" s="489"/>
    </row>
    <row r="36" spans="1:26" ht="15.75" customHeight="1">
      <c r="A36" s="3141"/>
      <c r="B36" s="3156"/>
      <c r="C36" s="516"/>
      <c r="D36" s="529" t="s">
        <v>494</v>
      </c>
      <c r="E36" s="529"/>
      <c r="F36" s="529" t="s">
        <v>495</v>
      </c>
      <c r="G36" s="529"/>
      <c r="H36" s="503" t="s">
        <v>496</v>
      </c>
      <c r="I36" s="503"/>
      <c r="J36" s="503" t="s">
        <v>497</v>
      </c>
      <c r="K36" s="529"/>
      <c r="L36" s="529" t="s">
        <v>498</v>
      </c>
      <c r="M36" s="555"/>
      <c r="N36" s="488"/>
      <c r="O36" s="489"/>
      <c r="P36" s="489"/>
      <c r="Q36" s="489"/>
      <c r="R36" s="489"/>
      <c r="S36" s="489"/>
      <c r="T36" s="489"/>
      <c r="U36" s="489"/>
      <c r="V36" s="489"/>
      <c r="W36" s="489"/>
      <c r="X36" s="489"/>
      <c r="Y36" s="489"/>
      <c r="Z36" s="489"/>
    </row>
    <row r="37" spans="1:26" ht="15.75" customHeight="1">
      <c r="A37" s="3141"/>
      <c r="B37" s="3156"/>
      <c r="C37" s="516"/>
      <c r="D37" s="556">
        <v>2</v>
      </c>
      <c r="E37" s="557">
        <v>2020</v>
      </c>
      <c r="F37" s="556">
        <v>2</v>
      </c>
      <c r="G37" s="557">
        <v>2021</v>
      </c>
      <c r="H37" s="556">
        <v>2</v>
      </c>
      <c r="I37" s="557">
        <v>2022</v>
      </c>
      <c r="J37" s="556">
        <v>2</v>
      </c>
      <c r="K37" s="557">
        <v>2023</v>
      </c>
      <c r="L37" s="556">
        <v>2</v>
      </c>
      <c r="M37" s="558">
        <v>2024</v>
      </c>
      <c r="N37" s="488"/>
      <c r="O37" s="489"/>
      <c r="P37" s="489"/>
      <c r="Q37" s="489"/>
      <c r="R37" s="489"/>
      <c r="S37" s="489"/>
      <c r="T37" s="489"/>
      <c r="U37" s="489"/>
      <c r="V37" s="489"/>
      <c r="W37" s="489"/>
      <c r="X37" s="489"/>
      <c r="Y37" s="489"/>
      <c r="Z37" s="489"/>
    </row>
    <row r="38" spans="1:26" ht="15.75" customHeight="1">
      <c r="A38" s="3141"/>
      <c r="B38" s="3156"/>
      <c r="C38" s="516"/>
      <c r="D38" s="529" t="s">
        <v>499</v>
      </c>
      <c r="E38" s="529"/>
      <c r="F38" s="529" t="s">
        <v>500</v>
      </c>
      <c r="G38" s="529"/>
      <c r="H38" s="503" t="s">
        <v>501</v>
      </c>
      <c r="I38" s="503"/>
      <c r="J38" s="503" t="s">
        <v>502</v>
      </c>
      <c r="K38" s="529"/>
      <c r="L38" s="529" t="s">
        <v>503</v>
      </c>
      <c r="M38" s="515"/>
      <c r="N38" s="488"/>
      <c r="O38" s="489"/>
      <c r="P38" s="489"/>
      <c r="Q38" s="489"/>
      <c r="R38" s="489"/>
      <c r="S38" s="489"/>
      <c r="T38" s="489"/>
      <c r="U38" s="489"/>
      <c r="V38" s="489"/>
      <c r="W38" s="489"/>
      <c r="X38" s="489"/>
      <c r="Y38" s="489"/>
      <c r="Z38" s="489"/>
    </row>
    <row r="39" spans="1:26" ht="15.75" customHeight="1">
      <c r="A39" s="3141"/>
      <c r="B39" s="3156"/>
      <c r="C39" s="516"/>
      <c r="D39" s="559">
        <v>2</v>
      </c>
      <c r="E39" s="560">
        <v>2025</v>
      </c>
      <c r="F39" s="559">
        <v>2</v>
      </c>
      <c r="G39" s="561">
        <v>2026</v>
      </c>
      <c r="H39" s="556">
        <v>2</v>
      </c>
      <c r="I39" s="557">
        <v>2027</v>
      </c>
      <c r="J39" s="556">
        <v>2</v>
      </c>
      <c r="K39" s="557">
        <v>2028</v>
      </c>
      <c r="L39" s="556">
        <v>2</v>
      </c>
      <c r="M39" s="558">
        <v>2029</v>
      </c>
      <c r="N39" s="488"/>
      <c r="O39" s="489"/>
      <c r="P39" s="489"/>
      <c r="Q39" s="489"/>
      <c r="R39" s="489"/>
      <c r="S39" s="489"/>
      <c r="T39" s="489"/>
      <c r="U39" s="489"/>
      <c r="V39" s="489"/>
      <c r="W39" s="489"/>
      <c r="X39" s="489"/>
      <c r="Y39" s="489"/>
      <c r="Z39" s="489"/>
    </row>
    <row r="40" spans="1:26" ht="15.75" customHeight="1">
      <c r="A40" s="3141"/>
      <c r="B40" s="3156"/>
      <c r="C40" s="516"/>
      <c r="D40" s="529" t="s">
        <v>504</v>
      </c>
      <c r="E40" s="514"/>
      <c r="F40" s="562" t="s">
        <v>509</v>
      </c>
      <c r="G40" s="537"/>
      <c r="H40" s="503"/>
      <c r="I40" s="503"/>
      <c r="J40" s="503"/>
      <c r="K40" s="529"/>
      <c r="L40" s="529"/>
      <c r="M40" s="515"/>
      <c r="N40" s="488"/>
      <c r="O40" s="489"/>
      <c r="P40" s="489"/>
      <c r="Q40" s="489"/>
      <c r="R40" s="489"/>
      <c r="S40" s="489"/>
      <c r="T40" s="489"/>
      <c r="U40" s="489"/>
      <c r="V40" s="489"/>
      <c r="W40" s="489"/>
      <c r="X40" s="489"/>
      <c r="Y40" s="489"/>
      <c r="Z40" s="489"/>
    </row>
    <row r="41" spans="1:26" ht="15.75" customHeight="1">
      <c r="A41" s="3141"/>
      <c r="B41" s="3156"/>
      <c r="C41" s="563"/>
      <c r="D41" s="559">
        <v>2</v>
      </c>
      <c r="E41" s="560">
        <v>2030</v>
      </c>
      <c r="F41" s="564">
        <v>22</v>
      </c>
      <c r="G41" s="524"/>
      <c r="H41" s="565"/>
      <c r="I41" s="524"/>
      <c r="J41" s="565"/>
      <c r="K41" s="524"/>
      <c r="L41" s="565"/>
      <c r="M41" s="525"/>
      <c r="N41" s="488"/>
      <c r="O41" s="489"/>
      <c r="P41" s="488"/>
      <c r="Q41" s="488"/>
      <c r="R41" s="488"/>
      <c r="S41" s="488"/>
      <c r="T41" s="488"/>
      <c r="U41" s="488"/>
      <c r="V41" s="488"/>
      <c r="W41" s="488"/>
      <c r="X41" s="488"/>
      <c r="Y41" s="488"/>
      <c r="Z41" s="488"/>
    </row>
    <row r="42" spans="1:26" ht="18" customHeight="1">
      <c r="A42" s="3141"/>
      <c r="B42" s="3172" t="s">
        <v>510</v>
      </c>
      <c r="C42" s="526"/>
      <c r="D42" s="514"/>
      <c r="E42" s="514"/>
      <c r="F42" s="514"/>
      <c r="G42" s="510"/>
      <c r="H42" s="510"/>
      <c r="I42" s="510"/>
      <c r="J42" s="510"/>
      <c r="K42" s="510"/>
      <c r="L42" s="531"/>
      <c r="M42" s="548"/>
      <c r="N42" s="488"/>
      <c r="O42" s="489"/>
      <c r="P42" s="488"/>
      <c r="Q42" s="488"/>
      <c r="R42" s="488"/>
      <c r="S42" s="488"/>
      <c r="T42" s="488"/>
      <c r="U42" s="488"/>
      <c r="V42" s="488"/>
      <c r="W42" s="488"/>
      <c r="X42" s="488"/>
      <c r="Y42" s="488"/>
      <c r="Z42" s="488"/>
    </row>
    <row r="43" spans="1:26" ht="15.75" customHeight="1">
      <c r="A43" s="3141"/>
      <c r="B43" s="3156"/>
      <c r="C43" s="566"/>
      <c r="D43" s="567" t="s">
        <v>131</v>
      </c>
      <c r="E43" s="568" t="s">
        <v>28</v>
      </c>
      <c r="F43" s="3177" t="s">
        <v>511</v>
      </c>
      <c r="G43" s="3179"/>
      <c r="H43" s="3152"/>
      <c r="I43" s="3152"/>
      <c r="J43" s="3180"/>
      <c r="K43" s="569" t="s">
        <v>512</v>
      </c>
      <c r="L43" s="3183"/>
      <c r="M43" s="3154"/>
      <c r="N43" s="488"/>
      <c r="O43" s="489"/>
      <c r="P43" s="488"/>
      <c r="Q43" s="488"/>
      <c r="R43" s="488"/>
      <c r="S43" s="488"/>
      <c r="T43" s="488"/>
      <c r="U43" s="488"/>
      <c r="V43" s="488"/>
      <c r="W43" s="488"/>
      <c r="X43" s="488"/>
      <c r="Y43" s="488"/>
      <c r="Z43" s="488"/>
    </row>
    <row r="44" spans="1:26" ht="15.75" customHeight="1">
      <c r="A44" s="3141"/>
      <c r="B44" s="3156"/>
      <c r="C44" s="566"/>
      <c r="D44" s="570"/>
      <c r="E44" s="520" t="s">
        <v>477</v>
      </c>
      <c r="F44" s="3178"/>
      <c r="G44" s="3181"/>
      <c r="H44" s="3161"/>
      <c r="I44" s="3161"/>
      <c r="J44" s="3182"/>
      <c r="K44" s="531"/>
      <c r="L44" s="3181"/>
      <c r="M44" s="3167"/>
      <c r="N44" s="488"/>
      <c r="O44" s="489"/>
      <c r="P44" s="488"/>
      <c r="Q44" s="488"/>
      <c r="R44" s="488"/>
      <c r="S44" s="488"/>
      <c r="T44" s="488"/>
      <c r="U44" s="488"/>
      <c r="V44" s="488"/>
      <c r="W44" s="488"/>
      <c r="X44" s="488"/>
      <c r="Y44" s="488"/>
      <c r="Z44" s="488"/>
    </row>
    <row r="45" spans="1:26" ht="15.75" customHeight="1">
      <c r="A45" s="3141"/>
      <c r="B45" s="3157"/>
      <c r="C45" s="571"/>
      <c r="D45" s="533"/>
      <c r="E45" s="533"/>
      <c r="F45" s="533"/>
      <c r="G45" s="533"/>
      <c r="H45" s="533"/>
      <c r="I45" s="533"/>
      <c r="J45" s="533"/>
      <c r="K45" s="533"/>
      <c r="L45" s="531"/>
      <c r="M45" s="548"/>
      <c r="N45" s="488"/>
      <c r="O45" s="489"/>
      <c r="P45" s="488"/>
      <c r="Q45" s="488"/>
      <c r="R45" s="488"/>
      <c r="S45" s="488"/>
      <c r="T45" s="488"/>
      <c r="U45" s="488"/>
      <c r="V45" s="488"/>
      <c r="W45" s="488"/>
      <c r="X45" s="488"/>
      <c r="Y45" s="488"/>
      <c r="Z45" s="488"/>
    </row>
    <row r="46" spans="1:26" ht="31.5" customHeight="1">
      <c r="A46" s="3141"/>
      <c r="B46" s="493" t="s">
        <v>513</v>
      </c>
      <c r="C46" s="3187" t="s">
        <v>1806</v>
      </c>
      <c r="D46" s="3188"/>
      <c r="E46" s="3188"/>
      <c r="F46" s="3188"/>
      <c r="G46" s="3188"/>
      <c r="H46" s="3188"/>
      <c r="I46" s="3188"/>
      <c r="J46" s="3188"/>
      <c r="K46" s="3188"/>
      <c r="L46" s="3188"/>
      <c r="M46" s="3189"/>
      <c r="N46" s="572"/>
      <c r="O46" s="489"/>
      <c r="P46" s="488"/>
      <c r="Q46" s="488"/>
      <c r="R46" s="488"/>
      <c r="S46" s="488"/>
      <c r="T46" s="488"/>
      <c r="U46" s="488"/>
      <c r="V46" s="488"/>
      <c r="W46" s="488"/>
      <c r="X46" s="488"/>
      <c r="Y46" s="488"/>
      <c r="Z46" s="488"/>
    </row>
    <row r="47" spans="1:26" ht="23.25" customHeight="1">
      <c r="A47" s="3141"/>
      <c r="B47" s="508" t="s">
        <v>514</v>
      </c>
      <c r="C47" s="3145" t="s">
        <v>1663</v>
      </c>
      <c r="D47" s="3146"/>
      <c r="E47" s="3146"/>
      <c r="F47" s="3146"/>
      <c r="G47" s="3146"/>
      <c r="H47" s="3146"/>
      <c r="I47" s="3146"/>
      <c r="J47" s="3146"/>
      <c r="K47" s="3146"/>
      <c r="L47" s="3146"/>
      <c r="M47" s="3147"/>
      <c r="N47" s="488"/>
      <c r="O47" s="489"/>
      <c r="P47" s="488"/>
      <c r="Q47" s="488"/>
      <c r="R47" s="488"/>
      <c r="S47" s="488"/>
      <c r="T47" s="488"/>
      <c r="U47" s="488"/>
      <c r="V47" s="488"/>
      <c r="W47" s="488"/>
      <c r="X47" s="488"/>
      <c r="Y47" s="488"/>
      <c r="Z47" s="488"/>
    </row>
    <row r="48" spans="1:26" ht="22.5" customHeight="1">
      <c r="A48" s="3141"/>
      <c r="B48" s="508" t="s">
        <v>515</v>
      </c>
      <c r="C48" s="3145">
        <v>60</v>
      </c>
      <c r="D48" s="3146"/>
      <c r="E48" s="3146"/>
      <c r="F48" s="3146"/>
      <c r="G48" s="3146"/>
      <c r="H48" s="3146"/>
      <c r="I48" s="3146"/>
      <c r="J48" s="3146"/>
      <c r="K48" s="3146"/>
      <c r="L48" s="3146"/>
      <c r="M48" s="3147"/>
      <c r="N48" s="488"/>
      <c r="O48" s="489"/>
      <c r="P48" s="488"/>
      <c r="Q48" s="488"/>
      <c r="R48" s="488"/>
      <c r="S48" s="488"/>
      <c r="T48" s="488"/>
      <c r="U48" s="488"/>
      <c r="V48" s="488"/>
      <c r="W48" s="488"/>
      <c r="X48" s="488"/>
      <c r="Y48" s="488"/>
      <c r="Z48" s="488"/>
    </row>
    <row r="49" spans="1:26" ht="15.75" customHeight="1">
      <c r="A49" s="3141"/>
      <c r="B49" s="508" t="s">
        <v>517</v>
      </c>
      <c r="C49" s="3190">
        <v>2019</v>
      </c>
      <c r="D49" s="3146"/>
      <c r="E49" s="3146"/>
      <c r="F49" s="3146"/>
      <c r="G49" s="3146"/>
      <c r="H49" s="3146"/>
      <c r="I49" s="3146"/>
      <c r="J49" s="3146"/>
      <c r="K49" s="3146"/>
      <c r="L49" s="3146"/>
      <c r="M49" s="3147"/>
      <c r="N49" s="488"/>
      <c r="O49" s="489"/>
      <c r="P49" s="488"/>
      <c r="Q49" s="488"/>
      <c r="R49" s="488"/>
      <c r="S49" s="488"/>
      <c r="T49" s="488"/>
      <c r="U49" s="488"/>
      <c r="V49" s="488"/>
      <c r="W49" s="488"/>
      <c r="X49" s="488"/>
      <c r="Y49" s="488"/>
      <c r="Z49" s="488"/>
    </row>
    <row r="50" spans="1:26" ht="21" customHeight="1">
      <c r="A50" s="3140" t="s">
        <v>518</v>
      </c>
      <c r="B50" s="573" t="s">
        <v>519</v>
      </c>
      <c r="C50" s="3171" t="s">
        <v>388</v>
      </c>
      <c r="D50" s="3146"/>
      <c r="E50" s="3146"/>
      <c r="F50" s="3146"/>
      <c r="G50" s="3146"/>
      <c r="H50" s="3146"/>
      <c r="I50" s="3146"/>
      <c r="J50" s="3146"/>
      <c r="K50" s="3146"/>
      <c r="L50" s="3146"/>
      <c r="M50" s="3147"/>
      <c r="N50" s="488"/>
      <c r="O50" s="489"/>
      <c r="P50" s="488"/>
      <c r="Q50" s="488"/>
      <c r="R50" s="488"/>
      <c r="S50" s="488"/>
      <c r="T50" s="488"/>
      <c r="U50" s="488"/>
      <c r="V50" s="488"/>
      <c r="W50" s="488"/>
      <c r="X50" s="488"/>
      <c r="Y50" s="488"/>
      <c r="Z50" s="488"/>
    </row>
    <row r="51" spans="1:26" ht="15.75" customHeight="1">
      <c r="A51" s="3141"/>
      <c r="B51" s="573" t="s">
        <v>521</v>
      </c>
      <c r="C51" s="3171" t="s">
        <v>1664</v>
      </c>
      <c r="D51" s="3146"/>
      <c r="E51" s="3146"/>
      <c r="F51" s="3146"/>
      <c r="G51" s="3146"/>
      <c r="H51" s="3146"/>
      <c r="I51" s="3146"/>
      <c r="J51" s="3146"/>
      <c r="K51" s="3146"/>
      <c r="L51" s="3146"/>
      <c r="M51" s="3147"/>
      <c r="N51" s="488"/>
      <c r="O51" s="489"/>
      <c r="P51" s="488"/>
      <c r="Q51" s="488"/>
      <c r="R51" s="488"/>
      <c r="S51" s="488"/>
      <c r="T51" s="488"/>
      <c r="U51" s="488"/>
      <c r="V51" s="488"/>
      <c r="W51" s="488"/>
      <c r="X51" s="488"/>
      <c r="Y51" s="488"/>
      <c r="Z51" s="488"/>
    </row>
    <row r="52" spans="1:26" ht="15.75" customHeight="1">
      <c r="A52" s="3141"/>
      <c r="B52" s="573" t="s">
        <v>523</v>
      </c>
      <c r="C52" s="3171" t="s">
        <v>1665</v>
      </c>
      <c r="D52" s="3146"/>
      <c r="E52" s="3146"/>
      <c r="F52" s="3146"/>
      <c r="G52" s="3146"/>
      <c r="H52" s="3146"/>
      <c r="I52" s="3146"/>
      <c r="J52" s="3146"/>
      <c r="K52" s="3146"/>
      <c r="L52" s="3146"/>
      <c r="M52" s="3147"/>
      <c r="N52" s="488"/>
      <c r="O52" s="489"/>
      <c r="P52" s="488"/>
      <c r="Q52" s="488"/>
      <c r="R52" s="488"/>
      <c r="S52" s="488"/>
      <c r="T52" s="488"/>
      <c r="U52" s="488"/>
      <c r="V52" s="488"/>
      <c r="W52" s="488"/>
      <c r="X52" s="488"/>
      <c r="Y52" s="488"/>
      <c r="Z52" s="488"/>
    </row>
    <row r="53" spans="1:26" ht="15.75" customHeight="1">
      <c r="A53" s="3141"/>
      <c r="B53" s="574" t="s">
        <v>524</v>
      </c>
      <c r="C53" s="3171" t="s">
        <v>1666</v>
      </c>
      <c r="D53" s="3146"/>
      <c r="E53" s="3146"/>
      <c r="F53" s="3146"/>
      <c r="G53" s="3146"/>
      <c r="H53" s="3146"/>
      <c r="I53" s="3146"/>
      <c r="J53" s="3146"/>
      <c r="K53" s="3146"/>
      <c r="L53" s="3146"/>
      <c r="M53" s="3147"/>
      <c r="N53" s="488"/>
      <c r="O53" s="489"/>
      <c r="P53" s="488"/>
      <c r="Q53" s="488"/>
      <c r="R53" s="488"/>
      <c r="S53" s="488"/>
      <c r="T53" s="488"/>
      <c r="U53" s="488"/>
      <c r="V53" s="488"/>
      <c r="W53" s="488"/>
      <c r="X53" s="488"/>
      <c r="Y53" s="488"/>
      <c r="Z53" s="488"/>
    </row>
    <row r="54" spans="1:26" ht="15.75" customHeight="1">
      <c r="A54" s="3141"/>
      <c r="B54" s="573" t="s">
        <v>526</v>
      </c>
      <c r="C54" s="3191" t="s">
        <v>1667</v>
      </c>
      <c r="D54" s="3146"/>
      <c r="E54" s="3146"/>
      <c r="F54" s="3146"/>
      <c r="G54" s="3146"/>
      <c r="H54" s="3146"/>
      <c r="I54" s="3146"/>
      <c r="J54" s="3146"/>
      <c r="K54" s="3146"/>
      <c r="L54" s="3146"/>
      <c r="M54" s="3147"/>
      <c r="N54" s="488"/>
      <c r="O54" s="489"/>
      <c r="P54" s="488"/>
      <c r="Q54" s="488"/>
      <c r="R54" s="488"/>
      <c r="S54" s="488"/>
      <c r="T54" s="488"/>
      <c r="U54" s="488"/>
      <c r="V54" s="488"/>
      <c r="W54" s="488"/>
      <c r="X54" s="488"/>
      <c r="Y54" s="488"/>
      <c r="Z54" s="488"/>
    </row>
    <row r="55" spans="1:26" ht="15.75" customHeight="1" thickBot="1">
      <c r="A55" s="3192"/>
      <c r="B55" s="573" t="s">
        <v>527</v>
      </c>
      <c r="C55" s="3171" t="s">
        <v>1668</v>
      </c>
      <c r="D55" s="3146"/>
      <c r="E55" s="3146"/>
      <c r="F55" s="3146"/>
      <c r="G55" s="3146"/>
      <c r="H55" s="3146"/>
      <c r="I55" s="3146"/>
      <c r="J55" s="3146"/>
      <c r="K55" s="3146"/>
      <c r="L55" s="3146"/>
      <c r="M55" s="3147"/>
      <c r="N55" s="488"/>
      <c r="O55" s="489"/>
      <c r="P55" s="488"/>
      <c r="Q55" s="488"/>
      <c r="R55" s="488"/>
      <c r="S55" s="488"/>
      <c r="T55" s="488"/>
      <c r="U55" s="488"/>
      <c r="V55" s="488"/>
      <c r="W55" s="488"/>
      <c r="X55" s="488"/>
      <c r="Y55" s="488"/>
      <c r="Z55" s="488"/>
    </row>
    <row r="56" spans="1:26" ht="18" customHeight="1">
      <c r="A56" s="3140" t="s">
        <v>528</v>
      </c>
      <c r="B56" s="575" t="s">
        <v>529</v>
      </c>
      <c r="C56" s="3171" t="s">
        <v>1669</v>
      </c>
      <c r="D56" s="3146"/>
      <c r="E56" s="3146"/>
      <c r="F56" s="3146"/>
      <c r="G56" s="3146"/>
      <c r="H56" s="3146"/>
      <c r="I56" s="3146"/>
      <c r="J56" s="3146"/>
      <c r="K56" s="3146"/>
      <c r="L56" s="3146"/>
      <c r="M56" s="3147"/>
      <c r="N56" s="488"/>
      <c r="O56" s="489"/>
      <c r="P56" s="488"/>
      <c r="Q56" s="488"/>
      <c r="R56" s="488"/>
      <c r="S56" s="488"/>
      <c r="T56" s="488"/>
      <c r="U56" s="488"/>
      <c r="V56" s="488"/>
      <c r="W56" s="488"/>
      <c r="X56" s="488"/>
      <c r="Y56" s="488"/>
      <c r="Z56" s="488"/>
    </row>
    <row r="57" spans="1:26" ht="27" customHeight="1">
      <c r="A57" s="3141"/>
      <c r="B57" s="575" t="s">
        <v>531</v>
      </c>
      <c r="C57" s="3171" t="s">
        <v>1670</v>
      </c>
      <c r="D57" s="3146"/>
      <c r="E57" s="3146"/>
      <c r="F57" s="3146"/>
      <c r="G57" s="3146"/>
      <c r="H57" s="3146"/>
      <c r="I57" s="3146"/>
      <c r="J57" s="3146"/>
      <c r="K57" s="3146"/>
      <c r="L57" s="3146"/>
      <c r="M57" s="3147"/>
      <c r="N57" s="488"/>
      <c r="O57" s="489"/>
      <c r="P57" s="488"/>
      <c r="Q57" s="488"/>
      <c r="R57" s="488"/>
      <c r="S57" s="488"/>
      <c r="T57" s="488"/>
      <c r="U57" s="488"/>
      <c r="V57" s="488"/>
      <c r="W57" s="488"/>
      <c r="X57" s="488"/>
      <c r="Y57" s="488"/>
      <c r="Z57" s="488"/>
    </row>
    <row r="58" spans="1:26" ht="25.5" customHeight="1" thickBot="1">
      <c r="A58" s="3141"/>
      <c r="B58" s="576" t="s">
        <v>5</v>
      </c>
      <c r="C58" s="3171" t="s">
        <v>1665</v>
      </c>
      <c r="D58" s="3146"/>
      <c r="E58" s="3146"/>
      <c r="F58" s="3146"/>
      <c r="G58" s="3146"/>
      <c r="H58" s="3146"/>
      <c r="I58" s="3146"/>
      <c r="J58" s="3146"/>
      <c r="K58" s="3146"/>
      <c r="L58" s="3146"/>
      <c r="M58" s="3147"/>
      <c r="N58" s="488"/>
      <c r="O58" s="489"/>
      <c r="P58" s="488"/>
      <c r="Q58" s="488"/>
      <c r="R58" s="488"/>
      <c r="S58" s="488"/>
      <c r="T58" s="488"/>
      <c r="U58" s="488"/>
      <c r="V58" s="488"/>
      <c r="W58" s="488"/>
      <c r="X58" s="488"/>
      <c r="Y58" s="488"/>
      <c r="Z58" s="488"/>
    </row>
    <row r="59" spans="1:26" ht="17.25" customHeight="1" thickBot="1">
      <c r="A59" s="577" t="s">
        <v>533</v>
      </c>
      <c r="B59" s="578"/>
      <c r="C59" s="3184"/>
      <c r="D59" s="3185"/>
      <c r="E59" s="3185"/>
      <c r="F59" s="3185"/>
      <c r="G59" s="3185"/>
      <c r="H59" s="3185"/>
      <c r="I59" s="3185"/>
      <c r="J59" s="3185"/>
      <c r="K59" s="3185"/>
      <c r="L59" s="3185"/>
      <c r="M59" s="3186"/>
      <c r="N59" s="488"/>
      <c r="O59" s="489"/>
      <c r="P59" s="488"/>
      <c r="Q59" s="488"/>
      <c r="R59" s="488"/>
      <c r="S59" s="488"/>
      <c r="T59" s="488"/>
      <c r="U59" s="488"/>
      <c r="V59" s="488"/>
      <c r="W59" s="488"/>
      <c r="X59" s="488"/>
      <c r="Y59" s="488"/>
      <c r="Z59" s="488"/>
    </row>
    <row r="60" spans="1:26" ht="15.75" customHeight="1">
      <c r="A60" s="489"/>
      <c r="B60" s="579"/>
      <c r="C60" s="489"/>
      <c r="D60" s="489"/>
      <c r="E60" s="489"/>
      <c r="F60" s="489"/>
      <c r="G60" s="489"/>
      <c r="H60" s="489"/>
      <c r="I60" s="489"/>
      <c r="J60" s="489"/>
      <c r="K60" s="489"/>
      <c r="L60" s="489"/>
      <c r="M60" s="489"/>
      <c r="N60" s="488"/>
      <c r="O60" s="489"/>
      <c r="P60" s="489"/>
      <c r="Q60" s="489"/>
      <c r="R60" s="489"/>
      <c r="S60" s="489"/>
      <c r="T60" s="489"/>
      <c r="U60" s="489"/>
      <c r="V60" s="489"/>
      <c r="W60" s="489"/>
      <c r="X60" s="489"/>
      <c r="Y60" s="489"/>
      <c r="Z60" s="489"/>
    </row>
    <row r="61" spans="1:26" ht="15.75" customHeight="1">
      <c r="A61" s="489"/>
      <c r="B61" s="579"/>
      <c r="C61" s="489"/>
      <c r="D61" s="489"/>
      <c r="E61" s="489"/>
      <c r="F61" s="489"/>
      <c r="G61" s="489"/>
      <c r="H61" s="489"/>
      <c r="I61" s="489"/>
      <c r="J61" s="489"/>
      <c r="K61" s="489"/>
      <c r="L61" s="489"/>
      <c r="M61" s="489"/>
      <c r="N61" s="488"/>
      <c r="O61" s="489"/>
      <c r="P61" s="489"/>
      <c r="Q61" s="489"/>
      <c r="R61" s="489"/>
      <c r="S61" s="489"/>
      <c r="T61" s="489"/>
      <c r="U61" s="489"/>
      <c r="V61" s="489"/>
      <c r="W61" s="489"/>
      <c r="X61" s="489"/>
      <c r="Y61" s="489"/>
      <c r="Z61" s="489"/>
    </row>
    <row r="62" spans="1:26" ht="15.75" customHeight="1">
      <c r="A62" s="489"/>
      <c r="B62" s="579"/>
      <c r="C62" s="489"/>
      <c r="D62" s="489"/>
      <c r="E62" s="489"/>
      <c r="F62" s="489"/>
      <c r="G62" s="489"/>
      <c r="H62" s="489"/>
      <c r="I62" s="489"/>
      <c r="J62" s="489"/>
      <c r="K62" s="489"/>
      <c r="L62" s="489"/>
      <c r="M62" s="489"/>
      <c r="N62" s="488"/>
      <c r="O62" s="489"/>
      <c r="P62" s="489"/>
      <c r="Q62" s="489"/>
      <c r="R62" s="489"/>
      <c r="S62" s="489"/>
      <c r="T62" s="489"/>
      <c r="U62" s="489"/>
      <c r="V62" s="489"/>
      <c r="W62" s="489"/>
      <c r="X62" s="489"/>
      <c r="Y62" s="489"/>
      <c r="Z62" s="489"/>
    </row>
    <row r="63" spans="1:26" ht="15.75" customHeight="1">
      <c r="A63" s="489"/>
      <c r="B63" s="579"/>
      <c r="C63" s="489"/>
      <c r="D63" s="489"/>
      <c r="E63" s="489"/>
      <c r="F63" s="489"/>
      <c r="G63" s="489"/>
      <c r="H63" s="489"/>
      <c r="I63" s="489"/>
      <c r="J63" s="489"/>
      <c r="K63" s="489"/>
      <c r="L63" s="489"/>
      <c r="M63" s="489"/>
      <c r="N63" s="488"/>
      <c r="O63" s="489"/>
      <c r="P63" s="489"/>
      <c r="Q63" s="489"/>
      <c r="R63" s="489"/>
      <c r="S63" s="489"/>
      <c r="T63" s="489"/>
      <c r="U63" s="489"/>
      <c r="V63" s="489"/>
      <c r="W63" s="489"/>
      <c r="X63" s="489"/>
      <c r="Y63" s="489"/>
      <c r="Z63" s="489"/>
    </row>
    <row r="64" spans="1:26" ht="15.75" customHeight="1">
      <c r="A64" s="489"/>
      <c r="B64" s="579"/>
      <c r="C64" s="489"/>
      <c r="D64" s="489"/>
      <c r="E64" s="489"/>
      <c r="F64" s="489"/>
      <c r="G64" s="489"/>
      <c r="H64" s="489"/>
      <c r="I64" s="489"/>
      <c r="J64" s="489"/>
      <c r="K64" s="489"/>
      <c r="L64" s="489"/>
      <c r="M64" s="489"/>
      <c r="N64" s="488"/>
      <c r="O64" s="489"/>
      <c r="P64" s="489"/>
      <c r="Q64" s="489"/>
      <c r="R64" s="489"/>
      <c r="S64" s="489"/>
      <c r="T64" s="489"/>
      <c r="U64" s="489"/>
      <c r="V64" s="489"/>
      <c r="W64" s="489"/>
      <c r="X64" s="489"/>
      <c r="Y64" s="489"/>
      <c r="Z64" s="489"/>
    </row>
    <row r="65" spans="1:26" ht="15.75" customHeight="1">
      <c r="A65" s="489"/>
      <c r="B65" s="579"/>
      <c r="C65" s="489"/>
      <c r="D65" s="489"/>
      <c r="E65" s="489"/>
      <c r="F65" s="489"/>
      <c r="G65" s="489"/>
      <c r="H65" s="489"/>
      <c r="I65" s="489"/>
      <c r="J65" s="489"/>
      <c r="K65" s="489"/>
      <c r="L65" s="489"/>
      <c r="M65" s="489"/>
      <c r="N65" s="488"/>
      <c r="O65" s="489"/>
      <c r="P65" s="489"/>
      <c r="Q65" s="489"/>
      <c r="R65" s="489"/>
      <c r="S65" s="489"/>
      <c r="T65" s="489"/>
      <c r="U65" s="489"/>
      <c r="V65" s="489"/>
      <c r="W65" s="489"/>
      <c r="X65" s="489"/>
      <c r="Y65" s="489"/>
      <c r="Z65" s="489"/>
    </row>
    <row r="66" spans="1:26" ht="15.75" customHeight="1">
      <c r="A66" s="489"/>
      <c r="B66" s="579"/>
      <c r="C66" s="489"/>
      <c r="D66" s="489"/>
      <c r="E66" s="489"/>
      <c r="F66" s="489"/>
      <c r="G66" s="489"/>
      <c r="H66" s="489"/>
      <c r="I66" s="489"/>
      <c r="J66" s="489"/>
      <c r="K66" s="489"/>
      <c r="L66" s="489"/>
      <c r="M66" s="489"/>
      <c r="N66" s="488"/>
      <c r="O66" s="489"/>
      <c r="P66" s="489"/>
      <c r="Q66" s="489"/>
      <c r="R66" s="489"/>
      <c r="S66" s="489"/>
      <c r="T66" s="489"/>
      <c r="U66" s="489"/>
      <c r="V66" s="489"/>
      <c r="W66" s="489"/>
      <c r="X66" s="489"/>
      <c r="Y66" s="489"/>
      <c r="Z66" s="489"/>
    </row>
    <row r="67" spans="1:26" ht="15.75" customHeight="1">
      <c r="A67" s="489"/>
      <c r="B67" s="579"/>
      <c r="C67" s="489"/>
      <c r="D67" s="489"/>
      <c r="E67" s="489"/>
      <c r="F67" s="489"/>
      <c r="G67" s="489"/>
      <c r="H67" s="489"/>
      <c r="I67" s="489"/>
      <c r="J67" s="489"/>
      <c r="K67" s="489"/>
      <c r="L67" s="489"/>
      <c r="M67" s="489"/>
      <c r="N67" s="488"/>
      <c r="O67" s="489"/>
      <c r="P67" s="489"/>
      <c r="Q67" s="489"/>
      <c r="R67" s="489"/>
      <c r="S67" s="489"/>
      <c r="T67" s="489"/>
      <c r="U67" s="489"/>
      <c r="V67" s="489"/>
      <c r="W67" s="489"/>
      <c r="X67" s="489"/>
      <c r="Y67" s="489"/>
      <c r="Z67" s="489"/>
    </row>
    <row r="68" spans="1:26" ht="15.75" customHeight="1">
      <c r="A68" s="489"/>
      <c r="B68" s="579"/>
      <c r="C68" s="489"/>
      <c r="D68" s="489"/>
      <c r="E68" s="489"/>
      <c r="F68" s="489"/>
      <c r="G68" s="489"/>
      <c r="H68" s="489"/>
      <c r="I68" s="489"/>
      <c r="J68" s="489"/>
      <c r="K68" s="489"/>
      <c r="L68" s="489"/>
      <c r="M68" s="489"/>
      <c r="N68" s="488"/>
      <c r="O68" s="489"/>
      <c r="P68" s="489"/>
      <c r="Q68" s="489"/>
      <c r="R68" s="489"/>
      <c r="S68" s="489"/>
      <c r="T68" s="489"/>
      <c r="U68" s="489"/>
      <c r="V68" s="489"/>
      <c r="W68" s="489"/>
      <c r="X68" s="489"/>
      <c r="Y68" s="489"/>
      <c r="Z68" s="489"/>
    </row>
    <row r="69" spans="1:26" ht="15.75" customHeight="1">
      <c r="A69" s="489"/>
      <c r="B69" s="579"/>
      <c r="C69" s="489"/>
      <c r="D69" s="489"/>
      <c r="E69" s="489"/>
      <c r="F69" s="489"/>
      <c r="G69" s="489"/>
      <c r="H69" s="489"/>
      <c r="I69" s="489"/>
      <c r="J69" s="489"/>
      <c r="K69" s="489"/>
      <c r="L69" s="489"/>
      <c r="M69" s="489"/>
      <c r="N69" s="488"/>
      <c r="O69" s="489"/>
      <c r="P69" s="489"/>
      <c r="Q69" s="489"/>
      <c r="R69" s="489"/>
      <c r="S69" s="489"/>
      <c r="T69" s="489"/>
      <c r="U69" s="489"/>
      <c r="V69" s="489"/>
      <c r="W69" s="489"/>
      <c r="X69" s="489"/>
      <c r="Y69" s="489"/>
      <c r="Z69" s="489"/>
    </row>
    <row r="70" spans="1:26" ht="15.75" customHeight="1">
      <c r="A70" s="489"/>
      <c r="B70" s="579"/>
      <c r="C70" s="489"/>
      <c r="D70" s="489"/>
      <c r="E70" s="489"/>
      <c r="F70" s="489"/>
      <c r="G70" s="489"/>
      <c r="H70" s="489"/>
      <c r="I70" s="489"/>
      <c r="J70" s="489"/>
      <c r="K70" s="489"/>
      <c r="L70" s="489"/>
      <c r="M70" s="489"/>
      <c r="N70" s="488"/>
      <c r="O70" s="489"/>
      <c r="P70" s="489"/>
      <c r="Q70" s="489"/>
      <c r="R70" s="489"/>
      <c r="S70" s="489"/>
      <c r="T70" s="489"/>
      <c r="U70" s="489"/>
      <c r="V70" s="489"/>
      <c r="W70" s="489"/>
      <c r="X70" s="489"/>
      <c r="Y70" s="489"/>
      <c r="Z70" s="489"/>
    </row>
    <row r="71" spans="1:26" ht="15.75" customHeight="1">
      <c r="A71" s="489"/>
      <c r="B71" s="579"/>
      <c r="C71" s="489"/>
      <c r="D71" s="489"/>
      <c r="E71" s="489"/>
      <c r="F71" s="489"/>
      <c r="G71" s="489"/>
      <c r="H71" s="489"/>
      <c r="I71" s="489"/>
      <c r="J71" s="489"/>
      <c r="K71" s="489"/>
      <c r="L71" s="489"/>
      <c r="M71" s="489"/>
      <c r="N71" s="488"/>
      <c r="O71" s="489"/>
      <c r="P71" s="489"/>
      <c r="Q71" s="489"/>
      <c r="R71" s="489"/>
      <c r="S71" s="489"/>
      <c r="T71" s="489"/>
      <c r="U71" s="489"/>
      <c r="V71" s="489"/>
      <c r="W71" s="489"/>
      <c r="X71" s="489"/>
      <c r="Y71" s="489"/>
      <c r="Z71" s="489"/>
    </row>
    <row r="72" spans="1:26" ht="15.75" customHeight="1">
      <c r="A72" s="489"/>
      <c r="B72" s="579"/>
      <c r="C72" s="489"/>
      <c r="D72" s="489"/>
      <c r="E72" s="489"/>
      <c r="F72" s="489"/>
      <c r="G72" s="489"/>
      <c r="H72" s="489"/>
      <c r="I72" s="489"/>
      <c r="J72" s="489"/>
      <c r="K72" s="489"/>
      <c r="L72" s="489"/>
      <c r="M72" s="489"/>
      <c r="N72" s="488"/>
      <c r="O72" s="489"/>
      <c r="P72" s="489"/>
      <c r="Q72" s="489"/>
      <c r="R72" s="489"/>
      <c r="S72" s="489"/>
      <c r="T72" s="489"/>
      <c r="U72" s="489"/>
      <c r="V72" s="489"/>
      <c r="W72" s="489"/>
      <c r="X72" s="489"/>
      <c r="Y72" s="489"/>
      <c r="Z72" s="489"/>
    </row>
    <row r="73" spans="1:26" ht="15.75" customHeight="1">
      <c r="A73" s="489"/>
      <c r="B73" s="579"/>
      <c r="C73" s="489"/>
      <c r="D73" s="489"/>
      <c r="E73" s="489"/>
      <c r="F73" s="489"/>
      <c r="G73" s="489"/>
      <c r="H73" s="489"/>
      <c r="I73" s="489"/>
      <c r="J73" s="489"/>
      <c r="K73" s="489"/>
      <c r="L73" s="489"/>
      <c r="M73" s="489"/>
      <c r="N73" s="488"/>
      <c r="O73" s="489"/>
      <c r="P73" s="489"/>
      <c r="Q73" s="489"/>
      <c r="R73" s="489"/>
      <c r="S73" s="489"/>
      <c r="T73" s="489"/>
      <c r="U73" s="489"/>
      <c r="V73" s="489"/>
      <c r="W73" s="489"/>
      <c r="X73" s="489"/>
      <c r="Y73" s="489"/>
      <c r="Z73" s="489"/>
    </row>
    <row r="74" spans="1:26" ht="15.75" customHeight="1">
      <c r="A74" s="489"/>
      <c r="B74" s="579"/>
      <c r="C74" s="489"/>
      <c r="D74" s="489"/>
      <c r="E74" s="489"/>
      <c r="F74" s="489"/>
      <c r="G74" s="489"/>
      <c r="H74" s="489"/>
      <c r="I74" s="489"/>
      <c r="J74" s="489"/>
      <c r="K74" s="489"/>
      <c r="L74" s="489"/>
      <c r="M74" s="489"/>
      <c r="N74" s="488"/>
      <c r="O74" s="489"/>
      <c r="P74" s="489"/>
      <c r="Q74" s="489"/>
      <c r="R74" s="489"/>
      <c r="S74" s="489"/>
      <c r="T74" s="489"/>
      <c r="U74" s="489"/>
      <c r="V74" s="489"/>
      <c r="W74" s="489"/>
      <c r="X74" s="489"/>
      <c r="Y74" s="489"/>
      <c r="Z74" s="489"/>
    </row>
    <row r="75" spans="1:26" ht="15.75" customHeight="1">
      <c r="A75" s="489"/>
      <c r="B75" s="579"/>
      <c r="C75" s="489"/>
      <c r="D75" s="489"/>
      <c r="E75" s="489"/>
      <c r="F75" s="489"/>
      <c r="G75" s="489"/>
      <c r="H75" s="489"/>
      <c r="I75" s="489"/>
      <c r="J75" s="489"/>
      <c r="K75" s="489"/>
      <c r="L75" s="489"/>
      <c r="M75" s="489"/>
      <c r="N75" s="488"/>
      <c r="O75" s="489"/>
      <c r="P75" s="489"/>
      <c r="Q75" s="489"/>
      <c r="R75" s="489"/>
      <c r="S75" s="489"/>
      <c r="T75" s="489"/>
      <c r="U75" s="489"/>
      <c r="V75" s="489"/>
      <c r="W75" s="489"/>
      <c r="X75" s="489"/>
      <c r="Y75" s="489"/>
      <c r="Z75" s="489"/>
    </row>
    <row r="76" spans="1:26" ht="15.75" customHeight="1">
      <c r="A76" s="489"/>
      <c r="B76" s="579"/>
      <c r="C76" s="489"/>
      <c r="D76" s="489"/>
      <c r="E76" s="489"/>
      <c r="F76" s="489"/>
      <c r="G76" s="489"/>
      <c r="H76" s="489"/>
      <c r="I76" s="489"/>
      <c r="J76" s="489"/>
      <c r="K76" s="489"/>
      <c r="L76" s="489"/>
      <c r="M76" s="489"/>
      <c r="N76" s="488"/>
      <c r="O76" s="489"/>
      <c r="P76" s="489"/>
      <c r="Q76" s="489"/>
      <c r="R76" s="489"/>
      <c r="S76" s="489"/>
      <c r="T76" s="489"/>
      <c r="U76" s="489"/>
      <c r="V76" s="489"/>
      <c r="W76" s="489"/>
      <c r="X76" s="489"/>
      <c r="Y76" s="489"/>
      <c r="Z76" s="489"/>
    </row>
    <row r="77" spans="1:26" ht="15.75" customHeight="1">
      <c r="A77" s="489"/>
      <c r="B77" s="579"/>
      <c r="C77" s="489"/>
      <c r="D77" s="489"/>
      <c r="E77" s="489"/>
      <c r="F77" s="489"/>
      <c r="G77" s="489"/>
      <c r="H77" s="489"/>
      <c r="I77" s="489"/>
      <c r="J77" s="489"/>
      <c r="K77" s="489"/>
      <c r="L77" s="489"/>
      <c r="M77" s="489"/>
      <c r="N77" s="488"/>
      <c r="O77" s="489"/>
      <c r="P77" s="489"/>
      <c r="Q77" s="489"/>
      <c r="R77" s="489"/>
      <c r="S77" s="489"/>
      <c r="T77" s="489"/>
      <c r="U77" s="489"/>
      <c r="V77" s="489"/>
      <c r="W77" s="489"/>
      <c r="X77" s="489"/>
      <c r="Y77" s="489"/>
      <c r="Z77" s="489"/>
    </row>
    <row r="78" spans="1:26" ht="15.75" customHeight="1">
      <c r="A78" s="489"/>
      <c r="B78" s="579"/>
      <c r="C78" s="489"/>
      <c r="D78" s="489"/>
      <c r="E78" s="489"/>
      <c r="F78" s="489"/>
      <c r="G78" s="489"/>
      <c r="H78" s="489"/>
      <c r="I78" s="489"/>
      <c r="J78" s="489"/>
      <c r="K78" s="489"/>
      <c r="L78" s="489"/>
      <c r="M78" s="489"/>
      <c r="N78" s="488"/>
      <c r="O78" s="489"/>
      <c r="P78" s="489"/>
      <c r="Q78" s="489"/>
      <c r="R78" s="489"/>
      <c r="S78" s="489"/>
      <c r="T78" s="489"/>
      <c r="U78" s="489"/>
      <c r="V78" s="489"/>
      <c r="W78" s="489"/>
      <c r="X78" s="489"/>
      <c r="Y78" s="489"/>
      <c r="Z78" s="489"/>
    </row>
    <row r="79" spans="1:26" ht="15.75" customHeight="1">
      <c r="A79" s="489"/>
      <c r="B79" s="579"/>
      <c r="C79" s="489"/>
      <c r="D79" s="489"/>
      <c r="E79" s="489"/>
      <c r="F79" s="489"/>
      <c r="G79" s="489"/>
      <c r="H79" s="489"/>
      <c r="I79" s="489"/>
      <c r="J79" s="489"/>
      <c r="K79" s="489"/>
      <c r="L79" s="489"/>
      <c r="M79" s="489"/>
      <c r="N79" s="488"/>
      <c r="O79" s="489"/>
      <c r="P79" s="489"/>
      <c r="Q79" s="489"/>
      <c r="R79" s="489"/>
      <c r="S79" s="489"/>
      <c r="T79" s="489"/>
      <c r="U79" s="489"/>
      <c r="V79" s="489"/>
      <c r="W79" s="489"/>
      <c r="X79" s="489"/>
      <c r="Y79" s="489"/>
      <c r="Z79" s="489"/>
    </row>
    <row r="80" spans="1:26" ht="15.75" customHeight="1">
      <c r="A80" s="489"/>
      <c r="B80" s="579"/>
      <c r="C80" s="489"/>
      <c r="D80" s="489"/>
      <c r="E80" s="489"/>
      <c r="F80" s="489"/>
      <c r="G80" s="489"/>
      <c r="H80" s="489"/>
      <c r="I80" s="489"/>
      <c r="J80" s="489"/>
      <c r="K80" s="489"/>
      <c r="L80" s="489"/>
      <c r="M80" s="489"/>
      <c r="N80" s="488"/>
      <c r="O80" s="489"/>
      <c r="P80" s="489"/>
      <c r="Q80" s="489"/>
      <c r="R80" s="489"/>
      <c r="S80" s="489"/>
      <c r="T80" s="489"/>
      <c r="U80" s="489"/>
      <c r="V80" s="489"/>
      <c r="W80" s="489"/>
      <c r="X80" s="489"/>
      <c r="Y80" s="489"/>
      <c r="Z80" s="489"/>
    </row>
    <row r="81" spans="1:26" ht="15.75" customHeight="1">
      <c r="A81" s="489"/>
      <c r="B81" s="579"/>
      <c r="C81" s="489"/>
      <c r="D81" s="489"/>
      <c r="E81" s="489"/>
      <c r="F81" s="489"/>
      <c r="G81" s="489"/>
      <c r="H81" s="489"/>
      <c r="I81" s="489"/>
      <c r="J81" s="489"/>
      <c r="K81" s="489"/>
      <c r="L81" s="489"/>
      <c r="M81" s="489"/>
      <c r="N81" s="488"/>
      <c r="O81" s="489"/>
      <c r="P81" s="489"/>
      <c r="Q81" s="489"/>
      <c r="R81" s="489"/>
      <c r="S81" s="489"/>
      <c r="T81" s="489"/>
      <c r="U81" s="489"/>
      <c r="V81" s="489"/>
      <c r="W81" s="489"/>
      <c r="X81" s="489"/>
      <c r="Y81" s="489"/>
      <c r="Z81" s="489"/>
    </row>
    <row r="82" spans="1:26" ht="15.75" customHeight="1">
      <c r="A82" s="489"/>
      <c r="B82" s="579"/>
      <c r="C82" s="489"/>
      <c r="D82" s="489"/>
      <c r="E82" s="489"/>
      <c r="F82" s="489"/>
      <c r="G82" s="489"/>
      <c r="H82" s="489"/>
      <c r="I82" s="489"/>
      <c r="J82" s="489"/>
      <c r="K82" s="489"/>
      <c r="L82" s="489"/>
      <c r="M82" s="489"/>
      <c r="N82" s="488"/>
      <c r="O82" s="489"/>
      <c r="P82" s="489"/>
      <c r="Q82" s="489"/>
      <c r="R82" s="489"/>
      <c r="S82" s="489"/>
      <c r="T82" s="489"/>
      <c r="U82" s="489"/>
      <c r="V82" s="489"/>
      <c r="W82" s="489"/>
      <c r="X82" s="489"/>
      <c r="Y82" s="489"/>
      <c r="Z82" s="489"/>
    </row>
    <row r="83" spans="1:26" ht="15.75" customHeight="1">
      <c r="A83" s="489"/>
      <c r="B83" s="579"/>
      <c r="C83" s="489"/>
      <c r="D83" s="489"/>
      <c r="E83" s="489"/>
      <c r="F83" s="489"/>
      <c r="G83" s="489"/>
      <c r="H83" s="489"/>
      <c r="I83" s="489"/>
      <c r="J83" s="489"/>
      <c r="K83" s="489"/>
      <c r="L83" s="489"/>
      <c r="M83" s="489"/>
      <c r="N83" s="488"/>
      <c r="O83" s="489"/>
      <c r="P83" s="489"/>
      <c r="Q83" s="489"/>
      <c r="R83" s="489"/>
      <c r="S83" s="489"/>
      <c r="T83" s="489"/>
      <c r="U83" s="489"/>
      <c r="V83" s="489"/>
      <c r="W83" s="489"/>
      <c r="X83" s="489"/>
      <c r="Y83" s="489"/>
      <c r="Z83" s="489"/>
    </row>
    <row r="84" spans="1:26" ht="15.75" customHeight="1">
      <c r="A84" s="489"/>
      <c r="B84" s="579"/>
      <c r="C84" s="489"/>
      <c r="D84" s="489"/>
      <c r="E84" s="489"/>
      <c r="F84" s="489"/>
      <c r="G84" s="489"/>
      <c r="H84" s="489"/>
      <c r="I84" s="489"/>
      <c r="J84" s="489"/>
      <c r="K84" s="489"/>
      <c r="L84" s="489"/>
      <c r="M84" s="489"/>
      <c r="N84" s="488"/>
      <c r="O84" s="489"/>
      <c r="P84" s="489"/>
      <c r="Q84" s="489"/>
      <c r="R84" s="489"/>
      <c r="S84" s="489"/>
      <c r="T84" s="489"/>
      <c r="U84" s="489"/>
      <c r="V84" s="489"/>
      <c r="W84" s="489"/>
      <c r="X84" s="489"/>
      <c r="Y84" s="489"/>
      <c r="Z84" s="489"/>
    </row>
    <row r="85" spans="1:26" ht="15.75" customHeight="1">
      <c r="A85" s="489"/>
      <c r="B85" s="579"/>
      <c r="C85" s="489"/>
      <c r="D85" s="489"/>
      <c r="E85" s="489"/>
      <c r="F85" s="489"/>
      <c r="G85" s="489"/>
      <c r="H85" s="489"/>
      <c r="I85" s="489"/>
      <c r="J85" s="489"/>
      <c r="K85" s="489"/>
      <c r="L85" s="489"/>
      <c r="M85" s="489"/>
      <c r="N85" s="488"/>
      <c r="O85" s="489"/>
      <c r="P85" s="489"/>
      <c r="Q85" s="489"/>
      <c r="R85" s="489"/>
      <c r="S85" s="489"/>
      <c r="T85" s="489"/>
      <c r="U85" s="489"/>
      <c r="V85" s="489"/>
      <c r="W85" s="489"/>
      <c r="X85" s="489"/>
      <c r="Y85" s="489"/>
      <c r="Z85" s="489"/>
    </row>
    <row r="86" spans="1:26" ht="15.75" customHeight="1">
      <c r="A86" s="489"/>
      <c r="B86" s="579"/>
      <c r="C86" s="489"/>
      <c r="D86" s="489"/>
      <c r="E86" s="489"/>
      <c r="F86" s="489"/>
      <c r="G86" s="489"/>
      <c r="H86" s="489"/>
      <c r="I86" s="489"/>
      <c r="J86" s="489"/>
      <c r="K86" s="489"/>
      <c r="L86" s="489"/>
      <c r="M86" s="489"/>
      <c r="N86" s="488"/>
      <c r="O86" s="489"/>
      <c r="P86" s="489"/>
      <c r="Q86" s="489"/>
      <c r="R86" s="489"/>
      <c r="S86" s="489"/>
      <c r="T86" s="489"/>
      <c r="U86" s="489"/>
      <c r="V86" s="489"/>
      <c r="W86" s="489"/>
      <c r="X86" s="489"/>
      <c r="Y86" s="489"/>
      <c r="Z86" s="489"/>
    </row>
    <row r="87" spans="1:26" ht="15.75" customHeight="1">
      <c r="A87" s="489"/>
      <c r="B87" s="579"/>
      <c r="C87" s="489"/>
      <c r="D87" s="489"/>
      <c r="E87" s="489"/>
      <c r="F87" s="489"/>
      <c r="G87" s="489"/>
      <c r="H87" s="489"/>
      <c r="I87" s="489"/>
      <c r="J87" s="489"/>
      <c r="K87" s="489"/>
      <c r="L87" s="489"/>
      <c r="M87" s="489"/>
      <c r="N87" s="488"/>
      <c r="O87" s="489"/>
      <c r="P87" s="489"/>
      <c r="Q87" s="489"/>
      <c r="R87" s="489"/>
      <c r="S87" s="489"/>
      <c r="T87" s="489"/>
      <c r="U87" s="489"/>
      <c r="V87" s="489"/>
      <c r="W87" s="489"/>
      <c r="X87" s="489"/>
      <c r="Y87" s="489"/>
      <c r="Z87" s="489"/>
    </row>
    <row r="88" spans="1:26" ht="15.75" customHeight="1">
      <c r="A88" s="489"/>
      <c r="B88" s="579"/>
      <c r="C88" s="489"/>
      <c r="D88" s="489"/>
      <c r="E88" s="489"/>
      <c r="F88" s="489"/>
      <c r="G88" s="489"/>
      <c r="H88" s="489"/>
      <c r="I88" s="489"/>
      <c r="J88" s="489"/>
      <c r="K88" s="489"/>
      <c r="L88" s="489"/>
      <c r="M88" s="489"/>
      <c r="N88" s="488"/>
      <c r="O88" s="489"/>
      <c r="P88" s="489"/>
      <c r="Q88" s="489"/>
      <c r="R88" s="489"/>
      <c r="S88" s="489"/>
      <c r="T88" s="489"/>
      <c r="U88" s="489"/>
      <c r="V88" s="489"/>
      <c r="W88" s="489"/>
      <c r="X88" s="489"/>
      <c r="Y88" s="489"/>
      <c r="Z88" s="489"/>
    </row>
    <row r="89" spans="1:26" ht="15.75" customHeight="1">
      <c r="A89" s="489"/>
      <c r="B89" s="579"/>
      <c r="C89" s="489"/>
      <c r="D89" s="489"/>
      <c r="E89" s="489"/>
      <c r="F89" s="489"/>
      <c r="G89" s="489"/>
      <c r="H89" s="489"/>
      <c r="I89" s="489"/>
      <c r="J89" s="489"/>
      <c r="K89" s="489"/>
      <c r="L89" s="489"/>
      <c r="M89" s="489"/>
      <c r="N89" s="488"/>
      <c r="O89" s="489"/>
      <c r="P89" s="489"/>
      <c r="Q89" s="489"/>
      <c r="R89" s="489"/>
      <c r="S89" s="489"/>
      <c r="T89" s="489"/>
      <c r="U89" s="489"/>
      <c r="V89" s="489"/>
      <c r="W89" s="489"/>
      <c r="X89" s="489"/>
      <c r="Y89" s="489"/>
      <c r="Z89" s="489"/>
    </row>
    <row r="90" spans="1:26" ht="15.75" customHeight="1">
      <c r="A90" s="489"/>
      <c r="B90" s="579"/>
      <c r="C90" s="489"/>
      <c r="D90" s="489"/>
      <c r="E90" s="489"/>
      <c r="F90" s="489"/>
      <c r="G90" s="489"/>
      <c r="H90" s="489"/>
      <c r="I90" s="489"/>
      <c r="J90" s="489"/>
      <c r="K90" s="489"/>
      <c r="L90" s="489"/>
      <c r="M90" s="489"/>
      <c r="N90" s="488"/>
      <c r="O90" s="489"/>
      <c r="P90" s="489"/>
      <c r="Q90" s="489"/>
      <c r="R90" s="489"/>
      <c r="S90" s="489"/>
      <c r="T90" s="489"/>
      <c r="U90" s="489"/>
      <c r="V90" s="489"/>
      <c r="W90" s="489"/>
      <c r="X90" s="489"/>
      <c r="Y90" s="489"/>
      <c r="Z90" s="489"/>
    </row>
    <row r="91" spans="1:26" ht="15.75" customHeight="1">
      <c r="A91" s="489"/>
      <c r="B91" s="579"/>
      <c r="C91" s="489"/>
      <c r="D91" s="489"/>
      <c r="E91" s="489"/>
      <c r="F91" s="489"/>
      <c r="G91" s="489"/>
      <c r="H91" s="489"/>
      <c r="I91" s="489"/>
      <c r="J91" s="489"/>
      <c r="K91" s="489"/>
      <c r="L91" s="489"/>
      <c r="M91" s="489"/>
      <c r="N91" s="488"/>
      <c r="O91" s="489"/>
      <c r="P91" s="489"/>
      <c r="Q91" s="489"/>
      <c r="R91" s="489"/>
      <c r="S91" s="489"/>
      <c r="T91" s="489"/>
      <c r="U91" s="489"/>
      <c r="V91" s="489"/>
      <c r="W91" s="489"/>
      <c r="X91" s="489"/>
      <c r="Y91" s="489"/>
      <c r="Z91" s="489"/>
    </row>
    <row r="92" spans="1:26" ht="15.75" customHeight="1">
      <c r="A92" s="489"/>
      <c r="B92" s="579"/>
      <c r="C92" s="489"/>
      <c r="D92" s="489"/>
      <c r="E92" s="489"/>
      <c r="F92" s="489"/>
      <c r="G92" s="489"/>
      <c r="H92" s="489"/>
      <c r="I92" s="489"/>
      <c r="J92" s="489"/>
      <c r="K92" s="489"/>
      <c r="L92" s="489"/>
      <c r="M92" s="489"/>
      <c r="N92" s="488"/>
      <c r="O92" s="489"/>
      <c r="P92" s="489"/>
      <c r="Q92" s="489"/>
      <c r="R92" s="489"/>
      <c r="S92" s="489"/>
      <c r="T92" s="489"/>
      <c r="U92" s="489"/>
      <c r="V92" s="489"/>
      <c r="W92" s="489"/>
      <c r="X92" s="489"/>
      <c r="Y92" s="489"/>
      <c r="Z92" s="489"/>
    </row>
    <row r="93" spans="1:26" ht="15.75" customHeight="1">
      <c r="A93" s="489"/>
      <c r="B93" s="579"/>
      <c r="C93" s="489"/>
      <c r="D93" s="489"/>
      <c r="E93" s="489"/>
      <c r="F93" s="489"/>
      <c r="G93" s="489"/>
      <c r="H93" s="489"/>
      <c r="I93" s="489"/>
      <c r="J93" s="489"/>
      <c r="K93" s="489"/>
      <c r="L93" s="489"/>
      <c r="M93" s="489"/>
      <c r="N93" s="488"/>
      <c r="O93" s="489"/>
      <c r="P93" s="489"/>
      <c r="Q93" s="489"/>
      <c r="R93" s="489"/>
      <c r="S93" s="489"/>
      <c r="T93" s="489"/>
      <c r="U93" s="489"/>
      <c r="V93" s="489"/>
      <c r="W93" s="489"/>
      <c r="X93" s="489"/>
      <c r="Y93" s="489"/>
      <c r="Z93" s="489"/>
    </row>
    <row r="94" spans="1:26" ht="15.75" customHeight="1">
      <c r="A94" s="489"/>
      <c r="B94" s="579"/>
      <c r="C94" s="489"/>
      <c r="D94" s="489"/>
      <c r="E94" s="489"/>
      <c r="F94" s="489"/>
      <c r="G94" s="489"/>
      <c r="H94" s="489"/>
      <c r="I94" s="489"/>
      <c r="J94" s="489"/>
      <c r="K94" s="489"/>
      <c r="L94" s="489"/>
      <c r="M94" s="489"/>
      <c r="N94" s="488"/>
      <c r="O94" s="489"/>
      <c r="P94" s="489"/>
      <c r="Q94" s="489"/>
      <c r="R94" s="489"/>
      <c r="S94" s="489"/>
      <c r="T94" s="489"/>
      <c r="U94" s="489"/>
      <c r="V94" s="489"/>
      <c r="W94" s="489"/>
      <c r="X94" s="489"/>
      <c r="Y94" s="489"/>
      <c r="Z94" s="489"/>
    </row>
    <row r="95" spans="1:26" ht="15.75" customHeight="1">
      <c r="A95" s="489"/>
      <c r="B95" s="579"/>
      <c r="C95" s="489"/>
      <c r="D95" s="489"/>
      <c r="E95" s="489"/>
      <c r="F95" s="489"/>
      <c r="G95" s="489"/>
      <c r="H95" s="489"/>
      <c r="I95" s="489"/>
      <c r="J95" s="489"/>
      <c r="K95" s="489"/>
      <c r="L95" s="489"/>
      <c r="M95" s="489"/>
      <c r="N95" s="488"/>
      <c r="O95" s="489"/>
      <c r="P95" s="489"/>
      <c r="Q95" s="489"/>
      <c r="R95" s="489"/>
      <c r="S95" s="489"/>
      <c r="T95" s="489"/>
      <c r="U95" s="489"/>
      <c r="V95" s="489"/>
      <c r="W95" s="489"/>
      <c r="X95" s="489"/>
      <c r="Y95" s="489"/>
      <c r="Z95" s="489"/>
    </row>
    <row r="96" spans="1:26" ht="15.75" customHeight="1">
      <c r="A96" s="489"/>
      <c r="B96" s="579"/>
      <c r="C96" s="489"/>
      <c r="D96" s="489"/>
      <c r="E96" s="489"/>
      <c r="F96" s="489"/>
      <c r="G96" s="489"/>
      <c r="H96" s="489"/>
      <c r="I96" s="489"/>
      <c r="J96" s="489"/>
      <c r="K96" s="489"/>
      <c r="L96" s="489"/>
      <c r="M96" s="489"/>
      <c r="N96" s="488"/>
      <c r="O96" s="489"/>
      <c r="P96" s="489"/>
      <c r="Q96" s="489"/>
      <c r="R96" s="489"/>
      <c r="S96" s="489"/>
      <c r="T96" s="489"/>
      <c r="U96" s="489"/>
      <c r="V96" s="489"/>
      <c r="W96" s="489"/>
      <c r="X96" s="489"/>
      <c r="Y96" s="489"/>
      <c r="Z96" s="489"/>
    </row>
    <row r="97" spans="1:26" ht="15.75" customHeight="1">
      <c r="A97" s="489"/>
      <c r="B97" s="579"/>
      <c r="C97" s="489"/>
      <c r="D97" s="489"/>
      <c r="E97" s="489"/>
      <c r="F97" s="489"/>
      <c r="G97" s="489"/>
      <c r="H97" s="489"/>
      <c r="I97" s="489"/>
      <c r="J97" s="489"/>
      <c r="K97" s="489"/>
      <c r="L97" s="489"/>
      <c r="M97" s="489"/>
      <c r="N97" s="488"/>
      <c r="O97" s="489"/>
      <c r="P97" s="489"/>
      <c r="Q97" s="489"/>
      <c r="R97" s="489"/>
      <c r="S97" s="489"/>
      <c r="T97" s="489"/>
      <c r="U97" s="489"/>
      <c r="V97" s="489"/>
      <c r="W97" s="489"/>
      <c r="X97" s="489"/>
      <c r="Y97" s="489"/>
      <c r="Z97" s="489"/>
    </row>
    <row r="98" spans="1:26" ht="15.75" customHeight="1">
      <c r="A98" s="489"/>
      <c r="B98" s="579"/>
      <c r="C98" s="489"/>
      <c r="D98" s="489"/>
      <c r="E98" s="489"/>
      <c r="F98" s="489"/>
      <c r="G98" s="489"/>
      <c r="H98" s="489"/>
      <c r="I98" s="489"/>
      <c r="J98" s="489"/>
      <c r="K98" s="489"/>
      <c r="L98" s="489"/>
      <c r="M98" s="489"/>
      <c r="N98" s="488"/>
      <c r="O98" s="489"/>
      <c r="P98" s="489"/>
      <c r="Q98" s="489"/>
      <c r="R98" s="489"/>
      <c r="S98" s="489"/>
      <c r="T98" s="489"/>
      <c r="U98" s="489"/>
      <c r="V98" s="489"/>
      <c r="W98" s="489"/>
      <c r="X98" s="489"/>
      <c r="Y98" s="489"/>
      <c r="Z98" s="489"/>
    </row>
    <row r="99" spans="1:26" ht="15.75" customHeight="1">
      <c r="A99" s="489"/>
      <c r="B99" s="579"/>
      <c r="C99" s="489"/>
      <c r="D99" s="489"/>
      <c r="E99" s="489"/>
      <c r="F99" s="489"/>
      <c r="G99" s="489"/>
      <c r="H99" s="489"/>
      <c r="I99" s="489"/>
      <c r="J99" s="489"/>
      <c r="K99" s="489"/>
      <c r="L99" s="489"/>
      <c r="M99" s="489"/>
      <c r="N99" s="488"/>
      <c r="O99" s="489"/>
      <c r="P99" s="489"/>
      <c r="Q99" s="489"/>
      <c r="R99" s="489"/>
      <c r="S99" s="489"/>
      <c r="T99" s="489"/>
      <c r="U99" s="489"/>
      <c r="V99" s="489"/>
      <c r="W99" s="489"/>
      <c r="X99" s="489"/>
      <c r="Y99" s="489"/>
      <c r="Z99" s="489"/>
    </row>
    <row r="100" spans="1:26" ht="15.75" customHeight="1">
      <c r="A100" s="489"/>
      <c r="B100" s="579"/>
      <c r="C100" s="489"/>
      <c r="D100" s="489"/>
      <c r="E100" s="489"/>
      <c r="F100" s="489"/>
      <c r="G100" s="489"/>
      <c r="H100" s="489"/>
      <c r="I100" s="489"/>
      <c r="J100" s="489"/>
      <c r="K100" s="489"/>
      <c r="L100" s="489"/>
      <c r="M100" s="489"/>
      <c r="N100" s="488"/>
      <c r="O100" s="489"/>
      <c r="P100" s="489"/>
      <c r="Q100" s="489"/>
      <c r="R100" s="489"/>
      <c r="S100" s="489"/>
      <c r="T100" s="489"/>
      <c r="U100" s="489"/>
      <c r="V100" s="489"/>
      <c r="W100" s="489"/>
      <c r="X100" s="489"/>
      <c r="Y100" s="489"/>
      <c r="Z100" s="489"/>
    </row>
    <row r="101" spans="1:26" ht="15.75" customHeight="1">
      <c r="A101" s="489"/>
      <c r="B101" s="579"/>
      <c r="C101" s="489"/>
      <c r="D101" s="489"/>
      <c r="E101" s="489"/>
      <c r="F101" s="489"/>
      <c r="G101" s="489"/>
      <c r="H101" s="489"/>
      <c r="I101" s="489"/>
      <c r="J101" s="489"/>
      <c r="K101" s="489"/>
      <c r="L101" s="489"/>
      <c r="M101" s="489"/>
      <c r="N101" s="488"/>
      <c r="O101" s="489"/>
      <c r="P101" s="489"/>
      <c r="Q101" s="489"/>
      <c r="R101" s="489"/>
      <c r="S101" s="489"/>
      <c r="T101" s="489"/>
      <c r="U101" s="489"/>
      <c r="V101" s="489"/>
      <c r="W101" s="489"/>
      <c r="X101" s="489"/>
      <c r="Y101" s="489"/>
      <c r="Z101" s="489"/>
    </row>
    <row r="102" spans="1:26" ht="15.75" customHeight="1">
      <c r="A102" s="489"/>
      <c r="B102" s="579"/>
      <c r="C102" s="489"/>
      <c r="D102" s="489"/>
      <c r="E102" s="489"/>
      <c r="F102" s="489"/>
      <c r="G102" s="489"/>
      <c r="H102" s="489"/>
      <c r="I102" s="489"/>
      <c r="J102" s="489"/>
      <c r="K102" s="489"/>
      <c r="L102" s="489"/>
      <c r="M102" s="489"/>
      <c r="N102" s="488"/>
      <c r="O102" s="489"/>
      <c r="P102" s="489"/>
      <c r="Q102" s="489"/>
      <c r="R102" s="489"/>
      <c r="S102" s="489"/>
      <c r="T102" s="489"/>
      <c r="U102" s="489"/>
      <c r="V102" s="489"/>
      <c r="W102" s="489"/>
      <c r="X102" s="489"/>
      <c r="Y102" s="489"/>
      <c r="Z102" s="489"/>
    </row>
    <row r="103" spans="1:26" ht="15.75" customHeight="1">
      <c r="A103" s="489"/>
      <c r="B103" s="579"/>
      <c r="C103" s="489"/>
      <c r="D103" s="489"/>
      <c r="E103" s="489"/>
      <c r="F103" s="489"/>
      <c r="G103" s="489"/>
      <c r="H103" s="489"/>
      <c r="I103" s="489"/>
      <c r="J103" s="489"/>
      <c r="K103" s="489"/>
      <c r="L103" s="489"/>
      <c r="M103" s="489"/>
      <c r="N103" s="488"/>
      <c r="O103" s="489"/>
      <c r="P103" s="489"/>
      <c r="Q103" s="489"/>
      <c r="R103" s="489"/>
      <c r="S103" s="489"/>
      <c r="T103" s="489"/>
      <c r="U103" s="489"/>
      <c r="V103" s="489"/>
      <c r="W103" s="489"/>
      <c r="X103" s="489"/>
      <c r="Y103" s="489"/>
      <c r="Z103" s="489"/>
    </row>
    <row r="104" spans="1:26" ht="15.75" customHeight="1">
      <c r="A104" s="489"/>
      <c r="B104" s="579"/>
      <c r="C104" s="489"/>
      <c r="D104" s="489"/>
      <c r="E104" s="489"/>
      <c r="F104" s="489"/>
      <c r="G104" s="489"/>
      <c r="H104" s="489"/>
      <c r="I104" s="489"/>
      <c r="J104" s="489"/>
      <c r="K104" s="489"/>
      <c r="L104" s="489"/>
      <c r="M104" s="489"/>
      <c r="N104" s="488"/>
      <c r="O104" s="489"/>
      <c r="P104" s="489"/>
      <c r="Q104" s="489"/>
      <c r="R104" s="489"/>
      <c r="S104" s="489"/>
      <c r="T104" s="489"/>
      <c r="U104" s="489"/>
      <c r="V104" s="489"/>
      <c r="W104" s="489"/>
      <c r="X104" s="489"/>
      <c r="Y104" s="489"/>
      <c r="Z104" s="489"/>
    </row>
    <row r="105" spans="1:26" ht="15.75" customHeight="1">
      <c r="A105" s="489"/>
      <c r="B105" s="579"/>
      <c r="C105" s="489"/>
      <c r="D105" s="489"/>
      <c r="E105" s="489"/>
      <c r="F105" s="489"/>
      <c r="G105" s="489"/>
      <c r="H105" s="489"/>
      <c r="I105" s="489"/>
      <c r="J105" s="489"/>
      <c r="K105" s="489"/>
      <c r="L105" s="489"/>
      <c r="M105" s="489"/>
      <c r="N105" s="488"/>
      <c r="O105" s="489"/>
      <c r="P105" s="489"/>
      <c r="Q105" s="489"/>
      <c r="R105" s="489"/>
      <c r="S105" s="489"/>
      <c r="T105" s="489"/>
      <c r="U105" s="489"/>
      <c r="V105" s="489"/>
      <c r="W105" s="489"/>
      <c r="X105" s="489"/>
      <c r="Y105" s="489"/>
      <c r="Z105" s="489"/>
    </row>
    <row r="106" spans="1:26" ht="15.75" customHeight="1">
      <c r="A106" s="489"/>
      <c r="B106" s="579"/>
      <c r="C106" s="489"/>
      <c r="D106" s="489"/>
      <c r="E106" s="489"/>
      <c r="F106" s="489"/>
      <c r="G106" s="489"/>
      <c r="H106" s="489"/>
      <c r="I106" s="489"/>
      <c r="J106" s="489"/>
      <c r="K106" s="489"/>
      <c r="L106" s="489"/>
      <c r="M106" s="489"/>
      <c r="N106" s="488"/>
      <c r="O106" s="489"/>
      <c r="P106" s="489"/>
      <c r="Q106" s="489"/>
      <c r="R106" s="489"/>
      <c r="S106" s="489"/>
      <c r="T106" s="489"/>
      <c r="U106" s="489"/>
      <c r="V106" s="489"/>
      <c r="W106" s="489"/>
      <c r="X106" s="489"/>
      <c r="Y106" s="489"/>
      <c r="Z106" s="489"/>
    </row>
    <row r="107" spans="1:26" ht="15.75" customHeight="1">
      <c r="A107" s="489"/>
      <c r="B107" s="579"/>
      <c r="C107" s="489"/>
      <c r="D107" s="489"/>
      <c r="E107" s="489"/>
      <c r="F107" s="489"/>
      <c r="G107" s="489"/>
      <c r="H107" s="489"/>
      <c r="I107" s="489"/>
      <c r="J107" s="489"/>
      <c r="K107" s="489"/>
      <c r="L107" s="489"/>
      <c r="M107" s="489"/>
      <c r="N107" s="488"/>
      <c r="O107" s="489"/>
      <c r="P107" s="489"/>
      <c r="Q107" s="489"/>
      <c r="R107" s="489"/>
      <c r="S107" s="489"/>
      <c r="T107" s="489"/>
      <c r="U107" s="489"/>
      <c r="V107" s="489"/>
      <c r="W107" s="489"/>
      <c r="X107" s="489"/>
      <c r="Y107" s="489"/>
      <c r="Z107" s="489"/>
    </row>
    <row r="108" spans="1:26" ht="15.75" customHeight="1">
      <c r="A108" s="489"/>
      <c r="B108" s="579"/>
      <c r="C108" s="489"/>
      <c r="D108" s="489"/>
      <c r="E108" s="489"/>
      <c r="F108" s="489"/>
      <c r="G108" s="489"/>
      <c r="H108" s="489"/>
      <c r="I108" s="489"/>
      <c r="J108" s="489"/>
      <c r="K108" s="489"/>
      <c r="L108" s="489"/>
      <c r="M108" s="489"/>
      <c r="N108" s="488"/>
      <c r="O108" s="489"/>
      <c r="P108" s="489"/>
      <c r="Q108" s="489"/>
      <c r="R108" s="489"/>
      <c r="S108" s="489"/>
      <c r="T108" s="489"/>
      <c r="U108" s="489"/>
      <c r="V108" s="489"/>
      <c r="W108" s="489"/>
      <c r="X108" s="489"/>
      <c r="Y108" s="489"/>
      <c r="Z108" s="489"/>
    </row>
    <row r="109" spans="1:26" ht="15.75" customHeight="1">
      <c r="A109" s="489"/>
      <c r="B109" s="579"/>
      <c r="C109" s="489"/>
      <c r="D109" s="489"/>
      <c r="E109" s="489"/>
      <c r="F109" s="489"/>
      <c r="G109" s="489"/>
      <c r="H109" s="489"/>
      <c r="I109" s="489"/>
      <c r="J109" s="489"/>
      <c r="K109" s="489"/>
      <c r="L109" s="489"/>
      <c r="M109" s="489"/>
      <c r="N109" s="488"/>
      <c r="O109" s="489"/>
      <c r="P109" s="489"/>
      <c r="Q109" s="489"/>
      <c r="R109" s="489"/>
      <c r="S109" s="489"/>
      <c r="T109" s="489"/>
      <c r="U109" s="489"/>
      <c r="V109" s="489"/>
      <c r="W109" s="489"/>
      <c r="X109" s="489"/>
      <c r="Y109" s="489"/>
      <c r="Z109" s="489"/>
    </row>
    <row r="110" spans="1:26" ht="15.75" customHeight="1">
      <c r="A110" s="489"/>
      <c r="B110" s="579"/>
      <c r="C110" s="489"/>
      <c r="D110" s="489"/>
      <c r="E110" s="489"/>
      <c r="F110" s="489"/>
      <c r="G110" s="489"/>
      <c r="H110" s="489"/>
      <c r="I110" s="489"/>
      <c r="J110" s="489"/>
      <c r="K110" s="489"/>
      <c r="L110" s="489"/>
      <c r="M110" s="489"/>
      <c r="N110" s="488"/>
      <c r="O110" s="489"/>
      <c r="P110" s="489"/>
      <c r="Q110" s="489"/>
      <c r="R110" s="489"/>
      <c r="S110" s="489"/>
      <c r="T110" s="489"/>
      <c r="U110" s="489"/>
      <c r="V110" s="489"/>
      <c r="W110" s="489"/>
      <c r="X110" s="489"/>
      <c r="Y110" s="489"/>
      <c r="Z110" s="489"/>
    </row>
    <row r="111" spans="1:26" ht="15.75" customHeight="1">
      <c r="A111" s="489"/>
      <c r="B111" s="579"/>
      <c r="C111" s="489"/>
      <c r="D111" s="489"/>
      <c r="E111" s="489"/>
      <c r="F111" s="489"/>
      <c r="G111" s="489"/>
      <c r="H111" s="489"/>
      <c r="I111" s="489"/>
      <c r="J111" s="489"/>
      <c r="K111" s="489"/>
      <c r="L111" s="489"/>
      <c r="M111" s="489"/>
      <c r="N111" s="488"/>
      <c r="O111" s="489"/>
      <c r="P111" s="489"/>
      <c r="Q111" s="489"/>
      <c r="R111" s="489"/>
      <c r="S111" s="489"/>
      <c r="T111" s="489"/>
      <c r="U111" s="489"/>
      <c r="V111" s="489"/>
      <c r="W111" s="489"/>
      <c r="X111" s="489"/>
      <c r="Y111" s="489"/>
      <c r="Z111" s="489"/>
    </row>
    <row r="112" spans="1:26" ht="15.75" customHeight="1">
      <c r="A112" s="489"/>
      <c r="B112" s="579"/>
      <c r="C112" s="489"/>
      <c r="D112" s="489"/>
      <c r="E112" s="489"/>
      <c r="F112" s="489"/>
      <c r="G112" s="489"/>
      <c r="H112" s="489"/>
      <c r="I112" s="489"/>
      <c r="J112" s="489"/>
      <c r="K112" s="489"/>
      <c r="L112" s="489"/>
      <c r="M112" s="489"/>
      <c r="N112" s="488"/>
      <c r="O112" s="489"/>
      <c r="P112" s="489"/>
      <c r="Q112" s="489"/>
      <c r="R112" s="489"/>
      <c r="S112" s="489"/>
      <c r="T112" s="489"/>
      <c r="U112" s="489"/>
      <c r="V112" s="489"/>
      <c r="W112" s="489"/>
      <c r="X112" s="489"/>
      <c r="Y112" s="489"/>
      <c r="Z112" s="489"/>
    </row>
    <row r="113" spans="1:26" ht="15.75" customHeight="1">
      <c r="A113" s="489"/>
      <c r="B113" s="579"/>
      <c r="C113" s="489"/>
      <c r="D113" s="489"/>
      <c r="E113" s="489"/>
      <c r="F113" s="489"/>
      <c r="G113" s="489"/>
      <c r="H113" s="489"/>
      <c r="I113" s="489"/>
      <c r="J113" s="489"/>
      <c r="K113" s="489"/>
      <c r="L113" s="489"/>
      <c r="M113" s="489"/>
      <c r="N113" s="488"/>
      <c r="O113" s="489"/>
      <c r="P113" s="489"/>
      <c r="Q113" s="489"/>
      <c r="R113" s="489"/>
      <c r="S113" s="489"/>
      <c r="T113" s="489"/>
      <c r="U113" s="489"/>
      <c r="V113" s="489"/>
      <c r="W113" s="489"/>
      <c r="X113" s="489"/>
      <c r="Y113" s="489"/>
      <c r="Z113" s="489"/>
    </row>
    <row r="114" spans="1:26" ht="15.75" customHeight="1">
      <c r="A114" s="489"/>
      <c r="B114" s="579"/>
      <c r="C114" s="489"/>
      <c r="D114" s="489"/>
      <c r="E114" s="489"/>
      <c r="F114" s="489"/>
      <c r="G114" s="489"/>
      <c r="H114" s="489"/>
      <c r="I114" s="489"/>
      <c r="J114" s="489"/>
      <c r="K114" s="489"/>
      <c r="L114" s="489"/>
      <c r="M114" s="489"/>
      <c r="N114" s="488"/>
      <c r="O114" s="489"/>
      <c r="P114" s="489"/>
      <c r="Q114" s="489"/>
      <c r="R114" s="489"/>
      <c r="S114" s="489"/>
      <c r="T114" s="489"/>
      <c r="U114" s="489"/>
      <c r="V114" s="489"/>
      <c r="W114" s="489"/>
      <c r="X114" s="489"/>
      <c r="Y114" s="489"/>
      <c r="Z114" s="489"/>
    </row>
    <row r="115" spans="1:26" ht="15.75" customHeight="1">
      <c r="A115" s="489"/>
      <c r="B115" s="579"/>
      <c r="C115" s="489"/>
      <c r="D115" s="489"/>
      <c r="E115" s="489"/>
      <c r="F115" s="489"/>
      <c r="G115" s="489"/>
      <c r="H115" s="489"/>
      <c r="I115" s="489"/>
      <c r="J115" s="489"/>
      <c r="K115" s="489"/>
      <c r="L115" s="489"/>
      <c r="M115" s="489"/>
      <c r="N115" s="488"/>
      <c r="O115" s="489"/>
      <c r="P115" s="489"/>
      <c r="Q115" s="489"/>
      <c r="R115" s="489"/>
      <c r="S115" s="489"/>
      <c r="T115" s="489"/>
      <c r="U115" s="489"/>
      <c r="V115" s="489"/>
      <c r="W115" s="489"/>
      <c r="X115" s="489"/>
      <c r="Y115" s="489"/>
      <c r="Z115" s="489"/>
    </row>
    <row r="116" spans="1:26" ht="15.75" customHeight="1">
      <c r="A116" s="489"/>
      <c r="B116" s="579"/>
      <c r="C116" s="489"/>
      <c r="D116" s="489"/>
      <c r="E116" s="489"/>
      <c r="F116" s="489"/>
      <c r="G116" s="489"/>
      <c r="H116" s="489"/>
      <c r="I116" s="489"/>
      <c r="J116" s="489"/>
      <c r="K116" s="489"/>
      <c r="L116" s="489"/>
      <c r="M116" s="489"/>
      <c r="N116" s="488"/>
      <c r="O116" s="489"/>
      <c r="P116" s="489"/>
      <c r="Q116" s="489"/>
      <c r="R116" s="489"/>
      <c r="S116" s="489"/>
      <c r="T116" s="489"/>
      <c r="U116" s="489"/>
      <c r="V116" s="489"/>
      <c r="W116" s="489"/>
      <c r="X116" s="489"/>
      <c r="Y116" s="489"/>
      <c r="Z116" s="489"/>
    </row>
    <row r="117" spans="1:26" ht="15.75" customHeight="1">
      <c r="A117" s="489"/>
      <c r="B117" s="579"/>
      <c r="C117" s="489"/>
      <c r="D117" s="489"/>
      <c r="E117" s="489"/>
      <c r="F117" s="489"/>
      <c r="G117" s="489"/>
      <c r="H117" s="489"/>
      <c r="I117" s="489"/>
      <c r="J117" s="489"/>
      <c r="K117" s="489"/>
      <c r="L117" s="489"/>
      <c r="M117" s="489"/>
      <c r="N117" s="488"/>
      <c r="O117" s="489"/>
      <c r="P117" s="489"/>
      <c r="Q117" s="489"/>
      <c r="R117" s="489"/>
      <c r="S117" s="489"/>
      <c r="T117" s="489"/>
      <c r="U117" s="489"/>
      <c r="V117" s="489"/>
      <c r="W117" s="489"/>
      <c r="X117" s="489"/>
      <c r="Y117" s="489"/>
      <c r="Z117" s="489"/>
    </row>
    <row r="118" spans="1:26" ht="15.75" customHeight="1">
      <c r="A118" s="489"/>
      <c r="B118" s="579"/>
      <c r="C118" s="489"/>
      <c r="D118" s="489"/>
      <c r="E118" s="489"/>
      <c r="F118" s="489"/>
      <c r="G118" s="489"/>
      <c r="H118" s="489"/>
      <c r="I118" s="489"/>
      <c r="J118" s="489"/>
      <c r="K118" s="489"/>
      <c r="L118" s="489"/>
      <c r="M118" s="489"/>
      <c r="N118" s="488"/>
      <c r="O118" s="489"/>
      <c r="P118" s="489"/>
      <c r="Q118" s="489"/>
      <c r="R118" s="489"/>
      <c r="S118" s="489"/>
      <c r="T118" s="489"/>
      <c r="U118" s="489"/>
      <c r="V118" s="489"/>
      <c r="W118" s="489"/>
      <c r="X118" s="489"/>
      <c r="Y118" s="489"/>
      <c r="Z118" s="489"/>
    </row>
    <row r="119" spans="1:26" ht="15.75" customHeight="1">
      <c r="A119" s="489"/>
      <c r="B119" s="579"/>
      <c r="C119" s="489"/>
      <c r="D119" s="489"/>
      <c r="E119" s="489"/>
      <c r="F119" s="489"/>
      <c r="G119" s="489"/>
      <c r="H119" s="489"/>
      <c r="I119" s="489"/>
      <c r="J119" s="489"/>
      <c r="K119" s="489"/>
      <c r="L119" s="489"/>
      <c r="M119" s="489"/>
      <c r="N119" s="488"/>
      <c r="O119" s="489"/>
      <c r="P119" s="489"/>
      <c r="Q119" s="489"/>
      <c r="R119" s="489"/>
      <c r="S119" s="489"/>
      <c r="T119" s="489"/>
      <c r="U119" s="489"/>
      <c r="V119" s="489"/>
      <c r="W119" s="489"/>
      <c r="X119" s="489"/>
      <c r="Y119" s="489"/>
      <c r="Z119" s="489"/>
    </row>
    <row r="120" spans="1:26" ht="15.75" customHeight="1">
      <c r="A120" s="489"/>
      <c r="B120" s="579"/>
      <c r="C120" s="489"/>
      <c r="D120" s="489"/>
      <c r="E120" s="489"/>
      <c r="F120" s="489"/>
      <c r="G120" s="489"/>
      <c r="H120" s="489"/>
      <c r="I120" s="489"/>
      <c r="J120" s="489"/>
      <c r="K120" s="489"/>
      <c r="L120" s="489"/>
      <c r="M120" s="489"/>
      <c r="N120" s="488"/>
      <c r="O120" s="489"/>
      <c r="P120" s="489"/>
      <c r="Q120" s="489"/>
      <c r="R120" s="489"/>
      <c r="S120" s="489"/>
      <c r="T120" s="489"/>
      <c r="U120" s="489"/>
      <c r="V120" s="489"/>
      <c r="W120" s="489"/>
      <c r="X120" s="489"/>
      <c r="Y120" s="489"/>
      <c r="Z120" s="489"/>
    </row>
    <row r="121" spans="1:26" ht="15.75" customHeight="1">
      <c r="A121" s="489"/>
      <c r="B121" s="579"/>
      <c r="C121" s="489"/>
      <c r="D121" s="489"/>
      <c r="E121" s="489"/>
      <c r="F121" s="489"/>
      <c r="G121" s="489"/>
      <c r="H121" s="489"/>
      <c r="I121" s="489"/>
      <c r="J121" s="489"/>
      <c r="K121" s="489"/>
      <c r="L121" s="489"/>
      <c r="M121" s="489"/>
      <c r="N121" s="488"/>
      <c r="O121" s="489"/>
      <c r="P121" s="489"/>
      <c r="Q121" s="489"/>
      <c r="R121" s="489"/>
      <c r="S121" s="489"/>
      <c r="T121" s="489"/>
      <c r="U121" s="489"/>
      <c r="V121" s="489"/>
      <c r="W121" s="489"/>
      <c r="X121" s="489"/>
      <c r="Y121" s="489"/>
      <c r="Z121" s="489"/>
    </row>
    <row r="122" spans="1:26" ht="15.75" customHeight="1">
      <c r="A122" s="489"/>
      <c r="B122" s="579"/>
      <c r="C122" s="489"/>
      <c r="D122" s="489"/>
      <c r="E122" s="489"/>
      <c r="F122" s="489"/>
      <c r="G122" s="489"/>
      <c r="H122" s="489"/>
      <c r="I122" s="489"/>
      <c r="J122" s="489"/>
      <c r="K122" s="489"/>
      <c r="L122" s="489"/>
      <c r="M122" s="489"/>
      <c r="N122" s="488"/>
      <c r="O122" s="489"/>
      <c r="P122" s="489"/>
      <c r="Q122" s="489"/>
      <c r="R122" s="489"/>
      <c r="S122" s="489"/>
      <c r="T122" s="489"/>
      <c r="U122" s="489"/>
      <c r="V122" s="489"/>
      <c r="W122" s="489"/>
      <c r="X122" s="489"/>
      <c r="Y122" s="489"/>
      <c r="Z122" s="489"/>
    </row>
    <row r="123" spans="1:26" ht="15.75" customHeight="1">
      <c r="A123" s="489"/>
      <c r="B123" s="579"/>
      <c r="C123" s="489"/>
      <c r="D123" s="489"/>
      <c r="E123" s="489"/>
      <c r="F123" s="489"/>
      <c r="G123" s="489"/>
      <c r="H123" s="489"/>
      <c r="I123" s="489"/>
      <c r="J123" s="489"/>
      <c r="K123" s="489"/>
      <c r="L123" s="489"/>
      <c r="M123" s="489"/>
      <c r="N123" s="488"/>
      <c r="O123" s="489"/>
      <c r="P123" s="489"/>
      <c r="Q123" s="489"/>
      <c r="R123" s="489"/>
      <c r="S123" s="489"/>
      <c r="T123" s="489"/>
      <c r="U123" s="489"/>
      <c r="V123" s="489"/>
      <c r="W123" s="489"/>
      <c r="X123" s="489"/>
      <c r="Y123" s="489"/>
      <c r="Z123" s="489"/>
    </row>
    <row r="124" spans="1:26" ht="15.75" customHeight="1">
      <c r="A124" s="489"/>
      <c r="B124" s="579"/>
      <c r="C124" s="489"/>
      <c r="D124" s="489"/>
      <c r="E124" s="489"/>
      <c r="F124" s="489"/>
      <c r="G124" s="489"/>
      <c r="H124" s="489"/>
      <c r="I124" s="489"/>
      <c r="J124" s="489"/>
      <c r="K124" s="489"/>
      <c r="L124" s="489"/>
      <c r="M124" s="489"/>
      <c r="N124" s="488"/>
      <c r="O124" s="489"/>
      <c r="P124" s="489"/>
      <c r="Q124" s="489"/>
      <c r="R124" s="489"/>
      <c r="S124" s="489"/>
      <c r="T124" s="489"/>
      <c r="U124" s="489"/>
      <c r="V124" s="489"/>
      <c r="W124" s="489"/>
      <c r="X124" s="489"/>
      <c r="Y124" s="489"/>
      <c r="Z124" s="489"/>
    </row>
    <row r="125" spans="1:26" ht="15.75" customHeight="1">
      <c r="A125" s="489"/>
      <c r="B125" s="579"/>
      <c r="C125" s="489"/>
      <c r="D125" s="489"/>
      <c r="E125" s="489"/>
      <c r="F125" s="489"/>
      <c r="G125" s="489"/>
      <c r="H125" s="489"/>
      <c r="I125" s="489"/>
      <c r="J125" s="489"/>
      <c r="K125" s="489"/>
      <c r="L125" s="489"/>
      <c r="M125" s="489"/>
      <c r="N125" s="488"/>
      <c r="O125" s="489"/>
      <c r="P125" s="489"/>
      <c r="Q125" s="489"/>
      <c r="R125" s="489"/>
      <c r="S125" s="489"/>
      <c r="T125" s="489"/>
      <c r="U125" s="489"/>
      <c r="V125" s="489"/>
      <c r="W125" s="489"/>
      <c r="X125" s="489"/>
      <c r="Y125" s="489"/>
      <c r="Z125" s="489"/>
    </row>
    <row r="126" spans="1:26" ht="15.75" customHeight="1">
      <c r="A126" s="489"/>
      <c r="B126" s="579"/>
      <c r="C126" s="489"/>
      <c r="D126" s="489"/>
      <c r="E126" s="489"/>
      <c r="F126" s="489"/>
      <c r="G126" s="489"/>
      <c r="H126" s="489"/>
      <c r="I126" s="489"/>
      <c r="J126" s="489"/>
      <c r="K126" s="489"/>
      <c r="L126" s="489"/>
      <c r="M126" s="489"/>
      <c r="N126" s="488"/>
      <c r="O126" s="489"/>
      <c r="P126" s="489"/>
      <c r="Q126" s="489"/>
      <c r="R126" s="489"/>
      <c r="S126" s="489"/>
      <c r="T126" s="489"/>
      <c r="U126" s="489"/>
      <c r="V126" s="489"/>
      <c r="W126" s="489"/>
      <c r="X126" s="489"/>
      <c r="Y126" s="489"/>
      <c r="Z126" s="489"/>
    </row>
    <row r="127" spans="1:26" ht="15.75" customHeight="1">
      <c r="A127" s="489"/>
      <c r="B127" s="579"/>
      <c r="C127" s="489"/>
      <c r="D127" s="489"/>
      <c r="E127" s="489"/>
      <c r="F127" s="489"/>
      <c r="G127" s="489"/>
      <c r="H127" s="489"/>
      <c r="I127" s="489"/>
      <c r="J127" s="489"/>
      <c r="K127" s="489"/>
      <c r="L127" s="489"/>
      <c r="M127" s="489"/>
      <c r="N127" s="488"/>
      <c r="O127" s="489"/>
      <c r="P127" s="489"/>
      <c r="Q127" s="489"/>
      <c r="R127" s="489"/>
      <c r="S127" s="489"/>
      <c r="T127" s="489"/>
      <c r="U127" s="489"/>
      <c r="V127" s="489"/>
      <c r="W127" s="489"/>
      <c r="X127" s="489"/>
      <c r="Y127" s="489"/>
      <c r="Z127" s="489"/>
    </row>
    <row r="128" spans="1:26" ht="15.75" customHeight="1">
      <c r="A128" s="489"/>
      <c r="B128" s="579"/>
      <c r="C128" s="489"/>
      <c r="D128" s="489"/>
      <c r="E128" s="489"/>
      <c r="F128" s="489"/>
      <c r="G128" s="489"/>
      <c r="H128" s="489"/>
      <c r="I128" s="489"/>
      <c r="J128" s="489"/>
      <c r="K128" s="489"/>
      <c r="L128" s="489"/>
      <c r="M128" s="489"/>
      <c r="N128" s="488"/>
      <c r="O128" s="489"/>
      <c r="P128" s="489"/>
      <c r="Q128" s="489"/>
      <c r="R128" s="489"/>
      <c r="S128" s="489"/>
      <c r="T128" s="489"/>
      <c r="U128" s="489"/>
      <c r="V128" s="489"/>
      <c r="W128" s="489"/>
      <c r="X128" s="489"/>
      <c r="Y128" s="489"/>
      <c r="Z128" s="489"/>
    </row>
    <row r="129" spans="1:26" ht="15.75" customHeight="1">
      <c r="A129" s="489"/>
      <c r="B129" s="579"/>
      <c r="C129" s="489"/>
      <c r="D129" s="489"/>
      <c r="E129" s="489"/>
      <c r="F129" s="489"/>
      <c r="G129" s="489"/>
      <c r="H129" s="489"/>
      <c r="I129" s="489"/>
      <c r="J129" s="489"/>
      <c r="K129" s="489"/>
      <c r="L129" s="489"/>
      <c r="M129" s="489"/>
      <c r="N129" s="488"/>
      <c r="O129" s="489"/>
      <c r="P129" s="489"/>
      <c r="Q129" s="489"/>
      <c r="R129" s="489"/>
      <c r="S129" s="489"/>
      <c r="T129" s="489"/>
      <c r="U129" s="489"/>
      <c r="V129" s="489"/>
      <c r="W129" s="489"/>
      <c r="X129" s="489"/>
      <c r="Y129" s="489"/>
      <c r="Z129" s="489"/>
    </row>
    <row r="130" spans="1:26" ht="15.75" customHeight="1">
      <c r="A130" s="489"/>
      <c r="B130" s="579"/>
      <c r="C130" s="489"/>
      <c r="D130" s="489"/>
      <c r="E130" s="489"/>
      <c r="F130" s="489"/>
      <c r="G130" s="489"/>
      <c r="H130" s="489"/>
      <c r="I130" s="489"/>
      <c r="J130" s="489"/>
      <c r="K130" s="489"/>
      <c r="L130" s="489"/>
      <c r="M130" s="489"/>
      <c r="N130" s="488"/>
      <c r="O130" s="489"/>
      <c r="P130" s="489"/>
      <c r="Q130" s="489"/>
      <c r="R130" s="489"/>
      <c r="S130" s="489"/>
      <c r="T130" s="489"/>
      <c r="U130" s="489"/>
      <c r="V130" s="489"/>
      <c r="W130" s="489"/>
      <c r="X130" s="489"/>
      <c r="Y130" s="489"/>
      <c r="Z130" s="489"/>
    </row>
    <row r="131" spans="1:26" ht="15.75" customHeight="1">
      <c r="A131" s="489"/>
      <c r="B131" s="579"/>
      <c r="C131" s="489"/>
      <c r="D131" s="489"/>
      <c r="E131" s="489"/>
      <c r="F131" s="489"/>
      <c r="G131" s="489"/>
      <c r="H131" s="489"/>
      <c r="I131" s="489"/>
      <c r="J131" s="489"/>
      <c r="K131" s="489"/>
      <c r="L131" s="489"/>
      <c r="M131" s="489"/>
      <c r="N131" s="488"/>
      <c r="O131" s="489"/>
      <c r="P131" s="489"/>
      <c r="Q131" s="489"/>
      <c r="R131" s="489"/>
      <c r="S131" s="489"/>
      <c r="T131" s="489"/>
      <c r="U131" s="489"/>
      <c r="V131" s="489"/>
      <c r="W131" s="489"/>
      <c r="X131" s="489"/>
      <c r="Y131" s="489"/>
      <c r="Z131" s="489"/>
    </row>
    <row r="132" spans="1:26" ht="15.75" customHeight="1">
      <c r="A132" s="489"/>
      <c r="B132" s="579"/>
      <c r="C132" s="489"/>
      <c r="D132" s="489"/>
      <c r="E132" s="489"/>
      <c r="F132" s="489"/>
      <c r="G132" s="489"/>
      <c r="H132" s="489"/>
      <c r="I132" s="489"/>
      <c r="J132" s="489"/>
      <c r="K132" s="489"/>
      <c r="L132" s="489"/>
      <c r="M132" s="489"/>
      <c r="N132" s="488"/>
      <c r="O132" s="489"/>
      <c r="P132" s="489"/>
      <c r="Q132" s="489"/>
      <c r="R132" s="489"/>
      <c r="S132" s="489"/>
      <c r="T132" s="489"/>
      <c r="U132" s="489"/>
      <c r="V132" s="489"/>
      <c r="W132" s="489"/>
      <c r="X132" s="489"/>
      <c r="Y132" s="489"/>
      <c r="Z132" s="489"/>
    </row>
    <row r="133" spans="1:26" ht="15.75" customHeight="1">
      <c r="A133" s="489"/>
      <c r="B133" s="579"/>
      <c r="C133" s="489"/>
      <c r="D133" s="489"/>
      <c r="E133" s="489"/>
      <c r="F133" s="489"/>
      <c r="G133" s="489"/>
      <c r="H133" s="489"/>
      <c r="I133" s="489"/>
      <c r="J133" s="489"/>
      <c r="K133" s="489"/>
      <c r="L133" s="489"/>
      <c r="M133" s="489"/>
      <c r="N133" s="488"/>
      <c r="O133" s="489"/>
      <c r="P133" s="489"/>
      <c r="Q133" s="489"/>
      <c r="R133" s="489"/>
      <c r="S133" s="489"/>
      <c r="T133" s="489"/>
      <c r="U133" s="489"/>
      <c r="V133" s="489"/>
      <c r="W133" s="489"/>
      <c r="X133" s="489"/>
      <c r="Y133" s="489"/>
      <c r="Z133" s="489"/>
    </row>
    <row r="134" spans="1:26" ht="15.75" customHeight="1">
      <c r="A134" s="489"/>
      <c r="B134" s="579"/>
      <c r="C134" s="489"/>
      <c r="D134" s="489"/>
      <c r="E134" s="489"/>
      <c r="F134" s="489"/>
      <c r="G134" s="489"/>
      <c r="H134" s="489"/>
      <c r="I134" s="489"/>
      <c r="J134" s="489"/>
      <c r="K134" s="489"/>
      <c r="L134" s="489"/>
      <c r="M134" s="489"/>
      <c r="N134" s="488"/>
      <c r="O134" s="489"/>
      <c r="P134" s="489"/>
      <c r="Q134" s="489"/>
      <c r="R134" s="489"/>
      <c r="S134" s="489"/>
      <c r="T134" s="489"/>
      <c r="U134" s="489"/>
      <c r="V134" s="489"/>
      <c r="W134" s="489"/>
      <c r="X134" s="489"/>
      <c r="Y134" s="489"/>
      <c r="Z134" s="489"/>
    </row>
    <row r="135" spans="1:26" ht="15.75" customHeight="1">
      <c r="A135" s="489"/>
      <c r="B135" s="579"/>
      <c r="C135" s="489"/>
      <c r="D135" s="489"/>
      <c r="E135" s="489"/>
      <c r="F135" s="489"/>
      <c r="G135" s="489"/>
      <c r="H135" s="489"/>
      <c r="I135" s="489"/>
      <c r="J135" s="489"/>
      <c r="K135" s="489"/>
      <c r="L135" s="489"/>
      <c r="M135" s="489"/>
      <c r="N135" s="488"/>
      <c r="O135" s="489"/>
      <c r="P135" s="489"/>
      <c r="Q135" s="489"/>
      <c r="R135" s="489"/>
      <c r="S135" s="489"/>
      <c r="T135" s="489"/>
      <c r="U135" s="489"/>
      <c r="V135" s="489"/>
      <c r="W135" s="489"/>
      <c r="X135" s="489"/>
      <c r="Y135" s="489"/>
      <c r="Z135" s="489"/>
    </row>
    <row r="136" spans="1:26" ht="15.75" customHeight="1">
      <c r="A136" s="489"/>
      <c r="B136" s="579"/>
      <c r="C136" s="489"/>
      <c r="D136" s="489"/>
      <c r="E136" s="489"/>
      <c r="F136" s="489"/>
      <c r="G136" s="489"/>
      <c r="H136" s="489"/>
      <c r="I136" s="489"/>
      <c r="J136" s="489"/>
      <c r="K136" s="489"/>
      <c r="L136" s="489"/>
      <c r="M136" s="489"/>
      <c r="N136" s="488"/>
      <c r="O136" s="489"/>
      <c r="P136" s="489"/>
      <c r="Q136" s="489"/>
      <c r="R136" s="489"/>
      <c r="S136" s="489"/>
      <c r="T136" s="489"/>
      <c r="U136" s="489"/>
      <c r="V136" s="489"/>
      <c r="W136" s="489"/>
      <c r="X136" s="489"/>
      <c r="Y136" s="489"/>
      <c r="Z136" s="489"/>
    </row>
    <row r="137" spans="1:26" ht="15.75" customHeight="1">
      <c r="A137" s="489"/>
      <c r="B137" s="579"/>
      <c r="C137" s="489"/>
      <c r="D137" s="489"/>
      <c r="E137" s="489"/>
      <c r="F137" s="489"/>
      <c r="G137" s="489"/>
      <c r="H137" s="489"/>
      <c r="I137" s="489"/>
      <c r="J137" s="489"/>
      <c r="K137" s="489"/>
      <c r="L137" s="489"/>
      <c r="M137" s="489"/>
      <c r="N137" s="488"/>
      <c r="O137" s="489"/>
      <c r="P137" s="489"/>
      <c r="Q137" s="489"/>
      <c r="R137" s="489"/>
      <c r="S137" s="489"/>
      <c r="T137" s="489"/>
      <c r="U137" s="489"/>
      <c r="V137" s="489"/>
      <c r="W137" s="489"/>
      <c r="X137" s="489"/>
      <c r="Y137" s="489"/>
      <c r="Z137" s="489"/>
    </row>
    <row r="138" spans="1:26" ht="15.75" customHeight="1">
      <c r="A138" s="489"/>
      <c r="B138" s="579"/>
      <c r="C138" s="489"/>
      <c r="D138" s="489"/>
      <c r="E138" s="489"/>
      <c r="F138" s="489"/>
      <c r="G138" s="489"/>
      <c r="H138" s="489"/>
      <c r="I138" s="489"/>
      <c r="J138" s="489"/>
      <c r="K138" s="489"/>
      <c r="L138" s="489"/>
      <c r="M138" s="489"/>
      <c r="N138" s="488"/>
      <c r="O138" s="489"/>
      <c r="P138" s="489"/>
      <c r="Q138" s="489"/>
      <c r="R138" s="489"/>
      <c r="S138" s="489"/>
      <c r="T138" s="489"/>
      <c r="U138" s="489"/>
      <c r="V138" s="489"/>
      <c r="W138" s="489"/>
      <c r="X138" s="489"/>
      <c r="Y138" s="489"/>
      <c r="Z138" s="489"/>
    </row>
    <row r="139" spans="1:26" ht="15.75" customHeight="1">
      <c r="A139" s="489"/>
      <c r="B139" s="579"/>
      <c r="C139" s="489"/>
      <c r="D139" s="489"/>
      <c r="E139" s="489"/>
      <c r="F139" s="489"/>
      <c r="G139" s="489"/>
      <c r="H139" s="489"/>
      <c r="I139" s="489"/>
      <c r="J139" s="489"/>
      <c r="K139" s="489"/>
      <c r="L139" s="489"/>
      <c r="M139" s="489"/>
      <c r="N139" s="488"/>
      <c r="O139" s="489"/>
      <c r="P139" s="489"/>
      <c r="Q139" s="489"/>
      <c r="R139" s="489"/>
      <c r="S139" s="489"/>
      <c r="T139" s="489"/>
      <c r="U139" s="489"/>
      <c r="V139" s="489"/>
      <c r="W139" s="489"/>
      <c r="X139" s="489"/>
      <c r="Y139" s="489"/>
      <c r="Z139" s="489"/>
    </row>
    <row r="140" spans="1:26" ht="15.75" customHeight="1">
      <c r="A140" s="489"/>
      <c r="B140" s="579"/>
      <c r="C140" s="489"/>
      <c r="D140" s="489"/>
      <c r="E140" s="489"/>
      <c r="F140" s="489"/>
      <c r="G140" s="489"/>
      <c r="H140" s="489"/>
      <c r="I140" s="489"/>
      <c r="J140" s="489"/>
      <c r="K140" s="489"/>
      <c r="L140" s="489"/>
      <c r="M140" s="489"/>
      <c r="N140" s="488"/>
      <c r="O140" s="489"/>
      <c r="P140" s="489"/>
      <c r="Q140" s="489"/>
      <c r="R140" s="489"/>
      <c r="S140" s="489"/>
      <c r="T140" s="489"/>
      <c r="U140" s="489"/>
      <c r="V140" s="489"/>
      <c r="W140" s="489"/>
      <c r="X140" s="489"/>
      <c r="Y140" s="489"/>
      <c r="Z140" s="489"/>
    </row>
    <row r="141" spans="1:26" ht="15.75" customHeight="1">
      <c r="A141" s="489"/>
      <c r="B141" s="579"/>
      <c r="C141" s="489"/>
      <c r="D141" s="489"/>
      <c r="E141" s="489"/>
      <c r="F141" s="489"/>
      <c r="G141" s="489"/>
      <c r="H141" s="489"/>
      <c r="I141" s="489"/>
      <c r="J141" s="489"/>
      <c r="K141" s="489"/>
      <c r="L141" s="489"/>
      <c r="M141" s="489"/>
      <c r="N141" s="488"/>
      <c r="O141" s="489"/>
      <c r="P141" s="489"/>
      <c r="Q141" s="489"/>
      <c r="R141" s="489"/>
      <c r="S141" s="489"/>
      <c r="T141" s="489"/>
      <c r="U141" s="489"/>
      <c r="V141" s="489"/>
      <c r="W141" s="489"/>
      <c r="X141" s="489"/>
      <c r="Y141" s="489"/>
      <c r="Z141" s="489"/>
    </row>
    <row r="142" spans="1:26" ht="15.75" customHeight="1">
      <c r="A142" s="489"/>
      <c r="B142" s="579"/>
      <c r="C142" s="489"/>
      <c r="D142" s="489"/>
      <c r="E142" s="489"/>
      <c r="F142" s="489"/>
      <c r="G142" s="489"/>
      <c r="H142" s="489"/>
      <c r="I142" s="489"/>
      <c r="J142" s="489"/>
      <c r="K142" s="489"/>
      <c r="L142" s="489"/>
      <c r="M142" s="489"/>
      <c r="N142" s="488"/>
      <c r="O142" s="489"/>
      <c r="P142" s="489"/>
      <c r="Q142" s="489"/>
      <c r="R142" s="489"/>
      <c r="S142" s="489"/>
      <c r="T142" s="489"/>
      <c r="U142" s="489"/>
      <c r="V142" s="489"/>
      <c r="W142" s="489"/>
      <c r="X142" s="489"/>
      <c r="Y142" s="489"/>
      <c r="Z142" s="489"/>
    </row>
    <row r="143" spans="1:26" ht="15.75" customHeight="1">
      <c r="A143" s="489"/>
      <c r="B143" s="579"/>
      <c r="C143" s="489"/>
      <c r="D143" s="489"/>
      <c r="E143" s="489"/>
      <c r="F143" s="489"/>
      <c r="G143" s="489"/>
      <c r="H143" s="489"/>
      <c r="I143" s="489"/>
      <c r="J143" s="489"/>
      <c r="K143" s="489"/>
      <c r="L143" s="489"/>
      <c r="M143" s="489"/>
      <c r="N143" s="488"/>
      <c r="O143" s="489"/>
      <c r="P143" s="489"/>
      <c r="Q143" s="489"/>
      <c r="R143" s="489"/>
      <c r="S143" s="489"/>
      <c r="T143" s="489"/>
      <c r="U143" s="489"/>
      <c r="V143" s="489"/>
      <c r="W143" s="489"/>
      <c r="X143" s="489"/>
      <c r="Y143" s="489"/>
      <c r="Z143" s="489"/>
    </row>
    <row r="144" spans="1:26" ht="15.75" customHeight="1">
      <c r="A144" s="489"/>
      <c r="B144" s="579"/>
      <c r="C144" s="489"/>
      <c r="D144" s="489"/>
      <c r="E144" s="489"/>
      <c r="F144" s="489"/>
      <c r="G144" s="489"/>
      <c r="H144" s="489"/>
      <c r="I144" s="489"/>
      <c r="J144" s="489"/>
      <c r="K144" s="489"/>
      <c r="L144" s="489"/>
      <c r="M144" s="489"/>
      <c r="N144" s="488"/>
      <c r="O144" s="489"/>
      <c r="P144" s="489"/>
      <c r="Q144" s="489"/>
      <c r="R144" s="489"/>
      <c r="S144" s="489"/>
      <c r="T144" s="489"/>
      <c r="U144" s="489"/>
      <c r="V144" s="489"/>
      <c r="W144" s="489"/>
      <c r="X144" s="489"/>
      <c r="Y144" s="489"/>
      <c r="Z144" s="489"/>
    </row>
    <row r="145" spans="1:26" ht="15.75" customHeight="1">
      <c r="A145" s="489"/>
      <c r="B145" s="579"/>
      <c r="C145" s="489"/>
      <c r="D145" s="489"/>
      <c r="E145" s="489"/>
      <c r="F145" s="489"/>
      <c r="G145" s="489"/>
      <c r="H145" s="489"/>
      <c r="I145" s="489"/>
      <c r="J145" s="489"/>
      <c r="K145" s="489"/>
      <c r="L145" s="489"/>
      <c r="M145" s="489"/>
      <c r="N145" s="488"/>
      <c r="O145" s="489"/>
      <c r="P145" s="489"/>
      <c r="Q145" s="489"/>
      <c r="R145" s="489"/>
      <c r="S145" s="489"/>
      <c r="T145" s="489"/>
      <c r="U145" s="489"/>
      <c r="V145" s="489"/>
      <c r="W145" s="489"/>
      <c r="X145" s="489"/>
      <c r="Y145" s="489"/>
      <c r="Z145" s="489"/>
    </row>
    <row r="146" spans="1:26" ht="15.75" customHeight="1">
      <c r="A146" s="489"/>
      <c r="B146" s="579"/>
      <c r="C146" s="489"/>
      <c r="D146" s="489"/>
      <c r="E146" s="489"/>
      <c r="F146" s="489"/>
      <c r="G146" s="489"/>
      <c r="H146" s="489"/>
      <c r="I146" s="489"/>
      <c r="J146" s="489"/>
      <c r="K146" s="489"/>
      <c r="L146" s="489"/>
      <c r="M146" s="489"/>
      <c r="N146" s="488"/>
      <c r="O146" s="489"/>
      <c r="P146" s="489"/>
      <c r="Q146" s="489"/>
      <c r="R146" s="489"/>
      <c r="S146" s="489"/>
      <c r="T146" s="489"/>
      <c r="U146" s="489"/>
      <c r="V146" s="489"/>
      <c r="W146" s="489"/>
      <c r="X146" s="489"/>
      <c r="Y146" s="489"/>
      <c r="Z146" s="489"/>
    </row>
    <row r="147" spans="1:26" ht="15.75" customHeight="1">
      <c r="A147" s="489"/>
      <c r="B147" s="579"/>
      <c r="C147" s="489"/>
      <c r="D147" s="489"/>
      <c r="E147" s="489"/>
      <c r="F147" s="489"/>
      <c r="G147" s="489"/>
      <c r="H147" s="489"/>
      <c r="I147" s="489"/>
      <c r="J147" s="489"/>
      <c r="K147" s="489"/>
      <c r="L147" s="489"/>
      <c r="M147" s="489"/>
      <c r="N147" s="488"/>
      <c r="O147" s="489"/>
      <c r="P147" s="489"/>
      <c r="Q147" s="489"/>
      <c r="R147" s="489"/>
      <c r="S147" s="489"/>
      <c r="T147" s="489"/>
      <c r="U147" s="489"/>
      <c r="V147" s="489"/>
      <c r="W147" s="489"/>
      <c r="X147" s="489"/>
      <c r="Y147" s="489"/>
      <c r="Z147" s="489"/>
    </row>
    <row r="148" spans="1:26" ht="15.75" customHeight="1">
      <c r="A148" s="489"/>
      <c r="B148" s="579"/>
      <c r="C148" s="489"/>
      <c r="D148" s="489"/>
      <c r="E148" s="489"/>
      <c r="F148" s="489"/>
      <c r="G148" s="489"/>
      <c r="H148" s="489"/>
      <c r="I148" s="489"/>
      <c r="J148" s="489"/>
      <c r="K148" s="489"/>
      <c r="L148" s="489"/>
      <c r="M148" s="489"/>
      <c r="N148" s="488"/>
      <c r="O148" s="489"/>
      <c r="P148" s="489"/>
      <c r="Q148" s="489"/>
      <c r="R148" s="489"/>
      <c r="S148" s="489"/>
      <c r="T148" s="489"/>
      <c r="U148" s="489"/>
      <c r="V148" s="489"/>
      <c r="W148" s="489"/>
      <c r="X148" s="489"/>
      <c r="Y148" s="489"/>
      <c r="Z148" s="489"/>
    </row>
    <row r="149" spans="1:26" ht="15.75" customHeight="1">
      <c r="A149" s="489"/>
      <c r="B149" s="579"/>
      <c r="C149" s="489"/>
      <c r="D149" s="489"/>
      <c r="E149" s="489"/>
      <c r="F149" s="489"/>
      <c r="G149" s="489"/>
      <c r="H149" s="489"/>
      <c r="I149" s="489"/>
      <c r="J149" s="489"/>
      <c r="K149" s="489"/>
      <c r="L149" s="489"/>
      <c r="M149" s="489"/>
      <c r="N149" s="488"/>
      <c r="O149" s="489"/>
      <c r="P149" s="489"/>
      <c r="Q149" s="489"/>
      <c r="R149" s="489"/>
      <c r="S149" s="489"/>
      <c r="T149" s="489"/>
      <c r="U149" s="489"/>
      <c r="V149" s="489"/>
      <c r="W149" s="489"/>
      <c r="X149" s="489"/>
      <c r="Y149" s="489"/>
      <c r="Z149" s="489"/>
    </row>
    <row r="150" spans="1:26" ht="15.75" customHeight="1">
      <c r="A150" s="489"/>
      <c r="B150" s="579"/>
      <c r="C150" s="489"/>
      <c r="D150" s="489"/>
      <c r="E150" s="489"/>
      <c r="F150" s="489"/>
      <c r="G150" s="489"/>
      <c r="H150" s="489"/>
      <c r="I150" s="489"/>
      <c r="J150" s="489"/>
      <c r="K150" s="489"/>
      <c r="L150" s="489"/>
      <c r="M150" s="489"/>
      <c r="N150" s="488"/>
      <c r="O150" s="489"/>
      <c r="P150" s="489"/>
      <c r="Q150" s="489"/>
      <c r="R150" s="489"/>
      <c r="S150" s="489"/>
      <c r="T150" s="489"/>
      <c r="U150" s="489"/>
      <c r="V150" s="489"/>
      <c r="W150" s="489"/>
      <c r="X150" s="489"/>
      <c r="Y150" s="489"/>
      <c r="Z150" s="489"/>
    </row>
    <row r="151" spans="1:26" ht="15.75" customHeight="1">
      <c r="A151" s="489"/>
      <c r="B151" s="579"/>
      <c r="C151" s="489"/>
      <c r="D151" s="489"/>
      <c r="E151" s="489"/>
      <c r="F151" s="489"/>
      <c r="G151" s="489"/>
      <c r="H151" s="489"/>
      <c r="I151" s="489"/>
      <c r="J151" s="489"/>
      <c r="K151" s="489"/>
      <c r="L151" s="489"/>
      <c r="M151" s="489"/>
      <c r="N151" s="488"/>
      <c r="O151" s="489"/>
      <c r="P151" s="489"/>
      <c r="Q151" s="489"/>
      <c r="R151" s="489"/>
      <c r="S151" s="489"/>
      <c r="T151" s="489"/>
      <c r="U151" s="489"/>
      <c r="V151" s="489"/>
      <c r="W151" s="489"/>
      <c r="X151" s="489"/>
      <c r="Y151" s="489"/>
      <c r="Z151" s="489"/>
    </row>
    <row r="152" spans="1:26" ht="15.75" customHeight="1">
      <c r="A152" s="489"/>
      <c r="B152" s="579"/>
      <c r="C152" s="489"/>
      <c r="D152" s="489"/>
      <c r="E152" s="489"/>
      <c r="F152" s="489"/>
      <c r="G152" s="489"/>
      <c r="H152" s="489"/>
      <c r="I152" s="489"/>
      <c r="J152" s="489"/>
      <c r="K152" s="489"/>
      <c r="L152" s="489"/>
      <c r="M152" s="489"/>
      <c r="N152" s="488"/>
      <c r="O152" s="489"/>
      <c r="P152" s="489"/>
      <c r="Q152" s="489"/>
      <c r="R152" s="489"/>
      <c r="S152" s="489"/>
      <c r="T152" s="489"/>
      <c r="U152" s="489"/>
      <c r="V152" s="489"/>
      <c r="W152" s="489"/>
      <c r="X152" s="489"/>
      <c r="Y152" s="489"/>
      <c r="Z152" s="489"/>
    </row>
    <row r="153" spans="1:26" ht="15.75" customHeight="1">
      <c r="A153" s="489"/>
      <c r="B153" s="579"/>
      <c r="C153" s="489"/>
      <c r="D153" s="489"/>
      <c r="E153" s="489"/>
      <c r="F153" s="489"/>
      <c r="G153" s="489"/>
      <c r="H153" s="489"/>
      <c r="I153" s="489"/>
      <c r="J153" s="489"/>
      <c r="K153" s="489"/>
      <c r="L153" s="489"/>
      <c r="M153" s="489"/>
      <c r="N153" s="488"/>
      <c r="O153" s="489"/>
      <c r="P153" s="489"/>
      <c r="Q153" s="489"/>
      <c r="R153" s="489"/>
      <c r="S153" s="489"/>
      <c r="T153" s="489"/>
      <c r="U153" s="489"/>
      <c r="V153" s="489"/>
      <c r="W153" s="489"/>
      <c r="X153" s="489"/>
      <c r="Y153" s="489"/>
      <c r="Z153" s="489"/>
    </row>
    <row r="154" spans="1:26" ht="15.75" customHeight="1">
      <c r="A154" s="489"/>
      <c r="B154" s="579"/>
      <c r="C154" s="489"/>
      <c r="D154" s="489"/>
      <c r="E154" s="489"/>
      <c r="F154" s="489"/>
      <c r="G154" s="489"/>
      <c r="H154" s="489"/>
      <c r="I154" s="489"/>
      <c r="J154" s="489"/>
      <c r="K154" s="489"/>
      <c r="L154" s="489"/>
      <c r="M154" s="489"/>
      <c r="N154" s="488"/>
      <c r="O154" s="489"/>
      <c r="P154" s="489"/>
      <c r="Q154" s="489"/>
      <c r="R154" s="489"/>
      <c r="S154" s="489"/>
      <c r="T154" s="489"/>
      <c r="U154" s="489"/>
      <c r="V154" s="489"/>
      <c r="W154" s="489"/>
      <c r="X154" s="489"/>
      <c r="Y154" s="489"/>
      <c r="Z154" s="489"/>
    </row>
    <row r="155" spans="1:26" ht="15.75" customHeight="1">
      <c r="A155" s="489"/>
      <c r="B155" s="579"/>
      <c r="C155" s="489"/>
      <c r="D155" s="489"/>
      <c r="E155" s="489"/>
      <c r="F155" s="489"/>
      <c r="G155" s="489"/>
      <c r="H155" s="489"/>
      <c r="I155" s="489"/>
      <c r="J155" s="489"/>
      <c r="K155" s="489"/>
      <c r="L155" s="489"/>
      <c r="M155" s="489"/>
      <c r="N155" s="488"/>
      <c r="O155" s="489"/>
      <c r="P155" s="489"/>
      <c r="Q155" s="489"/>
      <c r="R155" s="489"/>
      <c r="S155" s="489"/>
      <c r="T155" s="489"/>
      <c r="U155" s="489"/>
      <c r="V155" s="489"/>
      <c r="W155" s="489"/>
      <c r="X155" s="489"/>
      <c r="Y155" s="489"/>
      <c r="Z155" s="489"/>
    </row>
    <row r="156" spans="1:26" ht="15.75" customHeight="1">
      <c r="A156" s="489"/>
      <c r="B156" s="579"/>
      <c r="C156" s="489"/>
      <c r="D156" s="489"/>
      <c r="E156" s="489"/>
      <c r="F156" s="489"/>
      <c r="G156" s="489"/>
      <c r="H156" s="489"/>
      <c r="I156" s="489"/>
      <c r="J156" s="489"/>
      <c r="K156" s="489"/>
      <c r="L156" s="489"/>
      <c r="M156" s="489"/>
      <c r="N156" s="488"/>
      <c r="O156" s="489"/>
      <c r="P156" s="489"/>
      <c r="Q156" s="489"/>
      <c r="R156" s="489"/>
      <c r="S156" s="489"/>
      <c r="T156" s="489"/>
      <c r="U156" s="489"/>
      <c r="V156" s="489"/>
      <c r="W156" s="489"/>
      <c r="X156" s="489"/>
      <c r="Y156" s="489"/>
      <c r="Z156" s="489"/>
    </row>
    <row r="157" spans="1:26" ht="15.75" customHeight="1">
      <c r="A157" s="489"/>
      <c r="B157" s="579"/>
      <c r="C157" s="489"/>
      <c r="D157" s="489"/>
      <c r="E157" s="489"/>
      <c r="F157" s="489"/>
      <c r="G157" s="489"/>
      <c r="H157" s="489"/>
      <c r="I157" s="489"/>
      <c r="J157" s="489"/>
      <c r="K157" s="489"/>
      <c r="L157" s="489"/>
      <c r="M157" s="489"/>
      <c r="N157" s="488"/>
      <c r="O157" s="489"/>
      <c r="P157" s="489"/>
      <c r="Q157" s="489"/>
      <c r="R157" s="489"/>
      <c r="S157" s="489"/>
      <c r="T157" s="489"/>
      <c r="U157" s="489"/>
      <c r="V157" s="489"/>
      <c r="W157" s="489"/>
      <c r="X157" s="489"/>
      <c r="Y157" s="489"/>
      <c r="Z157" s="489"/>
    </row>
    <row r="158" spans="1:26" ht="15.75" customHeight="1">
      <c r="A158" s="489"/>
      <c r="B158" s="579"/>
      <c r="C158" s="489"/>
      <c r="D158" s="489"/>
      <c r="E158" s="489"/>
      <c r="F158" s="489"/>
      <c r="G158" s="489"/>
      <c r="H158" s="489"/>
      <c r="I158" s="489"/>
      <c r="J158" s="489"/>
      <c r="K158" s="489"/>
      <c r="L158" s="489"/>
      <c r="M158" s="489"/>
      <c r="N158" s="488"/>
      <c r="O158" s="489"/>
      <c r="P158" s="489"/>
      <c r="Q158" s="489"/>
      <c r="R158" s="489"/>
      <c r="S158" s="489"/>
      <c r="T158" s="489"/>
      <c r="U158" s="489"/>
      <c r="V158" s="489"/>
      <c r="W158" s="489"/>
      <c r="X158" s="489"/>
      <c r="Y158" s="489"/>
      <c r="Z158" s="489"/>
    </row>
    <row r="159" spans="1:26" ht="15.75" customHeight="1">
      <c r="A159" s="489"/>
      <c r="B159" s="579"/>
      <c r="C159" s="489"/>
      <c r="D159" s="489"/>
      <c r="E159" s="489"/>
      <c r="F159" s="489"/>
      <c r="G159" s="489"/>
      <c r="H159" s="489"/>
      <c r="I159" s="489"/>
      <c r="J159" s="489"/>
      <c r="K159" s="489"/>
      <c r="L159" s="489"/>
      <c r="M159" s="489"/>
      <c r="N159" s="488"/>
      <c r="O159" s="489"/>
      <c r="P159" s="489"/>
      <c r="Q159" s="489"/>
      <c r="R159" s="489"/>
      <c r="S159" s="489"/>
      <c r="T159" s="489"/>
      <c r="U159" s="489"/>
      <c r="V159" s="489"/>
      <c r="W159" s="489"/>
      <c r="X159" s="489"/>
      <c r="Y159" s="489"/>
      <c r="Z159" s="489"/>
    </row>
    <row r="160" spans="1:26" ht="15.75" customHeight="1">
      <c r="A160" s="489"/>
      <c r="B160" s="579"/>
      <c r="C160" s="489"/>
      <c r="D160" s="489"/>
      <c r="E160" s="489"/>
      <c r="F160" s="489"/>
      <c r="G160" s="489"/>
      <c r="H160" s="489"/>
      <c r="I160" s="489"/>
      <c r="J160" s="489"/>
      <c r="K160" s="489"/>
      <c r="L160" s="489"/>
      <c r="M160" s="489"/>
      <c r="N160" s="488"/>
      <c r="O160" s="489"/>
      <c r="P160" s="489"/>
      <c r="Q160" s="489"/>
      <c r="R160" s="489"/>
      <c r="S160" s="489"/>
      <c r="T160" s="489"/>
      <c r="U160" s="489"/>
      <c r="V160" s="489"/>
      <c r="W160" s="489"/>
      <c r="X160" s="489"/>
      <c r="Y160" s="489"/>
      <c r="Z160" s="489"/>
    </row>
    <row r="161" spans="1:26" ht="15.75" customHeight="1">
      <c r="A161" s="489"/>
      <c r="B161" s="579"/>
      <c r="C161" s="489"/>
      <c r="D161" s="489"/>
      <c r="E161" s="489"/>
      <c r="F161" s="489"/>
      <c r="G161" s="489"/>
      <c r="H161" s="489"/>
      <c r="I161" s="489"/>
      <c r="J161" s="489"/>
      <c r="K161" s="489"/>
      <c r="L161" s="489"/>
      <c r="M161" s="489"/>
      <c r="N161" s="488"/>
      <c r="O161" s="489"/>
      <c r="P161" s="489"/>
      <c r="Q161" s="489"/>
      <c r="R161" s="489"/>
      <c r="S161" s="489"/>
      <c r="T161" s="489"/>
      <c r="U161" s="489"/>
      <c r="V161" s="489"/>
      <c r="W161" s="489"/>
      <c r="X161" s="489"/>
      <c r="Y161" s="489"/>
      <c r="Z161" s="489"/>
    </row>
    <row r="162" spans="1:26" ht="15.75" customHeight="1">
      <c r="A162" s="489"/>
      <c r="B162" s="579"/>
      <c r="C162" s="489"/>
      <c r="D162" s="489"/>
      <c r="E162" s="489"/>
      <c r="F162" s="489"/>
      <c r="G162" s="489"/>
      <c r="H162" s="489"/>
      <c r="I162" s="489"/>
      <c r="J162" s="489"/>
      <c r="K162" s="489"/>
      <c r="L162" s="489"/>
      <c r="M162" s="489"/>
      <c r="N162" s="488"/>
      <c r="O162" s="489"/>
      <c r="P162" s="489"/>
      <c r="Q162" s="489"/>
      <c r="R162" s="489"/>
      <c r="S162" s="489"/>
      <c r="T162" s="489"/>
      <c r="U162" s="489"/>
      <c r="V162" s="489"/>
      <c r="W162" s="489"/>
      <c r="X162" s="489"/>
      <c r="Y162" s="489"/>
      <c r="Z162" s="489"/>
    </row>
    <row r="163" spans="1:26" ht="15.75" customHeight="1">
      <c r="A163" s="489"/>
      <c r="B163" s="579"/>
      <c r="C163" s="489"/>
      <c r="D163" s="489"/>
      <c r="E163" s="489"/>
      <c r="F163" s="489"/>
      <c r="G163" s="489"/>
      <c r="H163" s="489"/>
      <c r="I163" s="489"/>
      <c r="J163" s="489"/>
      <c r="K163" s="489"/>
      <c r="L163" s="489"/>
      <c r="M163" s="489"/>
      <c r="N163" s="488"/>
      <c r="O163" s="489"/>
      <c r="P163" s="489"/>
      <c r="Q163" s="489"/>
      <c r="R163" s="489"/>
      <c r="S163" s="489"/>
      <c r="T163" s="489"/>
      <c r="U163" s="489"/>
      <c r="V163" s="489"/>
      <c r="W163" s="489"/>
      <c r="X163" s="489"/>
      <c r="Y163" s="489"/>
      <c r="Z163" s="489"/>
    </row>
    <row r="164" spans="1:26" ht="15.75" customHeight="1">
      <c r="A164" s="489"/>
      <c r="B164" s="579"/>
      <c r="C164" s="489"/>
      <c r="D164" s="489"/>
      <c r="E164" s="489"/>
      <c r="F164" s="489"/>
      <c r="G164" s="489"/>
      <c r="H164" s="489"/>
      <c r="I164" s="489"/>
      <c r="J164" s="489"/>
      <c r="K164" s="489"/>
      <c r="L164" s="489"/>
      <c r="M164" s="489"/>
      <c r="N164" s="488"/>
      <c r="O164" s="489"/>
      <c r="P164" s="489"/>
      <c r="Q164" s="489"/>
      <c r="R164" s="489"/>
      <c r="S164" s="489"/>
      <c r="T164" s="489"/>
      <c r="U164" s="489"/>
      <c r="V164" s="489"/>
      <c r="W164" s="489"/>
      <c r="X164" s="489"/>
      <c r="Y164" s="489"/>
      <c r="Z164" s="489"/>
    </row>
    <row r="165" spans="1:26" ht="15.75" customHeight="1">
      <c r="A165" s="489"/>
      <c r="B165" s="579"/>
      <c r="C165" s="489"/>
      <c r="D165" s="489"/>
      <c r="E165" s="489"/>
      <c r="F165" s="489"/>
      <c r="G165" s="489"/>
      <c r="H165" s="489"/>
      <c r="I165" s="489"/>
      <c r="J165" s="489"/>
      <c r="K165" s="489"/>
      <c r="L165" s="489"/>
      <c r="M165" s="489"/>
      <c r="N165" s="488"/>
      <c r="O165" s="489"/>
      <c r="P165" s="489"/>
      <c r="Q165" s="489"/>
      <c r="R165" s="489"/>
      <c r="S165" s="489"/>
      <c r="T165" s="489"/>
      <c r="U165" s="489"/>
      <c r="V165" s="489"/>
      <c r="W165" s="489"/>
      <c r="X165" s="489"/>
      <c r="Y165" s="489"/>
      <c r="Z165" s="489"/>
    </row>
    <row r="166" spans="1:26" ht="15.75" customHeight="1">
      <c r="A166" s="489"/>
      <c r="B166" s="579"/>
      <c r="C166" s="489"/>
      <c r="D166" s="489"/>
      <c r="E166" s="489"/>
      <c r="F166" s="489"/>
      <c r="G166" s="489"/>
      <c r="H166" s="489"/>
      <c r="I166" s="489"/>
      <c r="J166" s="489"/>
      <c r="K166" s="489"/>
      <c r="L166" s="489"/>
      <c r="M166" s="489"/>
      <c r="N166" s="488"/>
      <c r="O166" s="489"/>
      <c r="P166" s="489"/>
      <c r="Q166" s="489"/>
      <c r="R166" s="489"/>
      <c r="S166" s="489"/>
      <c r="T166" s="489"/>
      <c r="U166" s="489"/>
      <c r="V166" s="489"/>
      <c r="W166" s="489"/>
      <c r="X166" s="489"/>
      <c r="Y166" s="489"/>
      <c r="Z166" s="489"/>
    </row>
    <row r="167" spans="1:26" ht="15.75" customHeight="1">
      <c r="A167" s="489"/>
      <c r="B167" s="579"/>
      <c r="C167" s="489"/>
      <c r="D167" s="489"/>
      <c r="E167" s="489"/>
      <c r="F167" s="489"/>
      <c r="G167" s="489"/>
      <c r="H167" s="489"/>
      <c r="I167" s="489"/>
      <c r="J167" s="489"/>
      <c r="K167" s="489"/>
      <c r="L167" s="489"/>
      <c r="M167" s="489"/>
      <c r="N167" s="488"/>
      <c r="O167" s="489"/>
      <c r="P167" s="489"/>
      <c r="Q167" s="489"/>
      <c r="R167" s="489"/>
      <c r="S167" s="489"/>
      <c r="T167" s="489"/>
      <c r="U167" s="489"/>
      <c r="V167" s="489"/>
      <c r="W167" s="489"/>
      <c r="X167" s="489"/>
      <c r="Y167" s="489"/>
      <c r="Z167" s="489"/>
    </row>
    <row r="168" spans="1:26" ht="15.75" customHeight="1">
      <c r="A168" s="489"/>
      <c r="B168" s="579"/>
      <c r="C168" s="489"/>
      <c r="D168" s="489"/>
      <c r="E168" s="489"/>
      <c r="F168" s="489"/>
      <c r="G168" s="489"/>
      <c r="H168" s="489"/>
      <c r="I168" s="489"/>
      <c r="J168" s="489"/>
      <c r="K168" s="489"/>
      <c r="L168" s="489"/>
      <c r="M168" s="489"/>
      <c r="N168" s="488"/>
      <c r="O168" s="489"/>
      <c r="P168" s="489"/>
      <c r="Q168" s="489"/>
      <c r="R168" s="489"/>
      <c r="S168" s="489"/>
      <c r="T168" s="489"/>
      <c r="U168" s="489"/>
      <c r="V168" s="489"/>
      <c r="W168" s="489"/>
      <c r="X168" s="489"/>
      <c r="Y168" s="489"/>
      <c r="Z168" s="489"/>
    </row>
    <row r="169" spans="1:26" ht="15.75" customHeight="1">
      <c r="A169" s="489"/>
      <c r="B169" s="579"/>
      <c r="C169" s="489"/>
      <c r="D169" s="489"/>
      <c r="E169" s="489"/>
      <c r="F169" s="489"/>
      <c r="G169" s="489"/>
      <c r="H169" s="489"/>
      <c r="I169" s="489"/>
      <c r="J169" s="489"/>
      <c r="K169" s="489"/>
      <c r="L169" s="489"/>
      <c r="M169" s="489"/>
      <c r="N169" s="488"/>
      <c r="O169" s="489"/>
      <c r="P169" s="489"/>
      <c r="Q169" s="489"/>
      <c r="R169" s="489"/>
      <c r="S169" s="489"/>
      <c r="T169" s="489"/>
      <c r="U169" s="489"/>
      <c r="V169" s="489"/>
      <c r="W169" s="489"/>
      <c r="X169" s="489"/>
      <c r="Y169" s="489"/>
      <c r="Z169" s="489"/>
    </row>
    <row r="170" spans="1:26" ht="15.75" customHeight="1">
      <c r="A170" s="489"/>
      <c r="B170" s="579"/>
      <c r="C170" s="489"/>
      <c r="D170" s="489"/>
      <c r="E170" s="489"/>
      <c r="F170" s="489"/>
      <c r="G170" s="489"/>
      <c r="H170" s="489"/>
      <c r="I170" s="489"/>
      <c r="J170" s="489"/>
      <c r="K170" s="489"/>
      <c r="L170" s="489"/>
      <c r="M170" s="489"/>
      <c r="N170" s="488"/>
      <c r="O170" s="489"/>
      <c r="P170" s="489"/>
      <c r="Q170" s="489"/>
      <c r="R170" s="489"/>
      <c r="S170" s="489"/>
      <c r="T170" s="489"/>
      <c r="U170" s="489"/>
      <c r="V170" s="489"/>
      <c r="W170" s="489"/>
      <c r="X170" s="489"/>
      <c r="Y170" s="489"/>
      <c r="Z170" s="489"/>
    </row>
    <row r="171" spans="1:26" ht="15.75" customHeight="1">
      <c r="A171" s="489"/>
      <c r="B171" s="579"/>
      <c r="C171" s="489"/>
      <c r="D171" s="489"/>
      <c r="E171" s="489"/>
      <c r="F171" s="489"/>
      <c r="G171" s="489"/>
      <c r="H171" s="489"/>
      <c r="I171" s="489"/>
      <c r="J171" s="489"/>
      <c r="K171" s="489"/>
      <c r="L171" s="489"/>
      <c r="M171" s="489"/>
      <c r="N171" s="488"/>
      <c r="O171" s="489"/>
      <c r="P171" s="489"/>
      <c r="Q171" s="489"/>
      <c r="R171" s="489"/>
      <c r="S171" s="489"/>
      <c r="T171" s="489"/>
      <c r="U171" s="489"/>
      <c r="V171" s="489"/>
      <c r="W171" s="489"/>
      <c r="X171" s="489"/>
      <c r="Y171" s="489"/>
      <c r="Z171" s="489"/>
    </row>
    <row r="172" spans="1:26" ht="15.75" customHeight="1">
      <c r="A172" s="489"/>
      <c r="B172" s="579"/>
      <c r="C172" s="489"/>
      <c r="D172" s="489"/>
      <c r="E172" s="489"/>
      <c r="F172" s="489"/>
      <c r="G172" s="489"/>
      <c r="H172" s="489"/>
      <c r="I172" s="489"/>
      <c r="J172" s="489"/>
      <c r="K172" s="489"/>
      <c r="L172" s="489"/>
      <c r="M172" s="489"/>
      <c r="N172" s="488"/>
      <c r="O172" s="489"/>
      <c r="P172" s="489"/>
      <c r="Q172" s="489"/>
      <c r="R172" s="489"/>
      <c r="S172" s="489"/>
      <c r="T172" s="489"/>
      <c r="U172" s="489"/>
      <c r="V172" s="489"/>
      <c r="W172" s="489"/>
      <c r="X172" s="489"/>
      <c r="Y172" s="489"/>
      <c r="Z172" s="489"/>
    </row>
    <row r="173" spans="1:26" ht="15.75" customHeight="1">
      <c r="A173" s="489"/>
      <c r="B173" s="579"/>
      <c r="C173" s="489"/>
      <c r="D173" s="489"/>
      <c r="E173" s="489"/>
      <c r="F173" s="489"/>
      <c r="G173" s="489"/>
      <c r="H173" s="489"/>
      <c r="I173" s="489"/>
      <c r="J173" s="489"/>
      <c r="K173" s="489"/>
      <c r="L173" s="489"/>
      <c r="M173" s="489"/>
      <c r="N173" s="488"/>
      <c r="O173" s="489"/>
      <c r="P173" s="489"/>
      <c r="Q173" s="489"/>
      <c r="R173" s="489"/>
      <c r="S173" s="489"/>
      <c r="T173" s="489"/>
      <c r="U173" s="489"/>
      <c r="V173" s="489"/>
      <c r="W173" s="489"/>
      <c r="X173" s="489"/>
      <c r="Y173" s="489"/>
      <c r="Z173" s="489"/>
    </row>
    <row r="174" spans="1:26" ht="15.75" customHeight="1">
      <c r="A174" s="489"/>
      <c r="B174" s="579"/>
      <c r="C174" s="489"/>
      <c r="D174" s="489"/>
      <c r="E174" s="489"/>
      <c r="F174" s="489"/>
      <c r="G174" s="489"/>
      <c r="H174" s="489"/>
      <c r="I174" s="489"/>
      <c r="J174" s="489"/>
      <c r="K174" s="489"/>
      <c r="L174" s="489"/>
      <c r="M174" s="489"/>
      <c r="N174" s="488"/>
      <c r="O174" s="489"/>
      <c r="P174" s="489"/>
      <c r="Q174" s="489"/>
      <c r="R174" s="489"/>
      <c r="S174" s="489"/>
      <c r="T174" s="489"/>
      <c r="U174" s="489"/>
      <c r="V174" s="489"/>
      <c r="W174" s="489"/>
      <c r="X174" s="489"/>
      <c r="Y174" s="489"/>
      <c r="Z174" s="489"/>
    </row>
    <row r="175" spans="1:26" ht="15.75" customHeight="1">
      <c r="A175" s="489"/>
      <c r="B175" s="579"/>
      <c r="C175" s="489"/>
      <c r="D175" s="489"/>
      <c r="E175" s="489"/>
      <c r="F175" s="489"/>
      <c r="G175" s="489"/>
      <c r="H175" s="489"/>
      <c r="I175" s="489"/>
      <c r="J175" s="489"/>
      <c r="K175" s="489"/>
      <c r="L175" s="489"/>
      <c r="M175" s="489"/>
      <c r="N175" s="488"/>
      <c r="O175" s="489"/>
      <c r="P175" s="489"/>
      <c r="Q175" s="489"/>
      <c r="R175" s="489"/>
      <c r="S175" s="489"/>
      <c r="T175" s="489"/>
      <c r="U175" s="489"/>
      <c r="V175" s="489"/>
      <c r="W175" s="489"/>
      <c r="X175" s="489"/>
      <c r="Y175" s="489"/>
      <c r="Z175" s="489"/>
    </row>
    <row r="176" spans="1:26" ht="15.75" customHeight="1">
      <c r="A176" s="489"/>
      <c r="B176" s="579"/>
      <c r="C176" s="489"/>
      <c r="D176" s="489"/>
      <c r="E176" s="489"/>
      <c r="F176" s="489"/>
      <c r="G176" s="489"/>
      <c r="H176" s="489"/>
      <c r="I176" s="489"/>
      <c r="J176" s="489"/>
      <c r="K176" s="489"/>
      <c r="L176" s="489"/>
      <c r="M176" s="489"/>
      <c r="N176" s="488"/>
      <c r="O176" s="489"/>
      <c r="P176" s="489"/>
      <c r="Q176" s="489"/>
      <c r="R176" s="489"/>
      <c r="S176" s="489"/>
      <c r="T176" s="489"/>
      <c r="U176" s="489"/>
      <c r="V176" s="489"/>
      <c r="W176" s="489"/>
      <c r="X176" s="489"/>
      <c r="Y176" s="489"/>
      <c r="Z176" s="489"/>
    </row>
    <row r="177" spans="1:26" ht="15.75" customHeight="1">
      <c r="A177" s="489"/>
      <c r="B177" s="579"/>
      <c r="C177" s="489"/>
      <c r="D177" s="489"/>
      <c r="E177" s="489"/>
      <c r="F177" s="489"/>
      <c r="G177" s="489"/>
      <c r="H177" s="489"/>
      <c r="I177" s="489"/>
      <c r="J177" s="489"/>
      <c r="K177" s="489"/>
      <c r="L177" s="489"/>
      <c r="M177" s="489"/>
      <c r="N177" s="488"/>
      <c r="O177" s="489"/>
      <c r="P177" s="489"/>
      <c r="Q177" s="489"/>
      <c r="R177" s="489"/>
      <c r="S177" s="489"/>
      <c r="T177" s="489"/>
      <c r="U177" s="489"/>
      <c r="V177" s="489"/>
      <c r="W177" s="489"/>
      <c r="X177" s="489"/>
      <c r="Y177" s="489"/>
      <c r="Z177" s="489"/>
    </row>
    <row r="178" spans="1:26" ht="15.75" customHeight="1">
      <c r="A178" s="489"/>
      <c r="B178" s="579"/>
      <c r="C178" s="489"/>
      <c r="D178" s="489"/>
      <c r="E178" s="489"/>
      <c r="F178" s="489"/>
      <c r="G178" s="489"/>
      <c r="H178" s="489"/>
      <c r="I178" s="489"/>
      <c r="J178" s="489"/>
      <c r="K178" s="489"/>
      <c r="L178" s="489"/>
      <c r="M178" s="489"/>
      <c r="N178" s="488"/>
      <c r="O178" s="489"/>
      <c r="P178" s="489"/>
      <c r="Q178" s="489"/>
      <c r="R178" s="489"/>
      <c r="S178" s="489"/>
      <c r="T178" s="489"/>
      <c r="U178" s="489"/>
      <c r="V178" s="489"/>
      <c r="W178" s="489"/>
      <c r="X178" s="489"/>
      <c r="Y178" s="489"/>
      <c r="Z178" s="489"/>
    </row>
    <row r="179" spans="1:26" ht="15.75" customHeight="1">
      <c r="A179" s="489"/>
      <c r="B179" s="579"/>
      <c r="C179" s="489"/>
      <c r="D179" s="489"/>
      <c r="E179" s="489"/>
      <c r="F179" s="489"/>
      <c r="G179" s="489"/>
      <c r="H179" s="489"/>
      <c r="I179" s="489"/>
      <c r="J179" s="489"/>
      <c r="K179" s="489"/>
      <c r="L179" s="489"/>
      <c r="M179" s="489"/>
      <c r="N179" s="488"/>
      <c r="O179" s="489"/>
      <c r="P179" s="489"/>
      <c r="Q179" s="489"/>
      <c r="R179" s="489"/>
      <c r="S179" s="489"/>
      <c r="T179" s="489"/>
      <c r="U179" s="489"/>
      <c r="V179" s="489"/>
      <c r="W179" s="489"/>
      <c r="X179" s="489"/>
      <c r="Y179" s="489"/>
      <c r="Z179" s="489"/>
    </row>
    <row r="180" spans="1:26" ht="15.75" customHeight="1">
      <c r="A180" s="489"/>
      <c r="B180" s="579"/>
      <c r="C180" s="489"/>
      <c r="D180" s="489"/>
      <c r="E180" s="489"/>
      <c r="F180" s="489"/>
      <c r="G180" s="489"/>
      <c r="H180" s="489"/>
      <c r="I180" s="489"/>
      <c r="J180" s="489"/>
      <c r="K180" s="489"/>
      <c r="L180" s="489"/>
      <c r="M180" s="489"/>
      <c r="N180" s="488"/>
      <c r="O180" s="489"/>
      <c r="P180" s="489"/>
      <c r="Q180" s="489"/>
      <c r="R180" s="489"/>
      <c r="S180" s="489"/>
      <c r="T180" s="489"/>
      <c r="U180" s="489"/>
      <c r="V180" s="489"/>
      <c r="W180" s="489"/>
      <c r="X180" s="489"/>
      <c r="Y180" s="489"/>
      <c r="Z180" s="489"/>
    </row>
    <row r="181" spans="1:26" ht="15.75" customHeight="1">
      <c r="A181" s="489"/>
      <c r="B181" s="579"/>
      <c r="C181" s="489"/>
      <c r="D181" s="489"/>
      <c r="E181" s="489"/>
      <c r="F181" s="489"/>
      <c r="G181" s="489"/>
      <c r="H181" s="489"/>
      <c r="I181" s="489"/>
      <c r="J181" s="489"/>
      <c r="K181" s="489"/>
      <c r="L181" s="489"/>
      <c r="M181" s="489"/>
      <c r="N181" s="488"/>
      <c r="O181" s="489"/>
      <c r="P181" s="489"/>
      <c r="Q181" s="489"/>
      <c r="R181" s="489"/>
      <c r="S181" s="489"/>
      <c r="T181" s="489"/>
      <c r="U181" s="489"/>
      <c r="V181" s="489"/>
      <c r="W181" s="489"/>
      <c r="X181" s="489"/>
      <c r="Y181" s="489"/>
      <c r="Z181" s="489"/>
    </row>
    <row r="182" spans="1:26" ht="15.75" customHeight="1">
      <c r="A182" s="489"/>
      <c r="B182" s="579"/>
      <c r="C182" s="489"/>
      <c r="D182" s="489"/>
      <c r="E182" s="489"/>
      <c r="F182" s="489"/>
      <c r="G182" s="489"/>
      <c r="H182" s="489"/>
      <c r="I182" s="489"/>
      <c r="J182" s="489"/>
      <c r="K182" s="489"/>
      <c r="L182" s="489"/>
      <c r="M182" s="489"/>
      <c r="N182" s="488"/>
      <c r="O182" s="489"/>
      <c r="P182" s="489"/>
      <c r="Q182" s="489"/>
      <c r="R182" s="489"/>
      <c r="S182" s="489"/>
      <c r="T182" s="489"/>
      <c r="U182" s="489"/>
      <c r="V182" s="489"/>
      <c r="W182" s="489"/>
      <c r="X182" s="489"/>
      <c r="Y182" s="489"/>
      <c r="Z182" s="489"/>
    </row>
    <row r="183" spans="1:26" ht="15.75" customHeight="1">
      <c r="A183" s="489"/>
      <c r="B183" s="579"/>
      <c r="C183" s="489"/>
      <c r="D183" s="489"/>
      <c r="E183" s="489"/>
      <c r="F183" s="489"/>
      <c r="G183" s="489"/>
      <c r="H183" s="489"/>
      <c r="I183" s="489"/>
      <c r="J183" s="489"/>
      <c r="K183" s="489"/>
      <c r="L183" s="489"/>
      <c r="M183" s="489"/>
      <c r="N183" s="488"/>
      <c r="O183" s="489"/>
      <c r="P183" s="489"/>
      <c r="Q183" s="489"/>
      <c r="R183" s="489"/>
      <c r="S183" s="489"/>
      <c r="T183" s="489"/>
      <c r="U183" s="489"/>
      <c r="V183" s="489"/>
      <c r="W183" s="489"/>
      <c r="X183" s="489"/>
      <c r="Y183" s="489"/>
      <c r="Z183" s="489"/>
    </row>
    <row r="184" spans="1:26" ht="15.75" customHeight="1">
      <c r="A184" s="489"/>
      <c r="B184" s="579"/>
      <c r="C184" s="489"/>
      <c r="D184" s="489"/>
      <c r="E184" s="489"/>
      <c r="F184" s="489"/>
      <c r="G184" s="489"/>
      <c r="H184" s="489"/>
      <c r="I184" s="489"/>
      <c r="J184" s="489"/>
      <c r="K184" s="489"/>
      <c r="L184" s="489"/>
      <c r="M184" s="489"/>
      <c r="N184" s="488"/>
      <c r="O184" s="489"/>
      <c r="P184" s="489"/>
      <c r="Q184" s="489"/>
      <c r="R184" s="489"/>
      <c r="S184" s="489"/>
      <c r="T184" s="489"/>
      <c r="U184" s="489"/>
      <c r="V184" s="489"/>
      <c r="W184" s="489"/>
      <c r="X184" s="489"/>
      <c r="Y184" s="489"/>
      <c r="Z184" s="489"/>
    </row>
    <row r="185" spans="1:26" ht="15.75" customHeight="1">
      <c r="A185" s="489"/>
      <c r="B185" s="579"/>
      <c r="C185" s="489"/>
      <c r="D185" s="489"/>
      <c r="E185" s="489"/>
      <c r="F185" s="489"/>
      <c r="G185" s="489"/>
      <c r="H185" s="489"/>
      <c r="I185" s="489"/>
      <c r="J185" s="489"/>
      <c r="K185" s="489"/>
      <c r="L185" s="489"/>
      <c r="M185" s="489"/>
      <c r="N185" s="488"/>
      <c r="O185" s="489"/>
      <c r="P185" s="489"/>
      <c r="Q185" s="489"/>
      <c r="R185" s="489"/>
      <c r="S185" s="489"/>
      <c r="T185" s="489"/>
      <c r="U185" s="489"/>
      <c r="V185" s="489"/>
      <c r="W185" s="489"/>
      <c r="X185" s="489"/>
      <c r="Y185" s="489"/>
      <c r="Z185" s="489"/>
    </row>
    <row r="186" spans="1:26" ht="15.75" customHeight="1">
      <c r="A186" s="489"/>
      <c r="B186" s="579"/>
      <c r="C186" s="489"/>
      <c r="D186" s="489"/>
      <c r="E186" s="489"/>
      <c r="F186" s="489"/>
      <c r="G186" s="489"/>
      <c r="H186" s="489"/>
      <c r="I186" s="489"/>
      <c r="J186" s="489"/>
      <c r="K186" s="489"/>
      <c r="L186" s="489"/>
      <c r="M186" s="489"/>
      <c r="N186" s="488"/>
      <c r="O186" s="489"/>
      <c r="P186" s="489"/>
      <c r="Q186" s="489"/>
      <c r="R186" s="489"/>
      <c r="S186" s="489"/>
      <c r="T186" s="489"/>
      <c r="U186" s="489"/>
      <c r="V186" s="489"/>
      <c r="W186" s="489"/>
      <c r="X186" s="489"/>
      <c r="Y186" s="489"/>
      <c r="Z186" s="489"/>
    </row>
    <row r="187" spans="1:26" ht="15.75" customHeight="1">
      <c r="A187" s="489"/>
      <c r="B187" s="579"/>
      <c r="C187" s="489"/>
      <c r="D187" s="489"/>
      <c r="E187" s="489"/>
      <c r="F187" s="489"/>
      <c r="G187" s="489"/>
      <c r="H187" s="489"/>
      <c r="I187" s="489"/>
      <c r="J187" s="489"/>
      <c r="K187" s="489"/>
      <c r="L187" s="489"/>
      <c r="M187" s="489"/>
      <c r="N187" s="488"/>
      <c r="O187" s="489"/>
      <c r="P187" s="489"/>
      <c r="Q187" s="489"/>
      <c r="R187" s="489"/>
      <c r="S187" s="489"/>
      <c r="T187" s="489"/>
      <c r="U187" s="489"/>
      <c r="V187" s="489"/>
      <c r="W187" s="489"/>
      <c r="X187" s="489"/>
      <c r="Y187" s="489"/>
      <c r="Z187" s="489"/>
    </row>
    <row r="188" spans="1:26" ht="15.75" customHeight="1">
      <c r="A188" s="489"/>
      <c r="B188" s="579"/>
      <c r="C188" s="489"/>
      <c r="D188" s="489"/>
      <c r="E188" s="489"/>
      <c r="F188" s="489"/>
      <c r="G188" s="489"/>
      <c r="H188" s="489"/>
      <c r="I188" s="489"/>
      <c r="J188" s="489"/>
      <c r="K188" s="489"/>
      <c r="L188" s="489"/>
      <c r="M188" s="489"/>
      <c r="N188" s="488"/>
      <c r="O188" s="489"/>
      <c r="P188" s="489"/>
      <c r="Q188" s="489"/>
      <c r="R188" s="489"/>
      <c r="S188" s="489"/>
      <c r="T188" s="489"/>
      <c r="U188" s="489"/>
      <c r="V188" s="489"/>
      <c r="W188" s="489"/>
      <c r="X188" s="489"/>
      <c r="Y188" s="489"/>
      <c r="Z188" s="489"/>
    </row>
    <row r="189" spans="1:26" ht="15.75" customHeight="1">
      <c r="A189" s="489"/>
      <c r="B189" s="579"/>
      <c r="C189" s="489"/>
      <c r="D189" s="489"/>
      <c r="E189" s="489"/>
      <c r="F189" s="489"/>
      <c r="G189" s="489"/>
      <c r="H189" s="489"/>
      <c r="I189" s="489"/>
      <c r="J189" s="489"/>
      <c r="K189" s="489"/>
      <c r="L189" s="489"/>
      <c r="M189" s="489"/>
      <c r="N189" s="488"/>
      <c r="O189" s="489"/>
      <c r="P189" s="489"/>
      <c r="Q189" s="489"/>
      <c r="R189" s="489"/>
      <c r="S189" s="489"/>
      <c r="T189" s="489"/>
      <c r="U189" s="489"/>
      <c r="V189" s="489"/>
      <c r="W189" s="489"/>
      <c r="X189" s="489"/>
      <c r="Y189" s="489"/>
      <c r="Z189" s="489"/>
    </row>
    <row r="190" spans="1:26" ht="15.75" customHeight="1">
      <c r="A190" s="489"/>
      <c r="B190" s="579"/>
      <c r="C190" s="489"/>
      <c r="D190" s="489"/>
      <c r="E190" s="489"/>
      <c r="F190" s="489"/>
      <c r="G190" s="489"/>
      <c r="H190" s="489"/>
      <c r="I190" s="489"/>
      <c r="J190" s="489"/>
      <c r="K190" s="489"/>
      <c r="L190" s="489"/>
      <c r="M190" s="489"/>
      <c r="N190" s="488"/>
      <c r="O190" s="489"/>
      <c r="P190" s="489"/>
      <c r="Q190" s="489"/>
      <c r="R190" s="489"/>
      <c r="S190" s="489"/>
      <c r="T190" s="489"/>
      <c r="U190" s="489"/>
      <c r="V190" s="489"/>
      <c r="W190" s="489"/>
      <c r="X190" s="489"/>
      <c r="Y190" s="489"/>
      <c r="Z190" s="489"/>
    </row>
    <row r="191" spans="1:26" ht="15.75" customHeight="1">
      <c r="A191" s="489"/>
      <c r="B191" s="579"/>
      <c r="C191" s="489"/>
      <c r="D191" s="489"/>
      <c r="E191" s="489"/>
      <c r="F191" s="489"/>
      <c r="G191" s="489"/>
      <c r="H191" s="489"/>
      <c r="I191" s="489"/>
      <c r="J191" s="489"/>
      <c r="K191" s="489"/>
      <c r="L191" s="489"/>
      <c r="M191" s="489"/>
      <c r="N191" s="488"/>
      <c r="O191" s="489"/>
      <c r="P191" s="489"/>
      <c r="Q191" s="489"/>
      <c r="R191" s="489"/>
      <c r="S191" s="489"/>
      <c r="T191" s="489"/>
      <c r="U191" s="489"/>
      <c r="V191" s="489"/>
      <c r="W191" s="489"/>
      <c r="X191" s="489"/>
      <c r="Y191" s="489"/>
      <c r="Z191" s="489"/>
    </row>
    <row r="192" spans="1:26" ht="15.75" customHeight="1">
      <c r="A192" s="489"/>
      <c r="B192" s="579"/>
      <c r="C192" s="489"/>
      <c r="D192" s="489"/>
      <c r="E192" s="489"/>
      <c r="F192" s="489"/>
      <c r="G192" s="489"/>
      <c r="H192" s="489"/>
      <c r="I192" s="489"/>
      <c r="J192" s="489"/>
      <c r="K192" s="489"/>
      <c r="L192" s="489"/>
      <c r="M192" s="489"/>
      <c r="N192" s="488"/>
      <c r="O192" s="489"/>
      <c r="P192" s="489"/>
      <c r="Q192" s="489"/>
      <c r="R192" s="489"/>
      <c r="S192" s="489"/>
      <c r="T192" s="489"/>
      <c r="U192" s="489"/>
      <c r="V192" s="489"/>
      <c r="W192" s="489"/>
      <c r="X192" s="489"/>
      <c r="Y192" s="489"/>
      <c r="Z192" s="489"/>
    </row>
    <row r="193" spans="1:26" ht="15.75" customHeight="1">
      <c r="A193" s="489"/>
      <c r="B193" s="579"/>
      <c r="C193" s="489"/>
      <c r="D193" s="489"/>
      <c r="E193" s="489"/>
      <c r="F193" s="489"/>
      <c r="G193" s="489"/>
      <c r="H193" s="489"/>
      <c r="I193" s="489"/>
      <c r="J193" s="489"/>
      <c r="K193" s="489"/>
      <c r="L193" s="489"/>
      <c r="M193" s="489"/>
      <c r="N193" s="488"/>
      <c r="O193" s="489"/>
      <c r="P193" s="489"/>
      <c r="Q193" s="489"/>
      <c r="R193" s="489"/>
      <c r="S193" s="489"/>
      <c r="T193" s="489"/>
      <c r="U193" s="489"/>
      <c r="V193" s="489"/>
      <c r="W193" s="489"/>
      <c r="X193" s="489"/>
      <c r="Y193" s="489"/>
      <c r="Z193" s="489"/>
    </row>
    <row r="194" spans="1:26" ht="15.75" customHeight="1">
      <c r="A194" s="489"/>
      <c r="B194" s="579"/>
      <c r="C194" s="489"/>
      <c r="D194" s="489"/>
      <c r="E194" s="489"/>
      <c r="F194" s="489"/>
      <c r="G194" s="489"/>
      <c r="H194" s="489"/>
      <c r="I194" s="489"/>
      <c r="J194" s="489"/>
      <c r="K194" s="489"/>
      <c r="L194" s="489"/>
      <c r="M194" s="489"/>
      <c r="N194" s="488"/>
      <c r="O194" s="489"/>
      <c r="P194" s="489"/>
      <c r="Q194" s="489"/>
      <c r="R194" s="489"/>
      <c r="S194" s="489"/>
      <c r="T194" s="489"/>
      <c r="U194" s="489"/>
      <c r="V194" s="489"/>
      <c r="W194" s="489"/>
      <c r="X194" s="489"/>
      <c r="Y194" s="489"/>
      <c r="Z194" s="489"/>
    </row>
    <row r="195" spans="1:26" ht="15.75" customHeight="1">
      <c r="A195" s="489"/>
      <c r="B195" s="579"/>
      <c r="C195" s="489"/>
      <c r="D195" s="489"/>
      <c r="E195" s="489"/>
      <c r="F195" s="489"/>
      <c r="G195" s="489"/>
      <c r="H195" s="489"/>
      <c r="I195" s="489"/>
      <c r="J195" s="489"/>
      <c r="K195" s="489"/>
      <c r="L195" s="489"/>
      <c r="M195" s="489"/>
      <c r="N195" s="488"/>
      <c r="O195" s="489"/>
      <c r="P195" s="489"/>
      <c r="Q195" s="489"/>
      <c r="R195" s="489"/>
      <c r="S195" s="489"/>
      <c r="T195" s="489"/>
      <c r="U195" s="489"/>
      <c r="V195" s="489"/>
      <c r="W195" s="489"/>
      <c r="X195" s="489"/>
      <c r="Y195" s="489"/>
      <c r="Z195" s="489"/>
    </row>
    <row r="196" spans="1:26" ht="15.75" customHeight="1">
      <c r="A196" s="489"/>
      <c r="B196" s="579"/>
      <c r="C196" s="489"/>
      <c r="D196" s="489"/>
      <c r="E196" s="489"/>
      <c r="F196" s="489"/>
      <c r="G196" s="489"/>
      <c r="H196" s="489"/>
      <c r="I196" s="489"/>
      <c r="J196" s="489"/>
      <c r="K196" s="489"/>
      <c r="L196" s="489"/>
      <c r="M196" s="489"/>
      <c r="N196" s="488"/>
      <c r="O196" s="489"/>
      <c r="P196" s="489"/>
      <c r="Q196" s="489"/>
      <c r="R196" s="489"/>
      <c r="S196" s="489"/>
      <c r="T196" s="489"/>
      <c r="U196" s="489"/>
      <c r="V196" s="489"/>
      <c r="W196" s="489"/>
      <c r="X196" s="489"/>
      <c r="Y196" s="489"/>
      <c r="Z196" s="489"/>
    </row>
    <row r="197" spans="1:26" ht="15.75" customHeight="1">
      <c r="A197" s="489"/>
      <c r="B197" s="579"/>
      <c r="C197" s="489"/>
      <c r="D197" s="489"/>
      <c r="E197" s="489"/>
      <c r="F197" s="489"/>
      <c r="G197" s="489"/>
      <c r="H197" s="489"/>
      <c r="I197" s="489"/>
      <c r="J197" s="489"/>
      <c r="K197" s="489"/>
      <c r="L197" s="489"/>
      <c r="M197" s="489"/>
      <c r="N197" s="488"/>
      <c r="O197" s="489"/>
      <c r="P197" s="489"/>
      <c r="Q197" s="489"/>
      <c r="R197" s="489"/>
      <c r="S197" s="489"/>
      <c r="T197" s="489"/>
      <c r="U197" s="489"/>
      <c r="V197" s="489"/>
      <c r="W197" s="489"/>
      <c r="X197" s="489"/>
      <c r="Y197" s="489"/>
      <c r="Z197" s="489"/>
    </row>
    <row r="198" spans="1:26" ht="15.75" customHeight="1">
      <c r="A198" s="489"/>
      <c r="B198" s="579"/>
      <c r="C198" s="489"/>
      <c r="D198" s="489"/>
      <c r="E198" s="489"/>
      <c r="F198" s="489"/>
      <c r="G198" s="489"/>
      <c r="H198" s="489"/>
      <c r="I198" s="489"/>
      <c r="J198" s="489"/>
      <c r="K198" s="489"/>
      <c r="L198" s="489"/>
      <c r="M198" s="489"/>
      <c r="N198" s="488"/>
      <c r="O198" s="489"/>
      <c r="P198" s="489"/>
      <c r="Q198" s="489"/>
      <c r="R198" s="489"/>
      <c r="S198" s="489"/>
      <c r="T198" s="489"/>
      <c r="U198" s="489"/>
      <c r="V198" s="489"/>
      <c r="W198" s="489"/>
      <c r="X198" s="489"/>
      <c r="Y198" s="489"/>
      <c r="Z198" s="489"/>
    </row>
    <row r="199" spans="1:26" ht="15.75" customHeight="1">
      <c r="A199" s="489"/>
      <c r="B199" s="579"/>
      <c r="C199" s="489"/>
      <c r="D199" s="489"/>
      <c r="E199" s="489"/>
      <c r="F199" s="489"/>
      <c r="G199" s="489"/>
      <c r="H199" s="489"/>
      <c r="I199" s="489"/>
      <c r="J199" s="489"/>
      <c r="K199" s="489"/>
      <c r="L199" s="489"/>
      <c r="M199" s="489"/>
      <c r="N199" s="488"/>
      <c r="O199" s="489"/>
      <c r="P199" s="489"/>
      <c r="Q199" s="489"/>
      <c r="R199" s="489"/>
      <c r="S199" s="489"/>
      <c r="T199" s="489"/>
      <c r="U199" s="489"/>
      <c r="V199" s="489"/>
      <c r="W199" s="489"/>
      <c r="X199" s="489"/>
      <c r="Y199" s="489"/>
      <c r="Z199" s="489"/>
    </row>
    <row r="200" spans="1:26" ht="15.75" customHeight="1">
      <c r="A200" s="489"/>
      <c r="B200" s="579"/>
      <c r="C200" s="489"/>
      <c r="D200" s="489"/>
      <c r="E200" s="489"/>
      <c r="F200" s="489"/>
      <c r="G200" s="489"/>
      <c r="H200" s="489"/>
      <c r="I200" s="489"/>
      <c r="J200" s="489"/>
      <c r="K200" s="489"/>
      <c r="L200" s="489"/>
      <c r="M200" s="489"/>
      <c r="N200" s="488"/>
      <c r="O200" s="489"/>
      <c r="P200" s="489"/>
      <c r="Q200" s="489"/>
      <c r="R200" s="489"/>
      <c r="S200" s="489"/>
      <c r="T200" s="489"/>
      <c r="U200" s="489"/>
      <c r="V200" s="489"/>
      <c r="W200" s="489"/>
      <c r="X200" s="489"/>
      <c r="Y200" s="489"/>
      <c r="Z200" s="489"/>
    </row>
    <row r="201" spans="1:26" ht="15.75" customHeight="1">
      <c r="A201" s="489"/>
      <c r="B201" s="579"/>
      <c r="C201" s="489"/>
      <c r="D201" s="489"/>
      <c r="E201" s="489"/>
      <c r="F201" s="489"/>
      <c r="G201" s="489"/>
      <c r="H201" s="489"/>
      <c r="I201" s="489"/>
      <c r="J201" s="489"/>
      <c r="K201" s="489"/>
      <c r="L201" s="489"/>
      <c r="M201" s="489"/>
      <c r="N201" s="488"/>
      <c r="O201" s="489"/>
      <c r="P201" s="489"/>
      <c r="Q201" s="489"/>
      <c r="R201" s="489"/>
      <c r="S201" s="489"/>
      <c r="T201" s="489"/>
      <c r="U201" s="489"/>
      <c r="V201" s="489"/>
      <c r="W201" s="489"/>
      <c r="X201" s="489"/>
      <c r="Y201" s="489"/>
      <c r="Z201" s="489"/>
    </row>
    <row r="202" spans="1:26" ht="15.75" customHeight="1">
      <c r="A202" s="489"/>
      <c r="B202" s="579"/>
      <c r="C202" s="489"/>
      <c r="D202" s="489"/>
      <c r="E202" s="489"/>
      <c r="F202" s="489"/>
      <c r="G202" s="489"/>
      <c r="H202" s="489"/>
      <c r="I202" s="489"/>
      <c r="J202" s="489"/>
      <c r="K202" s="489"/>
      <c r="L202" s="489"/>
      <c r="M202" s="489"/>
      <c r="N202" s="488"/>
      <c r="O202" s="489"/>
      <c r="P202" s="489"/>
      <c r="Q202" s="489"/>
      <c r="R202" s="489"/>
      <c r="S202" s="489"/>
      <c r="T202" s="489"/>
      <c r="U202" s="489"/>
      <c r="V202" s="489"/>
      <c r="W202" s="489"/>
      <c r="X202" s="489"/>
      <c r="Y202" s="489"/>
      <c r="Z202" s="489"/>
    </row>
    <row r="203" spans="1:26" ht="15.75" customHeight="1">
      <c r="A203" s="489"/>
      <c r="B203" s="579"/>
      <c r="C203" s="489"/>
      <c r="D203" s="489"/>
      <c r="E203" s="489"/>
      <c r="F203" s="489"/>
      <c r="G203" s="489"/>
      <c r="H203" s="489"/>
      <c r="I203" s="489"/>
      <c r="J203" s="489"/>
      <c r="K203" s="489"/>
      <c r="L203" s="489"/>
      <c r="M203" s="489"/>
      <c r="N203" s="488"/>
      <c r="O203" s="489"/>
      <c r="P203" s="489"/>
      <c r="Q203" s="489"/>
      <c r="R203" s="489"/>
      <c r="S203" s="489"/>
      <c r="T203" s="489"/>
      <c r="U203" s="489"/>
      <c r="V203" s="489"/>
      <c r="W203" s="489"/>
      <c r="X203" s="489"/>
      <c r="Y203" s="489"/>
      <c r="Z203" s="489"/>
    </row>
    <row r="204" spans="1:26" ht="15.75" customHeight="1">
      <c r="A204" s="489"/>
      <c r="B204" s="579"/>
      <c r="C204" s="489"/>
      <c r="D204" s="489"/>
      <c r="E204" s="489"/>
      <c r="F204" s="489"/>
      <c r="G204" s="489"/>
      <c r="H204" s="489"/>
      <c r="I204" s="489"/>
      <c r="J204" s="489"/>
      <c r="K204" s="489"/>
      <c r="L204" s="489"/>
      <c r="M204" s="489"/>
      <c r="N204" s="488"/>
      <c r="O204" s="489"/>
      <c r="P204" s="489"/>
      <c r="Q204" s="489"/>
      <c r="R204" s="489"/>
      <c r="S204" s="489"/>
      <c r="T204" s="489"/>
      <c r="U204" s="489"/>
      <c r="V204" s="489"/>
      <c r="W204" s="489"/>
      <c r="X204" s="489"/>
      <c r="Y204" s="489"/>
      <c r="Z204" s="489"/>
    </row>
    <row r="205" spans="1:26" ht="15.75" customHeight="1">
      <c r="A205" s="489"/>
      <c r="B205" s="579"/>
      <c r="C205" s="489"/>
      <c r="D205" s="489"/>
      <c r="E205" s="489"/>
      <c r="F205" s="489"/>
      <c r="G205" s="489"/>
      <c r="H205" s="489"/>
      <c r="I205" s="489"/>
      <c r="J205" s="489"/>
      <c r="K205" s="489"/>
      <c r="L205" s="489"/>
      <c r="M205" s="489"/>
      <c r="N205" s="488"/>
      <c r="O205" s="489"/>
      <c r="P205" s="489"/>
      <c r="Q205" s="489"/>
      <c r="R205" s="489"/>
      <c r="S205" s="489"/>
      <c r="T205" s="489"/>
      <c r="U205" s="489"/>
      <c r="V205" s="489"/>
      <c r="W205" s="489"/>
      <c r="X205" s="489"/>
      <c r="Y205" s="489"/>
      <c r="Z205" s="489"/>
    </row>
    <row r="206" spans="1:26" ht="15.75" customHeight="1">
      <c r="A206" s="489"/>
      <c r="B206" s="579"/>
      <c r="C206" s="489"/>
      <c r="D206" s="489"/>
      <c r="E206" s="489"/>
      <c r="F206" s="489"/>
      <c r="G206" s="489"/>
      <c r="H206" s="489"/>
      <c r="I206" s="489"/>
      <c r="J206" s="489"/>
      <c r="K206" s="489"/>
      <c r="L206" s="489"/>
      <c r="M206" s="489"/>
      <c r="N206" s="488"/>
      <c r="O206" s="489"/>
      <c r="P206" s="489"/>
      <c r="Q206" s="489"/>
      <c r="R206" s="489"/>
      <c r="S206" s="489"/>
      <c r="T206" s="489"/>
      <c r="U206" s="489"/>
      <c r="V206" s="489"/>
      <c r="W206" s="489"/>
      <c r="X206" s="489"/>
      <c r="Y206" s="489"/>
      <c r="Z206" s="489"/>
    </row>
    <row r="207" spans="1:26" ht="15.75" customHeight="1">
      <c r="A207" s="489"/>
      <c r="B207" s="579"/>
      <c r="C207" s="489"/>
      <c r="D207" s="489"/>
      <c r="E207" s="489"/>
      <c r="F207" s="489"/>
      <c r="G207" s="489"/>
      <c r="H207" s="489"/>
      <c r="I207" s="489"/>
      <c r="J207" s="489"/>
      <c r="K207" s="489"/>
      <c r="L207" s="489"/>
      <c r="M207" s="489"/>
      <c r="N207" s="488"/>
      <c r="O207" s="489"/>
      <c r="P207" s="489"/>
      <c r="Q207" s="489"/>
      <c r="R207" s="489"/>
      <c r="S207" s="489"/>
      <c r="T207" s="489"/>
      <c r="U207" s="489"/>
      <c r="V207" s="489"/>
      <c r="W207" s="489"/>
      <c r="X207" s="489"/>
      <c r="Y207" s="489"/>
      <c r="Z207" s="489"/>
    </row>
    <row r="208" spans="1:26" ht="15.75" customHeight="1">
      <c r="A208" s="489"/>
      <c r="B208" s="579"/>
      <c r="C208" s="489"/>
      <c r="D208" s="489"/>
      <c r="E208" s="489"/>
      <c r="F208" s="489"/>
      <c r="G208" s="489"/>
      <c r="H208" s="489"/>
      <c r="I208" s="489"/>
      <c r="J208" s="489"/>
      <c r="K208" s="489"/>
      <c r="L208" s="489"/>
      <c r="M208" s="489"/>
      <c r="N208" s="488"/>
      <c r="O208" s="489"/>
      <c r="P208" s="489"/>
      <c r="Q208" s="489"/>
      <c r="R208" s="489"/>
      <c r="S208" s="489"/>
      <c r="T208" s="489"/>
      <c r="U208" s="489"/>
      <c r="V208" s="489"/>
      <c r="W208" s="489"/>
      <c r="X208" s="489"/>
      <c r="Y208" s="489"/>
      <c r="Z208" s="489"/>
    </row>
    <row r="209" spans="1:26" ht="15.75" customHeight="1">
      <c r="A209" s="489"/>
      <c r="B209" s="579"/>
      <c r="C209" s="489"/>
      <c r="D209" s="489"/>
      <c r="E209" s="489"/>
      <c r="F209" s="489"/>
      <c r="G209" s="489"/>
      <c r="H209" s="489"/>
      <c r="I209" s="489"/>
      <c r="J209" s="489"/>
      <c r="K209" s="489"/>
      <c r="L209" s="489"/>
      <c r="M209" s="489"/>
      <c r="N209" s="488"/>
      <c r="O209" s="489"/>
      <c r="P209" s="489"/>
      <c r="Q209" s="489"/>
      <c r="R209" s="489"/>
      <c r="S209" s="489"/>
      <c r="T209" s="489"/>
      <c r="U209" s="489"/>
      <c r="V209" s="489"/>
      <c r="W209" s="489"/>
      <c r="X209" s="489"/>
      <c r="Y209" s="489"/>
      <c r="Z209" s="489"/>
    </row>
    <row r="210" spans="1:26" ht="15.75" customHeight="1">
      <c r="A210" s="489"/>
      <c r="B210" s="579"/>
      <c r="C210" s="489"/>
      <c r="D210" s="489"/>
      <c r="E210" s="489"/>
      <c r="F210" s="489"/>
      <c r="G210" s="489"/>
      <c r="H210" s="489"/>
      <c r="I210" s="489"/>
      <c r="J210" s="489"/>
      <c r="K210" s="489"/>
      <c r="L210" s="489"/>
      <c r="M210" s="489"/>
      <c r="N210" s="488"/>
      <c r="O210" s="489"/>
      <c r="P210" s="489"/>
      <c r="Q210" s="489"/>
      <c r="R210" s="489"/>
      <c r="S210" s="489"/>
      <c r="T210" s="489"/>
      <c r="U210" s="489"/>
      <c r="V210" s="489"/>
      <c r="W210" s="489"/>
      <c r="X210" s="489"/>
      <c r="Y210" s="489"/>
      <c r="Z210" s="489"/>
    </row>
    <row r="211" spans="1:26" ht="15.75" customHeight="1">
      <c r="A211" s="489"/>
      <c r="B211" s="579"/>
      <c r="C211" s="489"/>
      <c r="D211" s="489"/>
      <c r="E211" s="489"/>
      <c r="F211" s="489"/>
      <c r="G211" s="489"/>
      <c r="H211" s="489"/>
      <c r="I211" s="489"/>
      <c r="J211" s="489"/>
      <c r="K211" s="489"/>
      <c r="L211" s="489"/>
      <c r="M211" s="489"/>
      <c r="N211" s="488"/>
      <c r="O211" s="489"/>
      <c r="P211" s="489"/>
      <c r="Q211" s="489"/>
      <c r="R211" s="489"/>
      <c r="S211" s="489"/>
      <c r="T211" s="489"/>
      <c r="U211" s="489"/>
      <c r="V211" s="489"/>
      <c r="W211" s="489"/>
      <c r="X211" s="489"/>
      <c r="Y211" s="489"/>
      <c r="Z211" s="489"/>
    </row>
    <row r="212" spans="1:26" ht="15.75" customHeight="1">
      <c r="A212" s="489"/>
      <c r="B212" s="579"/>
      <c r="C212" s="489"/>
      <c r="D212" s="489"/>
      <c r="E212" s="489"/>
      <c r="F212" s="489"/>
      <c r="G212" s="489"/>
      <c r="H212" s="489"/>
      <c r="I212" s="489"/>
      <c r="J212" s="489"/>
      <c r="K212" s="489"/>
      <c r="L212" s="489"/>
      <c r="M212" s="489"/>
      <c r="N212" s="488"/>
      <c r="O212" s="489"/>
      <c r="P212" s="489"/>
      <c r="Q212" s="489"/>
      <c r="R212" s="489"/>
      <c r="S212" s="489"/>
      <c r="T212" s="489"/>
      <c r="U212" s="489"/>
      <c r="V212" s="489"/>
      <c r="W212" s="489"/>
      <c r="X212" s="489"/>
      <c r="Y212" s="489"/>
      <c r="Z212" s="489"/>
    </row>
    <row r="213" spans="1:26" ht="15.75" customHeight="1">
      <c r="A213" s="489"/>
      <c r="B213" s="579"/>
      <c r="C213" s="489"/>
      <c r="D213" s="489"/>
      <c r="E213" s="489"/>
      <c r="F213" s="489"/>
      <c r="G213" s="489"/>
      <c r="H213" s="489"/>
      <c r="I213" s="489"/>
      <c r="J213" s="489"/>
      <c r="K213" s="489"/>
      <c r="L213" s="489"/>
      <c r="M213" s="489"/>
      <c r="N213" s="488"/>
      <c r="O213" s="489"/>
      <c r="P213" s="489"/>
      <c r="Q213" s="489"/>
      <c r="R213" s="489"/>
      <c r="S213" s="489"/>
      <c r="T213" s="489"/>
      <c r="U213" s="489"/>
      <c r="V213" s="489"/>
      <c r="W213" s="489"/>
      <c r="X213" s="489"/>
      <c r="Y213" s="489"/>
      <c r="Z213" s="489"/>
    </row>
    <row r="214" spans="1:26" ht="15.75" customHeight="1">
      <c r="A214" s="489"/>
      <c r="B214" s="579"/>
      <c r="C214" s="489"/>
      <c r="D214" s="489"/>
      <c r="E214" s="489"/>
      <c r="F214" s="489"/>
      <c r="G214" s="489"/>
      <c r="H214" s="489"/>
      <c r="I214" s="489"/>
      <c r="J214" s="489"/>
      <c r="K214" s="489"/>
      <c r="L214" s="489"/>
      <c r="M214" s="489"/>
      <c r="N214" s="488"/>
      <c r="O214" s="489"/>
      <c r="P214" s="489"/>
      <c r="Q214" s="489"/>
      <c r="R214" s="489"/>
      <c r="S214" s="489"/>
      <c r="T214" s="489"/>
      <c r="U214" s="489"/>
      <c r="V214" s="489"/>
      <c r="W214" s="489"/>
      <c r="X214" s="489"/>
      <c r="Y214" s="489"/>
      <c r="Z214" s="489"/>
    </row>
    <row r="215" spans="1:26" ht="15.75" customHeight="1">
      <c r="A215" s="489"/>
      <c r="B215" s="579"/>
      <c r="C215" s="489"/>
      <c r="D215" s="489"/>
      <c r="E215" s="489"/>
      <c r="F215" s="489"/>
      <c r="G215" s="489"/>
      <c r="H215" s="489"/>
      <c r="I215" s="489"/>
      <c r="J215" s="489"/>
      <c r="K215" s="489"/>
      <c r="L215" s="489"/>
      <c r="M215" s="489"/>
      <c r="N215" s="488"/>
      <c r="O215" s="489"/>
      <c r="P215" s="489"/>
      <c r="Q215" s="489"/>
      <c r="R215" s="489"/>
      <c r="S215" s="489"/>
      <c r="T215" s="489"/>
      <c r="U215" s="489"/>
      <c r="V215" s="489"/>
      <c r="W215" s="489"/>
      <c r="X215" s="489"/>
      <c r="Y215" s="489"/>
      <c r="Z215" s="489"/>
    </row>
    <row r="216" spans="1:26" ht="15.75" customHeight="1">
      <c r="A216" s="489"/>
      <c r="B216" s="579"/>
      <c r="C216" s="489"/>
      <c r="D216" s="489"/>
      <c r="E216" s="489"/>
      <c r="F216" s="489"/>
      <c r="G216" s="489"/>
      <c r="H216" s="489"/>
      <c r="I216" s="489"/>
      <c r="J216" s="489"/>
      <c r="K216" s="489"/>
      <c r="L216" s="489"/>
      <c r="M216" s="489"/>
      <c r="N216" s="488"/>
      <c r="O216" s="489"/>
      <c r="P216" s="489"/>
      <c r="Q216" s="489"/>
      <c r="R216" s="489"/>
      <c r="S216" s="489"/>
      <c r="T216" s="489"/>
      <c r="U216" s="489"/>
      <c r="V216" s="489"/>
      <c r="W216" s="489"/>
      <c r="X216" s="489"/>
      <c r="Y216" s="489"/>
      <c r="Z216" s="489"/>
    </row>
    <row r="217" spans="1:26" ht="15.75" customHeight="1">
      <c r="A217" s="489"/>
      <c r="B217" s="579"/>
      <c r="C217" s="489"/>
      <c r="D217" s="489"/>
      <c r="E217" s="489"/>
      <c r="F217" s="489"/>
      <c r="G217" s="489"/>
      <c r="H217" s="489"/>
      <c r="I217" s="489"/>
      <c r="J217" s="489"/>
      <c r="K217" s="489"/>
      <c r="L217" s="489"/>
      <c r="M217" s="489"/>
      <c r="N217" s="488"/>
      <c r="O217" s="489"/>
      <c r="P217" s="489"/>
      <c r="Q217" s="489"/>
      <c r="R217" s="489"/>
      <c r="S217" s="489"/>
      <c r="T217" s="489"/>
      <c r="U217" s="489"/>
      <c r="V217" s="489"/>
      <c r="W217" s="489"/>
      <c r="X217" s="489"/>
      <c r="Y217" s="489"/>
      <c r="Z217" s="489"/>
    </row>
    <row r="218" spans="1:26" ht="15.75" customHeight="1">
      <c r="A218" s="489"/>
      <c r="B218" s="579"/>
      <c r="C218" s="489"/>
      <c r="D218" s="489"/>
      <c r="E218" s="489"/>
      <c r="F218" s="489"/>
      <c r="G218" s="489"/>
      <c r="H218" s="489"/>
      <c r="I218" s="489"/>
      <c r="J218" s="489"/>
      <c r="K218" s="489"/>
      <c r="L218" s="489"/>
      <c r="M218" s="489"/>
      <c r="N218" s="488"/>
      <c r="O218" s="489"/>
      <c r="P218" s="489"/>
      <c r="Q218" s="489"/>
      <c r="R218" s="489"/>
      <c r="S218" s="489"/>
      <c r="T218" s="489"/>
      <c r="U218" s="489"/>
      <c r="V218" s="489"/>
      <c r="W218" s="489"/>
      <c r="X218" s="489"/>
      <c r="Y218" s="489"/>
      <c r="Z218" s="489"/>
    </row>
    <row r="219" spans="1:26" ht="15.75" customHeight="1">
      <c r="A219" s="489"/>
      <c r="B219" s="579"/>
      <c r="C219" s="489"/>
      <c r="D219" s="489"/>
      <c r="E219" s="489"/>
      <c r="F219" s="489"/>
      <c r="G219" s="489"/>
      <c r="H219" s="489"/>
      <c r="I219" s="489"/>
      <c r="J219" s="489"/>
      <c r="K219" s="489"/>
      <c r="L219" s="489"/>
      <c r="M219" s="489"/>
      <c r="N219" s="488"/>
      <c r="O219" s="489"/>
      <c r="P219" s="489"/>
      <c r="Q219" s="489"/>
      <c r="R219" s="489"/>
      <c r="S219" s="489"/>
      <c r="T219" s="489"/>
      <c r="U219" s="489"/>
      <c r="V219" s="489"/>
      <c r="W219" s="489"/>
      <c r="X219" s="489"/>
      <c r="Y219" s="489"/>
      <c r="Z219" s="489"/>
    </row>
    <row r="220" spans="1:26" ht="15.75" customHeight="1">
      <c r="A220" s="489"/>
      <c r="B220" s="579"/>
      <c r="C220" s="489"/>
      <c r="D220" s="489"/>
      <c r="E220" s="489"/>
      <c r="F220" s="489"/>
      <c r="G220" s="489"/>
      <c r="H220" s="489"/>
      <c r="I220" s="489"/>
      <c r="J220" s="489"/>
      <c r="K220" s="489"/>
      <c r="L220" s="489"/>
      <c r="M220" s="489"/>
      <c r="N220" s="488"/>
      <c r="O220" s="489"/>
      <c r="P220" s="489"/>
      <c r="Q220" s="489"/>
      <c r="R220" s="489"/>
      <c r="S220" s="489"/>
      <c r="T220" s="489"/>
      <c r="U220" s="489"/>
      <c r="V220" s="489"/>
      <c r="W220" s="489"/>
      <c r="X220" s="489"/>
      <c r="Y220" s="489"/>
      <c r="Z220" s="489"/>
    </row>
    <row r="221" spans="1:26" ht="15.75" customHeight="1">
      <c r="A221" s="489"/>
      <c r="B221" s="579"/>
      <c r="C221" s="489"/>
      <c r="D221" s="489"/>
      <c r="E221" s="489"/>
      <c r="F221" s="489"/>
      <c r="G221" s="489"/>
      <c r="H221" s="489"/>
      <c r="I221" s="489"/>
      <c r="J221" s="489"/>
      <c r="K221" s="489"/>
      <c r="L221" s="489"/>
      <c r="M221" s="489"/>
      <c r="N221" s="488"/>
      <c r="O221" s="489"/>
      <c r="P221" s="489"/>
      <c r="Q221" s="489"/>
      <c r="R221" s="489"/>
      <c r="S221" s="489"/>
      <c r="T221" s="489"/>
      <c r="U221" s="489"/>
      <c r="V221" s="489"/>
      <c r="W221" s="489"/>
      <c r="X221" s="489"/>
      <c r="Y221" s="489"/>
      <c r="Z221" s="489"/>
    </row>
    <row r="222" spans="1:26" ht="15.75" customHeight="1">
      <c r="A222" s="489"/>
      <c r="B222" s="579"/>
      <c r="C222" s="489"/>
      <c r="D222" s="489"/>
      <c r="E222" s="489"/>
      <c r="F222" s="489"/>
      <c r="G222" s="489"/>
      <c r="H222" s="489"/>
      <c r="I222" s="489"/>
      <c r="J222" s="489"/>
      <c r="K222" s="489"/>
      <c r="L222" s="489"/>
      <c r="M222" s="489"/>
      <c r="N222" s="488"/>
      <c r="O222" s="489"/>
      <c r="P222" s="489"/>
      <c r="Q222" s="489"/>
      <c r="R222" s="489"/>
      <c r="S222" s="489"/>
      <c r="T222" s="489"/>
      <c r="U222" s="489"/>
      <c r="V222" s="489"/>
      <c r="W222" s="489"/>
      <c r="X222" s="489"/>
      <c r="Y222" s="489"/>
      <c r="Z222" s="489"/>
    </row>
    <row r="223" spans="1:26" ht="15.75" customHeight="1">
      <c r="A223" s="489"/>
      <c r="B223" s="579"/>
      <c r="C223" s="489"/>
      <c r="D223" s="489"/>
      <c r="E223" s="489"/>
      <c r="F223" s="489"/>
      <c r="G223" s="489"/>
      <c r="H223" s="489"/>
      <c r="I223" s="489"/>
      <c r="J223" s="489"/>
      <c r="K223" s="489"/>
      <c r="L223" s="489"/>
      <c r="M223" s="489"/>
      <c r="N223" s="488"/>
      <c r="O223" s="489"/>
      <c r="P223" s="489"/>
      <c r="Q223" s="489"/>
      <c r="R223" s="489"/>
      <c r="S223" s="489"/>
      <c r="T223" s="489"/>
      <c r="U223" s="489"/>
      <c r="V223" s="489"/>
      <c r="W223" s="489"/>
      <c r="X223" s="489"/>
      <c r="Y223" s="489"/>
      <c r="Z223" s="489"/>
    </row>
    <row r="224" spans="1:26" ht="15.75" customHeight="1">
      <c r="A224" s="489"/>
      <c r="B224" s="579"/>
      <c r="C224" s="489"/>
      <c r="D224" s="489"/>
      <c r="E224" s="489"/>
      <c r="F224" s="489"/>
      <c r="G224" s="489"/>
      <c r="H224" s="489"/>
      <c r="I224" s="489"/>
      <c r="J224" s="489"/>
      <c r="K224" s="489"/>
      <c r="L224" s="489"/>
      <c r="M224" s="489"/>
      <c r="N224" s="488"/>
      <c r="O224" s="489"/>
      <c r="P224" s="489"/>
      <c r="Q224" s="489"/>
      <c r="R224" s="489"/>
      <c r="S224" s="489"/>
      <c r="T224" s="489"/>
      <c r="U224" s="489"/>
      <c r="V224" s="489"/>
      <c r="W224" s="489"/>
      <c r="X224" s="489"/>
      <c r="Y224" s="489"/>
      <c r="Z224" s="489"/>
    </row>
    <row r="225" spans="1:26" ht="15.75" customHeight="1">
      <c r="A225" s="489"/>
      <c r="B225" s="579"/>
      <c r="C225" s="489"/>
      <c r="D225" s="489"/>
      <c r="E225" s="489"/>
      <c r="F225" s="489"/>
      <c r="G225" s="489"/>
      <c r="H225" s="489"/>
      <c r="I225" s="489"/>
      <c r="J225" s="489"/>
      <c r="K225" s="489"/>
      <c r="L225" s="489"/>
      <c r="M225" s="489"/>
      <c r="N225" s="488"/>
      <c r="O225" s="489"/>
      <c r="P225" s="489"/>
      <c r="Q225" s="489"/>
      <c r="R225" s="489"/>
      <c r="S225" s="489"/>
      <c r="T225" s="489"/>
      <c r="U225" s="489"/>
      <c r="V225" s="489"/>
      <c r="W225" s="489"/>
      <c r="X225" s="489"/>
      <c r="Y225" s="489"/>
      <c r="Z225" s="489"/>
    </row>
    <row r="226" spans="1:26" ht="15.75" customHeight="1">
      <c r="A226" s="489"/>
      <c r="B226" s="579"/>
      <c r="C226" s="489"/>
      <c r="D226" s="489"/>
      <c r="E226" s="489"/>
      <c r="F226" s="489"/>
      <c r="G226" s="489"/>
      <c r="H226" s="489"/>
      <c r="I226" s="489"/>
      <c r="J226" s="489"/>
      <c r="K226" s="489"/>
      <c r="L226" s="489"/>
      <c r="M226" s="489"/>
      <c r="N226" s="488"/>
      <c r="O226" s="489"/>
      <c r="P226" s="489"/>
      <c r="Q226" s="489"/>
      <c r="R226" s="489"/>
      <c r="S226" s="489"/>
      <c r="T226" s="489"/>
      <c r="U226" s="489"/>
      <c r="V226" s="489"/>
      <c r="W226" s="489"/>
      <c r="X226" s="489"/>
      <c r="Y226" s="489"/>
      <c r="Z226" s="489"/>
    </row>
    <row r="227" spans="1:26" ht="15.75" customHeight="1">
      <c r="A227" s="489"/>
      <c r="B227" s="579"/>
      <c r="C227" s="489"/>
      <c r="D227" s="489"/>
      <c r="E227" s="489"/>
      <c r="F227" s="489"/>
      <c r="G227" s="489"/>
      <c r="H227" s="489"/>
      <c r="I227" s="489"/>
      <c r="J227" s="489"/>
      <c r="K227" s="489"/>
      <c r="L227" s="489"/>
      <c r="M227" s="489"/>
      <c r="N227" s="488"/>
      <c r="O227" s="489"/>
      <c r="P227" s="489"/>
      <c r="Q227" s="489"/>
      <c r="R227" s="489"/>
      <c r="S227" s="489"/>
      <c r="T227" s="489"/>
      <c r="U227" s="489"/>
      <c r="V227" s="489"/>
      <c r="W227" s="489"/>
      <c r="X227" s="489"/>
      <c r="Y227" s="489"/>
      <c r="Z227" s="489"/>
    </row>
    <row r="228" spans="1:26" ht="15.75" customHeight="1">
      <c r="A228" s="489"/>
      <c r="B228" s="579"/>
      <c r="C228" s="489"/>
      <c r="D228" s="489"/>
      <c r="E228" s="489"/>
      <c r="F228" s="489"/>
      <c r="G228" s="489"/>
      <c r="H228" s="489"/>
      <c r="I228" s="489"/>
      <c r="J228" s="489"/>
      <c r="K228" s="489"/>
      <c r="L228" s="489"/>
      <c r="M228" s="489"/>
      <c r="N228" s="488"/>
      <c r="O228" s="489"/>
      <c r="P228" s="489"/>
      <c r="Q228" s="489"/>
      <c r="R228" s="489"/>
      <c r="S228" s="489"/>
      <c r="T228" s="489"/>
      <c r="U228" s="489"/>
      <c r="V228" s="489"/>
      <c r="W228" s="489"/>
      <c r="X228" s="489"/>
      <c r="Y228" s="489"/>
      <c r="Z228" s="489"/>
    </row>
    <row r="229" spans="1:26" ht="15.75" customHeight="1">
      <c r="A229" s="489"/>
      <c r="B229" s="579"/>
      <c r="C229" s="489"/>
      <c r="D229" s="489"/>
      <c r="E229" s="489"/>
      <c r="F229" s="489"/>
      <c r="G229" s="489"/>
      <c r="H229" s="489"/>
      <c r="I229" s="489"/>
      <c r="J229" s="489"/>
      <c r="K229" s="489"/>
      <c r="L229" s="489"/>
      <c r="M229" s="489"/>
      <c r="N229" s="488"/>
      <c r="O229" s="489"/>
      <c r="P229" s="489"/>
      <c r="Q229" s="489"/>
      <c r="R229" s="489"/>
      <c r="S229" s="489"/>
      <c r="T229" s="489"/>
      <c r="U229" s="489"/>
      <c r="V229" s="489"/>
      <c r="W229" s="489"/>
      <c r="X229" s="489"/>
      <c r="Y229" s="489"/>
      <c r="Z229" s="489"/>
    </row>
    <row r="230" spans="1:26" ht="15.75" customHeight="1">
      <c r="A230" s="489"/>
      <c r="B230" s="579"/>
      <c r="C230" s="489"/>
      <c r="D230" s="489"/>
      <c r="E230" s="489"/>
      <c r="F230" s="489"/>
      <c r="G230" s="489"/>
      <c r="H230" s="489"/>
      <c r="I230" s="489"/>
      <c r="J230" s="489"/>
      <c r="K230" s="489"/>
      <c r="L230" s="489"/>
      <c r="M230" s="489"/>
      <c r="N230" s="488"/>
      <c r="O230" s="489"/>
      <c r="P230" s="489"/>
      <c r="Q230" s="489"/>
      <c r="R230" s="489"/>
      <c r="S230" s="489"/>
      <c r="T230" s="489"/>
      <c r="U230" s="489"/>
      <c r="V230" s="489"/>
      <c r="W230" s="489"/>
      <c r="X230" s="489"/>
      <c r="Y230" s="489"/>
      <c r="Z230" s="489"/>
    </row>
    <row r="231" spans="1:26" ht="15.75" customHeight="1">
      <c r="A231" s="489"/>
      <c r="B231" s="579"/>
      <c r="C231" s="489"/>
      <c r="D231" s="489"/>
      <c r="E231" s="489"/>
      <c r="F231" s="489"/>
      <c r="G231" s="489"/>
      <c r="H231" s="489"/>
      <c r="I231" s="489"/>
      <c r="J231" s="489"/>
      <c r="K231" s="489"/>
      <c r="L231" s="489"/>
      <c r="M231" s="489"/>
      <c r="N231" s="488"/>
      <c r="O231" s="489"/>
      <c r="P231" s="489"/>
      <c r="Q231" s="489"/>
      <c r="R231" s="489"/>
      <c r="S231" s="489"/>
      <c r="T231" s="489"/>
      <c r="U231" s="489"/>
      <c r="V231" s="489"/>
      <c r="W231" s="489"/>
      <c r="X231" s="489"/>
      <c r="Y231" s="489"/>
      <c r="Z231" s="489"/>
    </row>
    <row r="232" spans="1:26" ht="15.75" customHeight="1">
      <c r="A232" s="489"/>
      <c r="B232" s="579"/>
      <c r="C232" s="489"/>
      <c r="D232" s="489"/>
      <c r="E232" s="489"/>
      <c r="F232" s="489"/>
      <c r="G232" s="489"/>
      <c r="H232" s="489"/>
      <c r="I232" s="489"/>
      <c r="J232" s="489"/>
      <c r="K232" s="489"/>
      <c r="L232" s="489"/>
      <c r="M232" s="489"/>
      <c r="N232" s="488"/>
      <c r="O232" s="489"/>
      <c r="P232" s="489"/>
      <c r="Q232" s="489"/>
      <c r="R232" s="489"/>
      <c r="S232" s="489"/>
      <c r="T232" s="489"/>
      <c r="U232" s="489"/>
      <c r="V232" s="489"/>
      <c r="W232" s="489"/>
      <c r="X232" s="489"/>
      <c r="Y232" s="489"/>
      <c r="Z232" s="489"/>
    </row>
    <row r="233" spans="1:26" ht="15.75" customHeight="1">
      <c r="A233" s="489"/>
      <c r="B233" s="579"/>
      <c r="C233" s="489"/>
      <c r="D233" s="489"/>
      <c r="E233" s="489"/>
      <c r="F233" s="489"/>
      <c r="G233" s="489"/>
      <c r="H233" s="489"/>
      <c r="I233" s="489"/>
      <c r="J233" s="489"/>
      <c r="K233" s="489"/>
      <c r="L233" s="489"/>
      <c r="M233" s="489"/>
      <c r="N233" s="488"/>
      <c r="O233" s="489"/>
      <c r="P233" s="489"/>
      <c r="Q233" s="489"/>
      <c r="R233" s="489"/>
      <c r="S233" s="489"/>
      <c r="T233" s="489"/>
      <c r="U233" s="489"/>
      <c r="V233" s="489"/>
      <c r="W233" s="489"/>
      <c r="X233" s="489"/>
      <c r="Y233" s="489"/>
      <c r="Z233" s="489"/>
    </row>
    <row r="234" spans="1:26" ht="15.75" customHeight="1">
      <c r="A234" s="489"/>
      <c r="B234" s="579"/>
      <c r="C234" s="489"/>
      <c r="D234" s="489"/>
      <c r="E234" s="489"/>
      <c r="F234" s="489"/>
      <c r="G234" s="489"/>
      <c r="H234" s="489"/>
      <c r="I234" s="489"/>
      <c r="J234" s="489"/>
      <c r="K234" s="489"/>
      <c r="L234" s="489"/>
      <c r="M234" s="489"/>
      <c r="N234" s="488"/>
      <c r="O234" s="489"/>
      <c r="P234" s="489"/>
      <c r="Q234" s="489"/>
      <c r="R234" s="489"/>
      <c r="S234" s="489"/>
      <c r="T234" s="489"/>
      <c r="U234" s="489"/>
      <c r="V234" s="489"/>
      <c r="W234" s="489"/>
      <c r="X234" s="489"/>
      <c r="Y234" s="489"/>
      <c r="Z234" s="489"/>
    </row>
    <row r="235" spans="1:26" ht="15.75" customHeight="1">
      <c r="A235" s="489"/>
      <c r="B235" s="579"/>
      <c r="C235" s="489"/>
      <c r="D235" s="489"/>
      <c r="E235" s="489"/>
      <c r="F235" s="489"/>
      <c r="G235" s="489"/>
      <c r="H235" s="489"/>
      <c r="I235" s="489"/>
      <c r="J235" s="489"/>
      <c r="K235" s="489"/>
      <c r="L235" s="489"/>
      <c r="M235" s="489"/>
      <c r="N235" s="488"/>
      <c r="O235" s="489"/>
      <c r="P235" s="489"/>
      <c r="Q235" s="489"/>
      <c r="R235" s="489"/>
      <c r="S235" s="489"/>
      <c r="T235" s="489"/>
      <c r="U235" s="489"/>
      <c r="V235" s="489"/>
      <c r="W235" s="489"/>
      <c r="X235" s="489"/>
      <c r="Y235" s="489"/>
      <c r="Z235" s="489"/>
    </row>
    <row r="236" spans="1:26" ht="15.75" customHeight="1">
      <c r="A236" s="489"/>
      <c r="B236" s="579"/>
      <c r="C236" s="489"/>
      <c r="D236" s="489"/>
      <c r="E236" s="489"/>
      <c r="F236" s="489"/>
      <c r="G236" s="489"/>
      <c r="H236" s="489"/>
      <c r="I236" s="489"/>
      <c r="J236" s="489"/>
      <c r="K236" s="489"/>
      <c r="L236" s="489"/>
      <c r="M236" s="489"/>
      <c r="N236" s="488"/>
      <c r="O236" s="489"/>
      <c r="P236" s="489"/>
      <c r="Q236" s="489"/>
      <c r="R236" s="489"/>
      <c r="S236" s="489"/>
      <c r="T236" s="489"/>
      <c r="U236" s="489"/>
      <c r="V236" s="489"/>
      <c r="W236" s="489"/>
      <c r="X236" s="489"/>
      <c r="Y236" s="489"/>
      <c r="Z236" s="489"/>
    </row>
    <row r="237" spans="1:26" ht="15.75" customHeight="1">
      <c r="A237" s="489"/>
      <c r="B237" s="579"/>
      <c r="C237" s="489"/>
      <c r="D237" s="489"/>
      <c r="E237" s="489"/>
      <c r="F237" s="489"/>
      <c r="G237" s="489"/>
      <c r="H237" s="489"/>
      <c r="I237" s="489"/>
      <c r="J237" s="489"/>
      <c r="K237" s="489"/>
      <c r="L237" s="489"/>
      <c r="M237" s="489"/>
      <c r="N237" s="488"/>
      <c r="O237" s="489"/>
      <c r="P237" s="489"/>
      <c r="Q237" s="489"/>
      <c r="R237" s="489"/>
      <c r="S237" s="489"/>
      <c r="T237" s="489"/>
      <c r="U237" s="489"/>
      <c r="V237" s="489"/>
      <c r="W237" s="489"/>
      <c r="X237" s="489"/>
      <c r="Y237" s="489"/>
      <c r="Z237" s="489"/>
    </row>
    <row r="238" spans="1:26" ht="15.75" customHeight="1">
      <c r="A238" s="489"/>
      <c r="B238" s="579"/>
      <c r="C238" s="489"/>
      <c r="D238" s="489"/>
      <c r="E238" s="489"/>
      <c r="F238" s="489"/>
      <c r="G238" s="489"/>
      <c r="H238" s="489"/>
      <c r="I238" s="489"/>
      <c r="J238" s="489"/>
      <c r="K238" s="489"/>
      <c r="L238" s="489"/>
      <c r="M238" s="489"/>
      <c r="N238" s="488"/>
      <c r="O238" s="489"/>
      <c r="P238" s="489"/>
      <c r="Q238" s="489"/>
      <c r="R238" s="489"/>
      <c r="S238" s="489"/>
      <c r="T238" s="489"/>
      <c r="U238" s="489"/>
      <c r="V238" s="489"/>
      <c r="W238" s="489"/>
      <c r="X238" s="489"/>
      <c r="Y238" s="489"/>
      <c r="Z238" s="489"/>
    </row>
    <row r="239" spans="1:26" ht="15.75" customHeight="1">
      <c r="A239" s="489"/>
      <c r="B239" s="579"/>
      <c r="C239" s="489"/>
      <c r="D239" s="489"/>
      <c r="E239" s="489"/>
      <c r="F239" s="489"/>
      <c r="G239" s="489"/>
      <c r="H239" s="489"/>
      <c r="I239" s="489"/>
      <c r="J239" s="489"/>
      <c r="K239" s="489"/>
      <c r="L239" s="489"/>
      <c r="M239" s="489"/>
      <c r="N239" s="488"/>
      <c r="O239" s="489"/>
      <c r="P239" s="489"/>
      <c r="Q239" s="489"/>
      <c r="R239" s="489"/>
      <c r="S239" s="489"/>
      <c r="T239" s="489"/>
      <c r="U239" s="489"/>
      <c r="V239" s="489"/>
      <c r="W239" s="489"/>
      <c r="X239" s="489"/>
      <c r="Y239" s="489"/>
      <c r="Z239" s="489"/>
    </row>
    <row r="240" spans="1:26" ht="15.75" customHeight="1">
      <c r="A240" s="489"/>
      <c r="B240" s="579"/>
      <c r="C240" s="489"/>
      <c r="D240" s="489"/>
      <c r="E240" s="489"/>
      <c r="F240" s="489"/>
      <c r="G240" s="489"/>
      <c r="H240" s="489"/>
      <c r="I240" s="489"/>
      <c r="J240" s="489"/>
      <c r="K240" s="489"/>
      <c r="L240" s="489"/>
      <c r="M240" s="489"/>
      <c r="N240" s="488"/>
      <c r="O240" s="489"/>
      <c r="P240" s="489"/>
      <c r="Q240" s="489"/>
      <c r="R240" s="489"/>
      <c r="S240" s="489"/>
      <c r="T240" s="489"/>
      <c r="U240" s="489"/>
      <c r="V240" s="489"/>
      <c r="W240" s="489"/>
      <c r="X240" s="489"/>
      <c r="Y240" s="489"/>
      <c r="Z240" s="489"/>
    </row>
    <row r="241" spans="1:26" ht="15.75" customHeight="1">
      <c r="A241" s="489"/>
      <c r="B241" s="579"/>
      <c r="C241" s="489"/>
      <c r="D241" s="489"/>
      <c r="E241" s="489"/>
      <c r="F241" s="489"/>
      <c r="G241" s="489"/>
      <c r="H241" s="489"/>
      <c r="I241" s="489"/>
      <c r="J241" s="489"/>
      <c r="K241" s="489"/>
      <c r="L241" s="489"/>
      <c r="M241" s="489"/>
      <c r="N241" s="488"/>
      <c r="O241" s="489"/>
      <c r="P241" s="489"/>
      <c r="Q241" s="489"/>
      <c r="R241" s="489"/>
      <c r="S241" s="489"/>
      <c r="T241" s="489"/>
      <c r="U241" s="489"/>
      <c r="V241" s="489"/>
      <c r="W241" s="489"/>
      <c r="X241" s="489"/>
      <c r="Y241" s="489"/>
      <c r="Z241" s="489"/>
    </row>
    <row r="242" spans="1:26" ht="15.75" customHeight="1">
      <c r="A242" s="489"/>
      <c r="B242" s="579"/>
      <c r="C242" s="489"/>
      <c r="D242" s="489"/>
      <c r="E242" s="489"/>
      <c r="F242" s="489"/>
      <c r="G242" s="489"/>
      <c r="H242" s="489"/>
      <c r="I242" s="489"/>
      <c r="J242" s="489"/>
      <c r="K242" s="489"/>
      <c r="L242" s="489"/>
      <c r="M242" s="489"/>
      <c r="N242" s="488"/>
      <c r="O242" s="489"/>
      <c r="P242" s="489"/>
      <c r="Q242" s="489"/>
      <c r="R242" s="489"/>
      <c r="S242" s="489"/>
      <c r="T242" s="489"/>
      <c r="U242" s="489"/>
      <c r="V242" s="489"/>
      <c r="W242" s="489"/>
      <c r="X242" s="489"/>
      <c r="Y242" s="489"/>
      <c r="Z242" s="489"/>
    </row>
    <row r="243" spans="1:26" ht="15.75" customHeight="1">
      <c r="A243" s="489"/>
      <c r="B243" s="579"/>
      <c r="C243" s="489"/>
      <c r="D243" s="489"/>
      <c r="E243" s="489"/>
      <c r="F243" s="489"/>
      <c r="G243" s="489"/>
      <c r="H243" s="489"/>
      <c r="I243" s="489"/>
      <c r="J243" s="489"/>
      <c r="K243" s="489"/>
      <c r="L243" s="489"/>
      <c r="M243" s="489"/>
      <c r="N243" s="488"/>
      <c r="O243" s="489"/>
      <c r="P243" s="489"/>
      <c r="Q243" s="489"/>
      <c r="R243" s="489"/>
      <c r="S243" s="489"/>
      <c r="T243" s="489"/>
      <c r="U243" s="489"/>
      <c r="V243" s="489"/>
      <c r="W243" s="489"/>
      <c r="X243" s="489"/>
      <c r="Y243" s="489"/>
      <c r="Z243" s="489"/>
    </row>
    <row r="244" spans="1:26" ht="15.75" customHeight="1">
      <c r="A244" s="489"/>
      <c r="B244" s="579"/>
      <c r="C244" s="489"/>
      <c r="D244" s="489"/>
      <c r="E244" s="489"/>
      <c r="F244" s="489"/>
      <c r="G244" s="489"/>
      <c r="H244" s="489"/>
      <c r="I244" s="489"/>
      <c r="J244" s="489"/>
      <c r="K244" s="489"/>
      <c r="L244" s="489"/>
      <c r="M244" s="489"/>
      <c r="N244" s="488"/>
      <c r="O244" s="489"/>
      <c r="P244" s="489"/>
      <c r="Q244" s="489"/>
      <c r="R244" s="489"/>
      <c r="S244" s="489"/>
      <c r="T244" s="489"/>
      <c r="U244" s="489"/>
      <c r="V244" s="489"/>
      <c r="W244" s="489"/>
      <c r="X244" s="489"/>
      <c r="Y244" s="489"/>
      <c r="Z244" s="489"/>
    </row>
    <row r="245" spans="1:26" ht="15.75" customHeight="1">
      <c r="A245" s="489"/>
      <c r="B245" s="579"/>
      <c r="C245" s="489"/>
      <c r="D245" s="489"/>
      <c r="E245" s="489"/>
      <c r="F245" s="489"/>
      <c r="G245" s="489"/>
      <c r="H245" s="489"/>
      <c r="I245" s="489"/>
      <c r="J245" s="489"/>
      <c r="K245" s="489"/>
      <c r="L245" s="489"/>
      <c r="M245" s="489"/>
      <c r="N245" s="488"/>
      <c r="O245" s="489"/>
      <c r="P245" s="489"/>
      <c r="Q245" s="489"/>
      <c r="R245" s="489"/>
      <c r="S245" s="489"/>
      <c r="T245" s="489"/>
      <c r="U245" s="489"/>
      <c r="V245" s="489"/>
      <c r="W245" s="489"/>
      <c r="X245" s="489"/>
      <c r="Y245" s="489"/>
      <c r="Z245" s="489"/>
    </row>
    <row r="246" spans="1:26" ht="15.75" customHeight="1">
      <c r="A246" s="489"/>
      <c r="B246" s="579"/>
      <c r="C246" s="489"/>
      <c r="D246" s="489"/>
      <c r="E246" s="489"/>
      <c r="F246" s="489"/>
      <c r="G246" s="489"/>
      <c r="H246" s="489"/>
      <c r="I246" s="489"/>
      <c r="J246" s="489"/>
      <c r="K246" s="489"/>
      <c r="L246" s="489"/>
      <c r="M246" s="489"/>
      <c r="N246" s="488"/>
      <c r="O246" s="489"/>
      <c r="P246" s="489"/>
      <c r="Q246" s="489"/>
      <c r="R246" s="489"/>
      <c r="S246" s="489"/>
      <c r="T246" s="489"/>
      <c r="U246" s="489"/>
      <c r="V246" s="489"/>
      <c r="W246" s="489"/>
      <c r="X246" s="489"/>
      <c r="Y246" s="489"/>
      <c r="Z246" s="489"/>
    </row>
    <row r="247" spans="1:26" ht="15.75" customHeight="1">
      <c r="A247" s="489"/>
      <c r="B247" s="579"/>
      <c r="C247" s="489"/>
      <c r="D247" s="489"/>
      <c r="E247" s="489"/>
      <c r="F247" s="489"/>
      <c r="G247" s="489"/>
      <c r="H247" s="489"/>
      <c r="I247" s="489"/>
      <c r="J247" s="489"/>
      <c r="K247" s="489"/>
      <c r="L247" s="489"/>
      <c r="M247" s="489"/>
      <c r="N247" s="488"/>
      <c r="O247" s="489"/>
      <c r="P247" s="489"/>
      <c r="Q247" s="489"/>
      <c r="R247" s="489"/>
      <c r="S247" s="489"/>
      <c r="T247" s="489"/>
      <c r="U247" s="489"/>
      <c r="V247" s="489"/>
      <c r="W247" s="489"/>
      <c r="X247" s="489"/>
      <c r="Y247" s="489"/>
      <c r="Z247" s="489"/>
    </row>
    <row r="248" spans="1:26" ht="15.75" customHeight="1">
      <c r="A248" s="489"/>
      <c r="B248" s="579"/>
      <c r="C248" s="489"/>
      <c r="D248" s="489"/>
      <c r="E248" s="489"/>
      <c r="F248" s="489"/>
      <c r="G248" s="489"/>
      <c r="H248" s="489"/>
      <c r="I248" s="489"/>
      <c r="J248" s="489"/>
      <c r="K248" s="489"/>
      <c r="L248" s="489"/>
      <c r="M248" s="489"/>
      <c r="N248" s="488"/>
      <c r="O248" s="489"/>
      <c r="P248" s="489"/>
      <c r="Q248" s="489"/>
      <c r="R248" s="489"/>
      <c r="S248" s="489"/>
      <c r="T248" s="489"/>
      <c r="U248" s="489"/>
      <c r="V248" s="489"/>
      <c r="W248" s="489"/>
      <c r="X248" s="489"/>
      <c r="Y248" s="489"/>
      <c r="Z248" s="489"/>
    </row>
    <row r="249" spans="1:26" ht="15.75" customHeight="1">
      <c r="A249" s="489"/>
      <c r="B249" s="579"/>
      <c r="C249" s="489"/>
      <c r="D249" s="489"/>
      <c r="E249" s="489"/>
      <c r="F249" s="489"/>
      <c r="G249" s="489"/>
      <c r="H249" s="489"/>
      <c r="I249" s="489"/>
      <c r="J249" s="489"/>
      <c r="K249" s="489"/>
      <c r="L249" s="489"/>
      <c r="M249" s="489"/>
      <c r="N249" s="488"/>
      <c r="O249" s="489"/>
      <c r="P249" s="489"/>
      <c r="Q249" s="489"/>
      <c r="R249" s="489"/>
      <c r="S249" s="489"/>
      <c r="T249" s="489"/>
      <c r="U249" s="489"/>
      <c r="V249" s="489"/>
      <c r="W249" s="489"/>
      <c r="X249" s="489"/>
      <c r="Y249" s="489"/>
      <c r="Z249" s="489"/>
    </row>
    <row r="250" spans="1:26" ht="15.75" customHeight="1">
      <c r="A250" s="489"/>
      <c r="B250" s="579"/>
      <c r="C250" s="489"/>
      <c r="D250" s="489"/>
      <c r="E250" s="489"/>
      <c r="F250" s="489"/>
      <c r="G250" s="489"/>
      <c r="H250" s="489"/>
      <c r="I250" s="489"/>
      <c r="J250" s="489"/>
      <c r="K250" s="489"/>
      <c r="L250" s="489"/>
      <c r="M250" s="489"/>
      <c r="N250" s="488"/>
      <c r="O250" s="489"/>
      <c r="P250" s="489"/>
      <c r="Q250" s="489"/>
      <c r="R250" s="489"/>
      <c r="S250" s="489"/>
      <c r="T250" s="489"/>
      <c r="U250" s="489"/>
      <c r="V250" s="489"/>
      <c r="W250" s="489"/>
      <c r="X250" s="489"/>
      <c r="Y250" s="489"/>
      <c r="Z250" s="489"/>
    </row>
    <row r="251" spans="1:26" ht="15.75" customHeight="1">
      <c r="A251" s="489"/>
      <c r="B251" s="579"/>
      <c r="C251" s="489"/>
      <c r="D251" s="489"/>
      <c r="E251" s="489"/>
      <c r="F251" s="489"/>
      <c r="G251" s="489"/>
      <c r="H251" s="489"/>
      <c r="I251" s="489"/>
      <c r="J251" s="489"/>
      <c r="K251" s="489"/>
      <c r="L251" s="489"/>
      <c r="M251" s="489"/>
      <c r="N251" s="488"/>
      <c r="O251" s="489"/>
      <c r="P251" s="489"/>
      <c r="Q251" s="489"/>
      <c r="R251" s="489"/>
      <c r="S251" s="489"/>
      <c r="T251" s="489"/>
      <c r="U251" s="489"/>
      <c r="V251" s="489"/>
      <c r="W251" s="489"/>
      <c r="X251" s="489"/>
      <c r="Y251" s="489"/>
      <c r="Z251" s="489"/>
    </row>
    <row r="252" spans="1:26" ht="15.75" customHeight="1">
      <c r="A252" s="489"/>
      <c r="B252" s="579"/>
      <c r="C252" s="489"/>
      <c r="D252" s="489"/>
      <c r="E252" s="489"/>
      <c r="F252" s="489"/>
      <c r="G252" s="489"/>
      <c r="H252" s="489"/>
      <c r="I252" s="489"/>
      <c r="J252" s="489"/>
      <c r="K252" s="489"/>
      <c r="L252" s="489"/>
      <c r="M252" s="489"/>
      <c r="N252" s="488"/>
      <c r="O252" s="489"/>
      <c r="P252" s="489"/>
      <c r="Q252" s="489"/>
      <c r="R252" s="489"/>
      <c r="S252" s="489"/>
      <c r="T252" s="489"/>
      <c r="U252" s="489"/>
      <c r="V252" s="489"/>
      <c r="W252" s="489"/>
      <c r="X252" s="489"/>
      <c r="Y252" s="489"/>
      <c r="Z252" s="489"/>
    </row>
    <row r="253" spans="1:26" ht="15.75" customHeight="1">
      <c r="A253" s="489"/>
      <c r="B253" s="579"/>
      <c r="C253" s="489"/>
      <c r="D253" s="489"/>
      <c r="E253" s="489"/>
      <c r="F253" s="489"/>
      <c r="G253" s="489"/>
      <c r="H253" s="489"/>
      <c r="I253" s="489"/>
      <c r="J253" s="489"/>
      <c r="K253" s="489"/>
      <c r="L253" s="489"/>
      <c r="M253" s="489"/>
      <c r="N253" s="488"/>
      <c r="O253" s="489"/>
      <c r="P253" s="489"/>
      <c r="Q253" s="489"/>
      <c r="R253" s="489"/>
      <c r="S253" s="489"/>
      <c r="T253" s="489"/>
      <c r="U253" s="489"/>
      <c r="V253" s="489"/>
      <c r="W253" s="489"/>
      <c r="X253" s="489"/>
      <c r="Y253" s="489"/>
      <c r="Z253" s="489"/>
    </row>
    <row r="254" spans="1:26" ht="15.75" customHeight="1">
      <c r="A254" s="489"/>
      <c r="B254" s="579"/>
      <c r="C254" s="489"/>
      <c r="D254" s="489"/>
      <c r="E254" s="489"/>
      <c r="F254" s="489"/>
      <c r="G254" s="489"/>
      <c r="H254" s="489"/>
      <c r="I254" s="489"/>
      <c r="J254" s="489"/>
      <c r="K254" s="489"/>
      <c r="L254" s="489"/>
      <c r="M254" s="489"/>
      <c r="N254" s="488"/>
      <c r="O254" s="489"/>
      <c r="P254" s="489"/>
      <c r="Q254" s="489"/>
      <c r="R254" s="489"/>
      <c r="S254" s="489"/>
      <c r="T254" s="489"/>
      <c r="U254" s="489"/>
      <c r="V254" s="489"/>
      <c r="W254" s="489"/>
      <c r="X254" s="489"/>
      <c r="Y254" s="489"/>
      <c r="Z254" s="489"/>
    </row>
    <row r="255" spans="1:26" ht="15.75" customHeight="1">
      <c r="A255" s="489"/>
      <c r="B255" s="579"/>
      <c r="C255" s="489"/>
      <c r="D255" s="489"/>
      <c r="E255" s="489"/>
      <c r="F255" s="489"/>
      <c r="G255" s="489"/>
      <c r="H255" s="489"/>
      <c r="I255" s="489"/>
      <c r="J255" s="489"/>
      <c r="K255" s="489"/>
      <c r="L255" s="489"/>
      <c r="M255" s="489"/>
      <c r="N255" s="488"/>
      <c r="O255" s="489"/>
      <c r="P255" s="489"/>
      <c r="Q255" s="489"/>
      <c r="R255" s="489"/>
      <c r="S255" s="489"/>
      <c r="T255" s="489"/>
      <c r="U255" s="489"/>
      <c r="V255" s="489"/>
      <c r="W255" s="489"/>
      <c r="X255" s="489"/>
      <c r="Y255" s="489"/>
      <c r="Z255" s="489"/>
    </row>
    <row r="256" spans="1:26" ht="15.75" customHeight="1">
      <c r="A256" s="489"/>
      <c r="B256" s="579"/>
      <c r="C256" s="489"/>
      <c r="D256" s="489"/>
      <c r="E256" s="489"/>
      <c r="F256" s="489"/>
      <c r="G256" s="489"/>
      <c r="H256" s="489"/>
      <c r="I256" s="489"/>
      <c r="J256" s="489"/>
      <c r="K256" s="489"/>
      <c r="L256" s="489"/>
      <c r="M256" s="489"/>
      <c r="N256" s="488"/>
      <c r="O256" s="489"/>
      <c r="P256" s="489"/>
      <c r="Q256" s="489"/>
      <c r="R256" s="489"/>
      <c r="S256" s="489"/>
      <c r="T256" s="489"/>
      <c r="U256" s="489"/>
      <c r="V256" s="489"/>
      <c r="W256" s="489"/>
      <c r="X256" s="489"/>
      <c r="Y256" s="489"/>
      <c r="Z256" s="489"/>
    </row>
    <row r="257" spans="1:26" ht="15.75" customHeight="1">
      <c r="A257" s="489"/>
      <c r="B257" s="579"/>
      <c r="C257" s="489"/>
      <c r="D257" s="489"/>
      <c r="E257" s="489"/>
      <c r="F257" s="489"/>
      <c r="G257" s="489"/>
      <c r="H257" s="489"/>
      <c r="I257" s="489"/>
      <c r="J257" s="489"/>
      <c r="K257" s="489"/>
      <c r="L257" s="489"/>
      <c r="M257" s="489"/>
      <c r="N257" s="488"/>
      <c r="O257" s="489"/>
      <c r="P257" s="489"/>
      <c r="Q257" s="489"/>
      <c r="R257" s="489"/>
      <c r="S257" s="489"/>
      <c r="T257" s="489"/>
      <c r="U257" s="489"/>
      <c r="V257" s="489"/>
      <c r="W257" s="489"/>
      <c r="X257" s="489"/>
      <c r="Y257" s="489"/>
      <c r="Z257" s="489"/>
    </row>
    <row r="258" spans="1:26" ht="15.75" customHeight="1">
      <c r="A258" s="489"/>
      <c r="B258" s="579"/>
      <c r="C258" s="489"/>
      <c r="D258" s="489"/>
      <c r="E258" s="489"/>
      <c r="F258" s="489"/>
      <c r="G258" s="489"/>
      <c r="H258" s="489"/>
      <c r="I258" s="489"/>
      <c r="J258" s="489"/>
      <c r="K258" s="489"/>
      <c r="L258" s="489"/>
      <c r="M258" s="489"/>
      <c r="N258" s="488"/>
      <c r="O258" s="489"/>
      <c r="P258" s="489"/>
      <c r="Q258" s="489"/>
      <c r="R258" s="489"/>
      <c r="S258" s="489"/>
      <c r="T258" s="489"/>
      <c r="U258" s="489"/>
      <c r="V258" s="489"/>
      <c r="W258" s="489"/>
      <c r="X258" s="489"/>
      <c r="Y258" s="489"/>
      <c r="Z258" s="489"/>
    </row>
    <row r="259" spans="1:26" ht="15.75" customHeight="1">
      <c r="A259" s="489"/>
      <c r="B259" s="579"/>
      <c r="C259" s="489"/>
      <c r="D259" s="489"/>
      <c r="E259" s="489"/>
      <c r="F259" s="489"/>
      <c r="G259" s="489"/>
      <c r="H259" s="489"/>
      <c r="I259" s="489"/>
      <c r="J259" s="489"/>
      <c r="K259" s="489"/>
      <c r="L259" s="489"/>
      <c r="M259" s="489"/>
      <c r="N259" s="488"/>
      <c r="O259" s="489"/>
      <c r="P259" s="489"/>
      <c r="Q259" s="489"/>
      <c r="R259" s="489"/>
      <c r="S259" s="489"/>
      <c r="T259" s="489"/>
      <c r="U259" s="489"/>
      <c r="V259" s="489"/>
      <c r="W259" s="489"/>
      <c r="X259" s="489"/>
      <c r="Y259" s="489"/>
      <c r="Z259" s="489"/>
    </row>
    <row r="260" spans="1:26" ht="15.75" customHeight="1">
      <c r="A260" s="489"/>
      <c r="B260" s="579"/>
      <c r="C260" s="489"/>
      <c r="D260" s="489"/>
      <c r="E260" s="489"/>
      <c r="F260" s="489"/>
      <c r="G260" s="489"/>
      <c r="H260" s="489"/>
      <c r="I260" s="489"/>
      <c r="J260" s="489"/>
      <c r="K260" s="489"/>
      <c r="L260" s="489"/>
      <c r="M260" s="489"/>
      <c r="N260" s="488"/>
      <c r="O260" s="489"/>
      <c r="P260" s="489"/>
      <c r="Q260" s="489"/>
      <c r="R260" s="489"/>
      <c r="S260" s="489"/>
      <c r="T260" s="489"/>
      <c r="U260" s="489"/>
      <c r="V260" s="489"/>
      <c r="W260" s="489"/>
      <c r="X260" s="489"/>
      <c r="Y260" s="489"/>
      <c r="Z260" s="489"/>
    </row>
    <row r="261" spans="1:26" ht="15.75" customHeight="1">
      <c r="A261" s="489"/>
      <c r="B261" s="579"/>
      <c r="C261" s="489"/>
      <c r="D261" s="489"/>
      <c r="E261" s="489"/>
      <c r="F261" s="489"/>
      <c r="G261" s="489"/>
      <c r="H261" s="489"/>
      <c r="I261" s="489"/>
      <c r="J261" s="489"/>
      <c r="K261" s="489"/>
      <c r="L261" s="489"/>
      <c r="M261" s="489"/>
      <c r="N261" s="488"/>
      <c r="O261" s="489"/>
      <c r="P261" s="489"/>
      <c r="Q261" s="489"/>
      <c r="R261" s="489"/>
      <c r="S261" s="489"/>
      <c r="T261" s="489"/>
      <c r="U261" s="489"/>
      <c r="V261" s="489"/>
      <c r="W261" s="489"/>
      <c r="X261" s="489"/>
      <c r="Y261" s="489"/>
      <c r="Z261" s="489"/>
    </row>
    <row r="262" spans="1:26" ht="15.75" customHeight="1">
      <c r="A262" s="489"/>
      <c r="B262" s="579"/>
      <c r="C262" s="489"/>
      <c r="D262" s="489"/>
      <c r="E262" s="489"/>
      <c r="F262" s="489"/>
      <c r="G262" s="489"/>
      <c r="H262" s="489"/>
      <c r="I262" s="489"/>
      <c r="J262" s="489"/>
      <c r="K262" s="489"/>
      <c r="L262" s="489"/>
      <c r="M262" s="489"/>
      <c r="N262" s="488"/>
      <c r="O262" s="489"/>
      <c r="P262" s="489"/>
      <c r="Q262" s="489"/>
      <c r="R262" s="489"/>
      <c r="S262" s="489"/>
      <c r="T262" s="489"/>
      <c r="U262" s="489"/>
      <c r="V262" s="489"/>
      <c r="W262" s="489"/>
      <c r="X262" s="489"/>
      <c r="Y262" s="489"/>
      <c r="Z262" s="489"/>
    </row>
    <row r="263" spans="1:26" ht="15.75" customHeight="1">
      <c r="A263" s="489"/>
      <c r="B263" s="579"/>
      <c r="C263" s="489"/>
      <c r="D263" s="489"/>
      <c r="E263" s="489"/>
      <c r="F263" s="489"/>
      <c r="G263" s="489"/>
      <c r="H263" s="489"/>
      <c r="I263" s="489"/>
      <c r="J263" s="489"/>
      <c r="K263" s="489"/>
      <c r="L263" s="489"/>
      <c r="M263" s="489"/>
      <c r="N263" s="488"/>
      <c r="O263" s="489"/>
      <c r="P263" s="489"/>
      <c r="Q263" s="489"/>
      <c r="R263" s="489"/>
      <c r="S263" s="489"/>
      <c r="T263" s="489"/>
      <c r="U263" s="489"/>
      <c r="V263" s="489"/>
      <c r="W263" s="489"/>
      <c r="X263" s="489"/>
      <c r="Y263" s="489"/>
      <c r="Z263" s="489"/>
    </row>
    <row r="264" spans="1:26" ht="15.75" customHeight="1">
      <c r="A264" s="489"/>
      <c r="B264" s="579"/>
      <c r="C264" s="489"/>
      <c r="D264" s="489"/>
      <c r="E264" s="489"/>
      <c r="F264" s="489"/>
      <c r="G264" s="489"/>
      <c r="H264" s="489"/>
      <c r="I264" s="489"/>
      <c r="J264" s="489"/>
      <c r="K264" s="489"/>
      <c r="L264" s="489"/>
      <c r="M264" s="489"/>
      <c r="N264" s="488"/>
      <c r="O264" s="489"/>
      <c r="P264" s="489"/>
      <c r="Q264" s="489"/>
      <c r="R264" s="489"/>
      <c r="S264" s="489"/>
      <c r="T264" s="489"/>
      <c r="U264" s="489"/>
      <c r="V264" s="489"/>
      <c r="W264" s="489"/>
      <c r="X264" s="489"/>
      <c r="Y264" s="489"/>
      <c r="Z264" s="489"/>
    </row>
    <row r="265" spans="1:26" ht="15.75" customHeight="1">
      <c r="A265" s="489"/>
      <c r="B265" s="579"/>
      <c r="C265" s="489"/>
      <c r="D265" s="489"/>
      <c r="E265" s="489"/>
      <c r="F265" s="489"/>
      <c r="G265" s="489"/>
      <c r="H265" s="489"/>
      <c r="I265" s="489"/>
      <c r="J265" s="489"/>
      <c r="K265" s="489"/>
      <c r="L265" s="489"/>
      <c r="M265" s="489"/>
      <c r="N265" s="488"/>
      <c r="O265" s="489"/>
      <c r="P265" s="489"/>
      <c r="Q265" s="489"/>
      <c r="R265" s="489"/>
      <c r="S265" s="489"/>
      <c r="T265" s="489"/>
      <c r="U265" s="489"/>
      <c r="V265" s="489"/>
      <c r="W265" s="489"/>
      <c r="X265" s="489"/>
      <c r="Y265" s="489"/>
      <c r="Z265" s="489"/>
    </row>
    <row r="266" spans="1:26" ht="15.75" customHeight="1">
      <c r="A266" s="489"/>
      <c r="B266" s="579"/>
      <c r="C266" s="489"/>
      <c r="D266" s="489"/>
      <c r="E266" s="489"/>
      <c r="F266" s="489"/>
      <c r="G266" s="489"/>
      <c r="H266" s="489"/>
      <c r="I266" s="489"/>
      <c r="J266" s="489"/>
      <c r="K266" s="489"/>
      <c r="L266" s="489"/>
      <c r="M266" s="489"/>
      <c r="N266" s="488"/>
      <c r="O266" s="489"/>
      <c r="P266" s="489"/>
      <c r="Q266" s="489"/>
      <c r="R266" s="489"/>
      <c r="S266" s="489"/>
      <c r="T266" s="489"/>
      <c r="U266" s="489"/>
      <c r="V266" s="489"/>
      <c r="W266" s="489"/>
      <c r="X266" s="489"/>
      <c r="Y266" s="489"/>
      <c r="Z266" s="489"/>
    </row>
    <row r="267" spans="1:26" ht="15.75" customHeight="1">
      <c r="A267" s="489"/>
      <c r="B267" s="579"/>
      <c r="C267" s="489"/>
      <c r="D267" s="489"/>
      <c r="E267" s="489"/>
      <c r="F267" s="489"/>
      <c r="G267" s="489"/>
      <c r="H267" s="489"/>
      <c r="I267" s="489"/>
      <c r="J267" s="489"/>
      <c r="K267" s="489"/>
      <c r="L267" s="489"/>
      <c r="M267" s="489"/>
      <c r="N267" s="488"/>
      <c r="O267" s="489"/>
      <c r="P267" s="489"/>
      <c r="Q267" s="489"/>
      <c r="R267" s="489"/>
      <c r="S267" s="489"/>
      <c r="T267" s="489"/>
      <c r="U267" s="489"/>
      <c r="V267" s="489"/>
      <c r="W267" s="489"/>
      <c r="X267" s="489"/>
      <c r="Y267" s="489"/>
      <c r="Z267" s="489"/>
    </row>
    <row r="268" spans="1:26" ht="15.75" customHeight="1">
      <c r="A268" s="489"/>
      <c r="B268" s="579"/>
      <c r="C268" s="489"/>
      <c r="D268" s="489"/>
      <c r="E268" s="489"/>
      <c r="F268" s="489"/>
      <c r="G268" s="489"/>
      <c r="H268" s="489"/>
      <c r="I268" s="489"/>
      <c r="J268" s="489"/>
      <c r="K268" s="489"/>
      <c r="L268" s="489"/>
      <c r="M268" s="489"/>
      <c r="N268" s="488"/>
      <c r="O268" s="489"/>
      <c r="P268" s="489"/>
      <c r="Q268" s="489"/>
      <c r="R268" s="489"/>
      <c r="S268" s="489"/>
      <c r="T268" s="489"/>
      <c r="U268" s="489"/>
      <c r="V268" s="489"/>
      <c r="W268" s="489"/>
      <c r="X268" s="489"/>
      <c r="Y268" s="489"/>
      <c r="Z268" s="489"/>
    </row>
    <row r="269" spans="1:26" ht="15.75" customHeight="1">
      <c r="A269" s="489"/>
      <c r="B269" s="579"/>
      <c r="C269" s="489"/>
      <c r="D269" s="489"/>
      <c r="E269" s="489"/>
      <c r="F269" s="489"/>
      <c r="G269" s="489"/>
      <c r="H269" s="489"/>
      <c r="I269" s="489"/>
      <c r="J269" s="489"/>
      <c r="K269" s="489"/>
      <c r="L269" s="489"/>
      <c r="M269" s="489"/>
      <c r="N269" s="488"/>
      <c r="O269" s="489"/>
      <c r="P269" s="489"/>
      <c r="Q269" s="489"/>
      <c r="R269" s="489"/>
      <c r="S269" s="489"/>
      <c r="T269" s="489"/>
      <c r="U269" s="489"/>
      <c r="V269" s="489"/>
      <c r="W269" s="489"/>
      <c r="X269" s="489"/>
      <c r="Y269" s="489"/>
      <c r="Z269" s="489"/>
    </row>
    <row r="270" spans="1:26" ht="15.75" customHeight="1">
      <c r="A270" s="489"/>
      <c r="B270" s="579"/>
      <c r="C270" s="489"/>
      <c r="D270" s="489"/>
      <c r="E270" s="489"/>
      <c r="F270" s="489"/>
      <c r="G270" s="489"/>
      <c r="H270" s="489"/>
      <c r="I270" s="489"/>
      <c r="J270" s="489"/>
      <c r="K270" s="489"/>
      <c r="L270" s="489"/>
      <c r="M270" s="489"/>
      <c r="N270" s="488"/>
      <c r="O270" s="489"/>
      <c r="P270" s="489"/>
      <c r="Q270" s="489"/>
      <c r="R270" s="489"/>
      <c r="S270" s="489"/>
      <c r="T270" s="489"/>
      <c r="U270" s="489"/>
      <c r="V270" s="489"/>
      <c r="W270" s="489"/>
      <c r="X270" s="489"/>
      <c r="Y270" s="489"/>
      <c r="Z270" s="489"/>
    </row>
    <row r="271" spans="1:26" ht="15.75" customHeight="1">
      <c r="A271" s="489"/>
      <c r="B271" s="579"/>
      <c r="C271" s="489"/>
      <c r="D271" s="489"/>
      <c r="E271" s="489"/>
      <c r="F271" s="489"/>
      <c r="G271" s="489"/>
      <c r="H271" s="489"/>
      <c r="I271" s="489"/>
      <c r="J271" s="489"/>
      <c r="K271" s="489"/>
      <c r="L271" s="489"/>
      <c r="M271" s="489"/>
      <c r="N271" s="488"/>
      <c r="O271" s="489"/>
      <c r="P271" s="489"/>
      <c r="Q271" s="489"/>
      <c r="R271" s="489"/>
      <c r="S271" s="489"/>
      <c r="T271" s="489"/>
      <c r="U271" s="489"/>
      <c r="V271" s="489"/>
      <c r="W271" s="489"/>
      <c r="X271" s="489"/>
      <c r="Y271" s="489"/>
      <c r="Z271" s="489"/>
    </row>
    <row r="272" spans="1:26" ht="15.75" customHeight="1">
      <c r="A272" s="489"/>
      <c r="B272" s="579"/>
      <c r="C272" s="489"/>
      <c r="D272" s="489"/>
      <c r="E272" s="489"/>
      <c r="F272" s="489"/>
      <c r="G272" s="489"/>
      <c r="H272" s="489"/>
      <c r="I272" s="489"/>
      <c r="J272" s="489"/>
      <c r="K272" s="489"/>
      <c r="L272" s="489"/>
      <c r="M272" s="489"/>
      <c r="N272" s="488"/>
      <c r="O272" s="489"/>
      <c r="P272" s="489"/>
      <c r="Q272" s="489"/>
      <c r="R272" s="489"/>
      <c r="S272" s="489"/>
      <c r="T272" s="489"/>
      <c r="U272" s="489"/>
      <c r="V272" s="489"/>
      <c r="W272" s="489"/>
      <c r="X272" s="489"/>
      <c r="Y272" s="489"/>
      <c r="Z272" s="489"/>
    </row>
    <row r="273" spans="1:26" ht="15.75" customHeight="1">
      <c r="A273" s="489"/>
      <c r="B273" s="579"/>
      <c r="C273" s="489"/>
      <c r="D273" s="489"/>
      <c r="E273" s="489"/>
      <c r="F273" s="489"/>
      <c r="G273" s="489"/>
      <c r="H273" s="489"/>
      <c r="I273" s="489"/>
      <c r="J273" s="489"/>
      <c r="K273" s="489"/>
      <c r="L273" s="489"/>
      <c r="M273" s="489"/>
      <c r="N273" s="488"/>
      <c r="O273" s="489"/>
      <c r="P273" s="489"/>
      <c r="Q273" s="489"/>
      <c r="R273" s="489"/>
      <c r="S273" s="489"/>
      <c r="T273" s="489"/>
      <c r="U273" s="489"/>
      <c r="V273" s="489"/>
      <c r="W273" s="489"/>
      <c r="X273" s="489"/>
      <c r="Y273" s="489"/>
      <c r="Z273" s="489"/>
    </row>
    <row r="274" spans="1:26" ht="15.75" customHeight="1">
      <c r="A274" s="489"/>
      <c r="B274" s="579"/>
      <c r="C274" s="489"/>
      <c r="D274" s="489"/>
      <c r="E274" s="489"/>
      <c r="F274" s="489"/>
      <c r="G274" s="489"/>
      <c r="H274" s="489"/>
      <c r="I274" s="489"/>
      <c r="J274" s="489"/>
      <c r="K274" s="489"/>
      <c r="L274" s="489"/>
      <c r="M274" s="489"/>
      <c r="N274" s="488"/>
      <c r="O274" s="489"/>
      <c r="P274" s="489"/>
      <c r="Q274" s="489"/>
      <c r="R274" s="489"/>
      <c r="S274" s="489"/>
      <c r="T274" s="489"/>
      <c r="U274" s="489"/>
      <c r="V274" s="489"/>
      <c r="W274" s="489"/>
      <c r="X274" s="489"/>
      <c r="Y274" s="489"/>
      <c r="Z274" s="489"/>
    </row>
    <row r="275" spans="1:26" ht="15.75" customHeight="1">
      <c r="A275" s="489"/>
      <c r="B275" s="579"/>
      <c r="C275" s="489"/>
      <c r="D275" s="489"/>
      <c r="E275" s="489"/>
      <c r="F275" s="489"/>
      <c r="G275" s="489"/>
      <c r="H275" s="489"/>
      <c r="I275" s="489"/>
      <c r="J275" s="489"/>
      <c r="K275" s="489"/>
      <c r="L275" s="489"/>
      <c r="M275" s="489"/>
      <c r="N275" s="488"/>
      <c r="O275" s="489"/>
      <c r="P275" s="489"/>
      <c r="Q275" s="489"/>
      <c r="R275" s="489"/>
      <c r="S275" s="489"/>
      <c r="T275" s="489"/>
      <c r="U275" s="489"/>
      <c r="V275" s="489"/>
      <c r="W275" s="489"/>
      <c r="X275" s="489"/>
      <c r="Y275" s="489"/>
      <c r="Z275" s="489"/>
    </row>
    <row r="276" spans="1:26" ht="15.75" customHeight="1">
      <c r="A276" s="489"/>
      <c r="B276" s="579"/>
      <c r="C276" s="489"/>
      <c r="D276" s="489"/>
      <c r="E276" s="489"/>
      <c r="F276" s="489"/>
      <c r="G276" s="489"/>
      <c r="H276" s="489"/>
      <c r="I276" s="489"/>
      <c r="J276" s="489"/>
      <c r="K276" s="489"/>
      <c r="L276" s="489"/>
      <c r="M276" s="489"/>
      <c r="N276" s="488"/>
      <c r="O276" s="489"/>
      <c r="P276" s="489"/>
      <c r="Q276" s="489"/>
      <c r="R276" s="489"/>
      <c r="S276" s="489"/>
      <c r="T276" s="489"/>
      <c r="U276" s="489"/>
      <c r="V276" s="489"/>
      <c r="W276" s="489"/>
      <c r="X276" s="489"/>
      <c r="Y276" s="489"/>
      <c r="Z276" s="489"/>
    </row>
    <row r="277" spans="1:26" ht="15.75" customHeight="1">
      <c r="A277" s="489"/>
      <c r="B277" s="579"/>
      <c r="C277" s="489"/>
      <c r="D277" s="489"/>
      <c r="E277" s="489"/>
      <c r="F277" s="489"/>
      <c r="G277" s="489"/>
      <c r="H277" s="489"/>
      <c r="I277" s="489"/>
      <c r="J277" s="489"/>
      <c r="K277" s="489"/>
      <c r="L277" s="489"/>
      <c r="M277" s="489"/>
      <c r="N277" s="488"/>
      <c r="O277" s="489"/>
      <c r="P277" s="489"/>
      <c r="Q277" s="489"/>
      <c r="R277" s="489"/>
      <c r="S277" s="489"/>
      <c r="T277" s="489"/>
      <c r="U277" s="489"/>
      <c r="V277" s="489"/>
      <c r="W277" s="489"/>
      <c r="X277" s="489"/>
      <c r="Y277" s="489"/>
      <c r="Z277" s="489"/>
    </row>
    <row r="278" spans="1:26" ht="15.75" customHeight="1">
      <c r="A278" s="489"/>
      <c r="B278" s="579"/>
      <c r="C278" s="489"/>
      <c r="D278" s="489"/>
      <c r="E278" s="489"/>
      <c r="F278" s="489"/>
      <c r="G278" s="489"/>
      <c r="H278" s="489"/>
      <c r="I278" s="489"/>
      <c r="J278" s="489"/>
      <c r="K278" s="489"/>
      <c r="L278" s="489"/>
      <c r="M278" s="489"/>
      <c r="N278" s="488"/>
      <c r="O278" s="489"/>
      <c r="P278" s="489"/>
      <c r="Q278" s="489"/>
      <c r="R278" s="489"/>
      <c r="S278" s="489"/>
      <c r="T278" s="489"/>
      <c r="U278" s="489"/>
      <c r="V278" s="489"/>
      <c r="W278" s="489"/>
      <c r="X278" s="489"/>
      <c r="Y278" s="489"/>
      <c r="Z278" s="489"/>
    </row>
    <row r="279" spans="1:26" ht="15.75" customHeight="1">
      <c r="A279" s="489"/>
      <c r="B279" s="579"/>
      <c r="C279" s="489"/>
      <c r="D279" s="489"/>
      <c r="E279" s="489"/>
      <c r="F279" s="489"/>
      <c r="G279" s="489"/>
      <c r="H279" s="489"/>
      <c r="I279" s="489"/>
      <c r="J279" s="489"/>
      <c r="K279" s="489"/>
      <c r="L279" s="489"/>
      <c r="M279" s="489"/>
      <c r="N279" s="488"/>
      <c r="O279" s="489"/>
      <c r="P279" s="489"/>
      <c r="Q279" s="489"/>
      <c r="R279" s="489"/>
      <c r="S279" s="489"/>
      <c r="T279" s="489"/>
      <c r="U279" s="489"/>
      <c r="V279" s="489"/>
      <c r="W279" s="489"/>
      <c r="X279" s="489"/>
      <c r="Y279" s="489"/>
      <c r="Z279" s="489"/>
    </row>
    <row r="280" spans="1:26" ht="15.75" customHeight="1">
      <c r="A280" s="489"/>
      <c r="B280" s="579"/>
      <c r="C280" s="489"/>
      <c r="D280" s="489"/>
      <c r="E280" s="489"/>
      <c r="F280" s="489"/>
      <c r="G280" s="489"/>
      <c r="H280" s="489"/>
      <c r="I280" s="489"/>
      <c r="J280" s="489"/>
      <c r="K280" s="489"/>
      <c r="L280" s="489"/>
      <c r="M280" s="489"/>
      <c r="N280" s="488"/>
      <c r="O280" s="489"/>
      <c r="P280" s="489"/>
      <c r="Q280" s="489"/>
      <c r="R280" s="489"/>
      <c r="S280" s="489"/>
      <c r="T280" s="489"/>
      <c r="U280" s="489"/>
      <c r="V280" s="489"/>
      <c r="W280" s="489"/>
      <c r="X280" s="489"/>
      <c r="Y280" s="489"/>
      <c r="Z280" s="489"/>
    </row>
    <row r="281" spans="1:26" ht="15.75" customHeight="1">
      <c r="A281" s="489"/>
      <c r="B281" s="579"/>
      <c r="C281" s="489"/>
      <c r="D281" s="489"/>
      <c r="E281" s="489"/>
      <c r="F281" s="489"/>
      <c r="G281" s="489"/>
      <c r="H281" s="489"/>
      <c r="I281" s="489"/>
      <c r="J281" s="489"/>
      <c r="K281" s="489"/>
      <c r="L281" s="489"/>
      <c r="M281" s="489"/>
      <c r="N281" s="488"/>
      <c r="O281" s="489"/>
      <c r="P281" s="489"/>
      <c r="Q281" s="489"/>
      <c r="R281" s="489"/>
      <c r="S281" s="489"/>
      <c r="T281" s="489"/>
      <c r="U281" s="489"/>
      <c r="V281" s="489"/>
      <c r="W281" s="489"/>
      <c r="X281" s="489"/>
      <c r="Y281" s="489"/>
      <c r="Z281" s="489"/>
    </row>
    <row r="282" spans="1:26" ht="15.75" customHeight="1">
      <c r="A282" s="489"/>
      <c r="B282" s="579"/>
      <c r="C282" s="489"/>
      <c r="D282" s="489"/>
      <c r="E282" s="489"/>
      <c r="F282" s="489"/>
      <c r="G282" s="489"/>
      <c r="H282" s="489"/>
      <c r="I282" s="489"/>
      <c r="J282" s="489"/>
      <c r="K282" s="489"/>
      <c r="L282" s="489"/>
      <c r="M282" s="489"/>
      <c r="N282" s="488"/>
      <c r="O282" s="489"/>
      <c r="P282" s="489"/>
      <c r="Q282" s="489"/>
      <c r="R282" s="489"/>
      <c r="S282" s="489"/>
      <c r="T282" s="489"/>
      <c r="U282" s="489"/>
      <c r="V282" s="489"/>
      <c r="W282" s="489"/>
      <c r="X282" s="489"/>
      <c r="Y282" s="489"/>
      <c r="Z282" s="489"/>
    </row>
    <row r="283" spans="1:26" ht="15.75" customHeight="1">
      <c r="A283" s="489"/>
      <c r="B283" s="579"/>
      <c r="C283" s="489"/>
      <c r="D283" s="489"/>
      <c r="E283" s="489"/>
      <c r="F283" s="489"/>
      <c r="G283" s="489"/>
      <c r="H283" s="489"/>
      <c r="I283" s="489"/>
      <c r="J283" s="489"/>
      <c r="K283" s="489"/>
      <c r="L283" s="489"/>
      <c r="M283" s="489"/>
      <c r="N283" s="488"/>
      <c r="O283" s="489"/>
      <c r="P283" s="489"/>
      <c r="Q283" s="489"/>
      <c r="R283" s="489"/>
      <c r="S283" s="489"/>
      <c r="T283" s="489"/>
      <c r="U283" s="489"/>
      <c r="V283" s="489"/>
      <c r="W283" s="489"/>
      <c r="X283" s="489"/>
      <c r="Y283" s="489"/>
      <c r="Z283" s="489"/>
    </row>
    <row r="284" spans="1:26" ht="15.75" customHeight="1">
      <c r="A284" s="489"/>
      <c r="B284" s="579"/>
      <c r="C284" s="489"/>
      <c r="D284" s="489"/>
      <c r="E284" s="489"/>
      <c r="F284" s="489"/>
      <c r="G284" s="489"/>
      <c r="H284" s="489"/>
      <c r="I284" s="489"/>
      <c r="J284" s="489"/>
      <c r="K284" s="489"/>
      <c r="L284" s="489"/>
      <c r="M284" s="489"/>
      <c r="N284" s="488"/>
      <c r="O284" s="489"/>
      <c r="P284" s="489"/>
      <c r="Q284" s="489"/>
      <c r="R284" s="489"/>
      <c r="S284" s="489"/>
      <c r="T284" s="489"/>
      <c r="U284" s="489"/>
      <c r="V284" s="489"/>
      <c r="W284" s="489"/>
      <c r="X284" s="489"/>
      <c r="Y284" s="489"/>
      <c r="Z284" s="489"/>
    </row>
    <row r="285" spans="1:26" ht="15.75" customHeight="1">
      <c r="A285" s="489"/>
      <c r="B285" s="579"/>
      <c r="C285" s="489"/>
      <c r="D285" s="489"/>
      <c r="E285" s="489"/>
      <c r="F285" s="489"/>
      <c r="G285" s="489"/>
      <c r="H285" s="489"/>
      <c r="I285" s="489"/>
      <c r="J285" s="489"/>
      <c r="K285" s="489"/>
      <c r="L285" s="489"/>
      <c r="M285" s="489"/>
      <c r="N285" s="488"/>
      <c r="O285" s="489"/>
      <c r="P285" s="489"/>
      <c r="Q285" s="489"/>
      <c r="R285" s="489"/>
      <c r="S285" s="489"/>
      <c r="T285" s="489"/>
      <c r="U285" s="489"/>
      <c r="V285" s="489"/>
      <c r="W285" s="489"/>
      <c r="X285" s="489"/>
      <c r="Y285" s="489"/>
      <c r="Z285" s="489"/>
    </row>
    <row r="286" spans="1:26" ht="15.75" customHeight="1">
      <c r="A286" s="489"/>
      <c r="B286" s="579"/>
      <c r="C286" s="489"/>
      <c r="D286" s="489"/>
      <c r="E286" s="489"/>
      <c r="F286" s="489"/>
      <c r="G286" s="489"/>
      <c r="H286" s="489"/>
      <c r="I286" s="489"/>
      <c r="J286" s="489"/>
      <c r="K286" s="489"/>
      <c r="L286" s="489"/>
      <c r="M286" s="489"/>
      <c r="N286" s="488"/>
      <c r="O286" s="489"/>
      <c r="P286" s="489"/>
      <c r="Q286" s="489"/>
      <c r="R286" s="489"/>
      <c r="S286" s="489"/>
      <c r="T286" s="489"/>
      <c r="U286" s="489"/>
      <c r="V286" s="489"/>
      <c r="W286" s="489"/>
      <c r="X286" s="489"/>
      <c r="Y286" s="489"/>
      <c r="Z286" s="489"/>
    </row>
    <row r="287" spans="1:26" ht="15.75" customHeight="1">
      <c r="A287" s="489"/>
      <c r="B287" s="579"/>
      <c r="C287" s="489"/>
      <c r="D287" s="489"/>
      <c r="E287" s="489"/>
      <c r="F287" s="489"/>
      <c r="G287" s="489"/>
      <c r="H287" s="489"/>
      <c r="I287" s="489"/>
      <c r="J287" s="489"/>
      <c r="K287" s="489"/>
      <c r="L287" s="489"/>
      <c r="M287" s="489"/>
      <c r="N287" s="488"/>
      <c r="O287" s="489"/>
      <c r="P287" s="489"/>
      <c r="Q287" s="489"/>
      <c r="R287" s="489"/>
      <c r="S287" s="489"/>
      <c r="T287" s="489"/>
      <c r="U287" s="489"/>
      <c r="V287" s="489"/>
      <c r="W287" s="489"/>
      <c r="X287" s="489"/>
      <c r="Y287" s="489"/>
      <c r="Z287" s="489"/>
    </row>
    <row r="288" spans="1:26" ht="15.75" customHeight="1">
      <c r="A288" s="489"/>
      <c r="B288" s="579"/>
      <c r="C288" s="489"/>
      <c r="D288" s="489"/>
      <c r="E288" s="489"/>
      <c r="F288" s="489"/>
      <c r="G288" s="489"/>
      <c r="H288" s="489"/>
      <c r="I288" s="489"/>
      <c r="J288" s="489"/>
      <c r="K288" s="489"/>
      <c r="L288" s="489"/>
      <c r="M288" s="489"/>
      <c r="N288" s="488"/>
      <c r="O288" s="489"/>
      <c r="P288" s="489"/>
      <c r="Q288" s="489"/>
      <c r="R288" s="489"/>
      <c r="S288" s="489"/>
      <c r="T288" s="489"/>
      <c r="U288" s="489"/>
      <c r="V288" s="489"/>
      <c r="W288" s="489"/>
      <c r="X288" s="489"/>
      <c r="Y288" s="489"/>
      <c r="Z288" s="489"/>
    </row>
    <row r="289" spans="1:26" ht="15.75" customHeight="1">
      <c r="A289" s="489"/>
      <c r="B289" s="579"/>
      <c r="C289" s="489"/>
      <c r="D289" s="489"/>
      <c r="E289" s="489"/>
      <c r="F289" s="489"/>
      <c r="G289" s="489"/>
      <c r="H289" s="489"/>
      <c r="I289" s="489"/>
      <c r="J289" s="489"/>
      <c r="K289" s="489"/>
      <c r="L289" s="489"/>
      <c r="M289" s="489"/>
      <c r="N289" s="488"/>
      <c r="O289" s="489"/>
      <c r="P289" s="489"/>
      <c r="Q289" s="489"/>
      <c r="R289" s="489"/>
      <c r="S289" s="489"/>
      <c r="T289" s="489"/>
      <c r="U289" s="489"/>
      <c r="V289" s="489"/>
      <c r="W289" s="489"/>
      <c r="X289" s="489"/>
      <c r="Y289" s="489"/>
      <c r="Z289" s="489"/>
    </row>
    <row r="290" spans="1:26" ht="15.75" customHeight="1">
      <c r="A290" s="489"/>
      <c r="B290" s="579"/>
      <c r="C290" s="489"/>
      <c r="D290" s="489"/>
      <c r="E290" s="489"/>
      <c r="F290" s="489"/>
      <c r="G290" s="489"/>
      <c r="H290" s="489"/>
      <c r="I290" s="489"/>
      <c r="J290" s="489"/>
      <c r="K290" s="489"/>
      <c r="L290" s="489"/>
      <c r="M290" s="489"/>
      <c r="N290" s="488"/>
      <c r="O290" s="489"/>
      <c r="P290" s="489"/>
      <c r="Q290" s="489"/>
      <c r="R290" s="489"/>
      <c r="S290" s="489"/>
      <c r="T290" s="489"/>
      <c r="U290" s="489"/>
      <c r="V290" s="489"/>
      <c r="W290" s="489"/>
      <c r="X290" s="489"/>
      <c r="Y290" s="489"/>
      <c r="Z290" s="489"/>
    </row>
    <row r="291" spans="1:26" ht="15.75" customHeight="1">
      <c r="A291" s="489"/>
      <c r="B291" s="579"/>
      <c r="C291" s="489"/>
      <c r="D291" s="489"/>
      <c r="E291" s="489"/>
      <c r="F291" s="489"/>
      <c r="G291" s="489"/>
      <c r="H291" s="489"/>
      <c r="I291" s="489"/>
      <c r="J291" s="489"/>
      <c r="K291" s="489"/>
      <c r="L291" s="489"/>
      <c r="M291" s="489"/>
      <c r="N291" s="488"/>
      <c r="O291" s="489"/>
      <c r="P291" s="489"/>
      <c r="Q291" s="489"/>
      <c r="R291" s="489"/>
      <c r="S291" s="489"/>
      <c r="T291" s="489"/>
      <c r="U291" s="489"/>
      <c r="V291" s="489"/>
      <c r="W291" s="489"/>
      <c r="X291" s="489"/>
      <c r="Y291" s="489"/>
      <c r="Z291" s="489"/>
    </row>
    <row r="292" spans="1:26" ht="15.75" customHeight="1">
      <c r="A292" s="489"/>
      <c r="B292" s="579"/>
      <c r="C292" s="489"/>
      <c r="D292" s="489"/>
      <c r="E292" s="489"/>
      <c r="F292" s="489"/>
      <c r="G292" s="489"/>
      <c r="H292" s="489"/>
      <c r="I292" s="489"/>
      <c r="J292" s="489"/>
      <c r="K292" s="489"/>
      <c r="L292" s="489"/>
      <c r="M292" s="489"/>
      <c r="N292" s="488"/>
      <c r="O292" s="489"/>
      <c r="P292" s="489"/>
      <c r="Q292" s="489"/>
      <c r="R292" s="489"/>
      <c r="S292" s="489"/>
      <c r="T292" s="489"/>
      <c r="U292" s="489"/>
      <c r="V292" s="489"/>
      <c r="W292" s="489"/>
      <c r="X292" s="489"/>
      <c r="Y292" s="489"/>
      <c r="Z292" s="489"/>
    </row>
    <row r="293" spans="1:26" ht="15.75" customHeight="1">
      <c r="A293" s="489"/>
      <c r="B293" s="579"/>
      <c r="C293" s="489"/>
      <c r="D293" s="489"/>
      <c r="E293" s="489"/>
      <c r="F293" s="489"/>
      <c r="G293" s="489"/>
      <c r="H293" s="489"/>
      <c r="I293" s="489"/>
      <c r="J293" s="489"/>
      <c r="K293" s="489"/>
      <c r="L293" s="489"/>
      <c r="M293" s="489"/>
      <c r="N293" s="488"/>
      <c r="O293" s="489"/>
      <c r="P293" s="489"/>
      <c r="Q293" s="489"/>
      <c r="R293" s="489"/>
      <c r="S293" s="489"/>
      <c r="T293" s="489"/>
      <c r="U293" s="489"/>
      <c r="V293" s="489"/>
      <c r="W293" s="489"/>
      <c r="X293" s="489"/>
      <c r="Y293" s="489"/>
      <c r="Z293" s="489"/>
    </row>
    <row r="294" spans="1:26" ht="15.75" customHeight="1">
      <c r="A294" s="489"/>
      <c r="B294" s="579"/>
      <c r="C294" s="489"/>
      <c r="D294" s="489"/>
      <c r="E294" s="489"/>
      <c r="F294" s="489"/>
      <c r="G294" s="489"/>
      <c r="H294" s="489"/>
      <c r="I294" s="489"/>
      <c r="J294" s="489"/>
      <c r="K294" s="489"/>
      <c r="L294" s="489"/>
      <c r="M294" s="489"/>
      <c r="N294" s="488"/>
      <c r="O294" s="489"/>
      <c r="P294" s="489"/>
      <c r="Q294" s="489"/>
      <c r="R294" s="489"/>
      <c r="S294" s="489"/>
      <c r="T294" s="489"/>
      <c r="U294" s="489"/>
      <c r="V294" s="489"/>
      <c r="W294" s="489"/>
      <c r="X294" s="489"/>
      <c r="Y294" s="489"/>
      <c r="Z294" s="489"/>
    </row>
    <row r="295" spans="1:26" ht="15.75" customHeight="1">
      <c r="A295" s="489"/>
      <c r="B295" s="579"/>
      <c r="C295" s="489"/>
      <c r="D295" s="489"/>
      <c r="E295" s="489"/>
      <c r="F295" s="489"/>
      <c r="G295" s="489"/>
      <c r="H295" s="489"/>
      <c r="I295" s="489"/>
      <c r="J295" s="489"/>
      <c r="K295" s="489"/>
      <c r="L295" s="489"/>
      <c r="M295" s="489"/>
      <c r="N295" s="488"/>
      <c r="O295" s="489"/>
      <c r="P295" s="489"/>
      <c r="Q295" s="489"/>
      <c r="R295" s="489"/>
      <c r="S295" s="489"/>
      <c r="T295" s="489"/>
      <c r="U295" s="489"/>
      <c r="V295" s="489"/>
      <c r="W295" s="489"/>
      <c r="X295" s="489"/>
      <c r="Y295" s="489"/>
      <c r="Z295" s="489"/>
    </row>
    <row r="296" spans="1:26" ht="15.75" customHeight="1">
      <c r="A296" s="489"/>
      <c r="B296" s="579"/>
      <c r="C296" s="489"/>
      <c r="D296" s="489"/>
      <c r="E296" s="489"/>
      <c r="F296" s="489"/>
      <c r="G296" s="489"/>
      <c r="H296" s="489"/>
      <c r="I296" s="489"/>
      <c r="J296" s="489"/>
      <c r="K296" s="489"/>
      <c r="L296" s="489"/>
      <c r="M296" s="489"/>
      <c r="N296" s="488"/>
      <c r="O296" s="489"/>
      <c r="P296" s="489"/>
      <c r="Q296" s="489"/>
      <c r="R296" s="489"/>
      <c r="S296" s="489"/>
      <c r="T296" s="489"/>
      <c r="U296" s="489"/>
      <c r="V296" s="489"/>
      <c r="W296" s="489"/>
      <c r="X296" s="489"/>
      <c r="Y296" s="489"/>
      <c r="Z296" s="489"/>
    </row>
    <row r="297" spans="1:26" ht="15.75" customHeight="1">
      <c r="A297" s="489"/>
      <c r="B297" s="579"/>
      <c r="C297" s="489"/>
      <c r="D297" s="489"/>
      <c r="E297" s="489"/>
      <c r="F297" s="489"/>
      <c r="G297" s="489"/>
      <c r="H297" s="489"/>
      <c r="I297" s="489"/>
      <c r="J297" s="489"/>
      <c r="K297" s="489"/>
      <c r="L297" s="489"/>
      <c r="M297" s="489"/>
      <c r="N297" s="488"/>
      <c r="O297" s="489"/>
      <c r="P297" s="489"/>
      <c r="Q297" s="489"/>
      <c r="R297" s="489"/>
      <c r="S297" s="489"/>
      <c r="T297" s="489"/>
      <c r="U297" s="489"/>
      <c r="V297" s="489"/>
      <c r="W297" s="489"/>
      <c r="X297" s="489"/>
      <c r="Y297" s="489"/>
      <c r="Z297" s="489"/>
    </row>
    <row r="298" spans="1:26" ht="15.75" customHeight="1">
      <c r="A298" s="489"/>
      <c r="B298" s="579"/>
      <c r="C298" s="489"/>
      <c r="D298" s="489"/>
      <c r="E298" s="489"/>
      <c r="F298" s="489"/>
      <c r="G298" s="489"/>
      <c r="H298" s="489"/>
      <c r="I298" s="489"/>
      <c r="J298" s="489"/>
      <c r="K298" s="489"/>
      <c r="L298" s="489"/>
      <c r="M298" s="489"/>
      <c r="N298" s="488"/>
      <c r="O298" s="489"/>
      <c r="P298" s="489"/>
      <c r="Q298" s="489"/>
      <c r="R298" s="489"/>
      <c r="S298" s="489"/>
      <c r="T298" s="489"/>
      <c r="U298" s="489"/>
      <c r="V298" s="489"/>
      <c r="W298" s="489"/>
      <c r="X298" s="489"/>
      <c r="Y298" s="489"/>
      <c r="Z298" s="489"/>
    </row>
    <row r="299" spans="1:26" ht="15.75" customHeight="1">
      <c r="A299" s="489"/>
      <c r="B299" s="579"/>
      <c r="C299" s="489"/>
      <c r="D299" s="489"/>
      <c r="E299" s="489"/>
      <c r="F299" s="489"/>
      <c r="G299" s="489"/>
      <c r="H299" s="489"/>
      <c r="I299" s="489"/>
      <c r="J299" s="489"/>
      <c r="K299" s="489"/>
      <c r="L299" s="489"/>
      <c r="M299" s="489"/>
      <c r="N299" s="488"/>
      <c r="O299" s="489"/>
      <c r="P299" s="489"/>
      <c r="Q299" s="489"/>
      <c r="R299" s="489"/>
      <c r="S299" s="489"/>
      <c r="T299" s="489"/>
      <c r="U299" s="489"/>
      <c r="V299" s="489"/>
      <c r="W299" s="489"/>
      <c r="X299" s="489"/>
      <c r="Y299" s="489"/>
      <c r="Z299" s="489"/>
    </row>
    <row r="300" spans="1:26" ht="15.75" customHeight="1">
      <c r="A300" s="489"/>
      <c r="B300" s="579"/>
      <c r="C300" s="489"/>
      <c r="D300" s="489"/>
      <c r="E300" s="489"/>
      <c r="F300" s="489"/>
      <c r="G300" s="489"/>
      <c r="H300" s="489"/>
      <c r="I300" s="489"/>
      <c r="J300" s="489"/>
      <c r="K300" s="489"/>
      <c r="L300" s="489"/>
      <c r="M300" s="489"/>
      <c r="N300" s="488"/>
      <c r="O300" s="489"/>
      <c r="P300" s="489"/>
      <c r="Q300" s="489"/>
      <c r="R300" s="489"/>
      <c r="S300" s="489"/>
      <c r="T300" s="489"/>
      <c r="U300" s="489"/>
      <c r="V300" s="489"/>
      <c r="W300" s="489"/>
      <c r="X300" s="489"/>
      <c r="Y300" s="489"/>
      <c r="Z300" s="489"/>
    </row>
    <row r="301" spans="1:26" ht="15.75" customHeight="1">
      <c r="A301" s="489"/>
      <c r="B301" s="579"/>
      <c r="C301" s="489"/>
      <c r="D301" s="489"/>
      <c r="E301" s="489"/>
      <c r="F301" s="489"/>
      <c r="G301" s="489"/>
      <c r="H301" s="489"/>
      <c r="I301" s="489"/>
      <c r="J301" s="489"/>
      <c r="K301" s="489"/>
      <c r="L301" s="489"/>
      <c r="M301" s="489"/>
      <c r="N301" s="488"/>
      <c r="O301" s="489"/>
      <c r="P301" s="489"/>
      <c r="Q301" s="489"/>
      <c r="R301" s="489"/>
      <c r="S301" s="489"/>
      <c r="T301" s="489"/>
      <c r="U301" s="489"/>
      <c r="V301" s="489"/>
      <c r="W301" s="489"/>
      <c r="X301" s="489"/>
      <c r="Y301" s="489"/>
      <c r="Z301" s="489"/>
    </row>
    <row r="302" spans="1:26" ht="15.75" customHeight="1">
      <c r="A302" s="489"/>
      <c r="B302" s="579"/>
      <c r="C302" s="489"/>
      <c r="D302" s="489"/>
      <c r="E302" s="489"/>
      <c r="F302" s="489"/>
      <c r="G302" s="489"/>
      <c r="H302" s="489"/>
      <c r="I302" s="489"/>
      <c r="J302" s="489"/>
      <c r="K302" s="489"/>
      <c r="L302" s="489"/>
      <c r="M302" s="489"/>
      <c r="N302" s="488"/>
      <c r="O302" s="489"/>
      <c r="P302" s="489"/>
      <c r="Q302" s="489"/>
      <c r="R302" s="489"/>
      <c r="S302" s="489"/>
      <c r="T302" s="489"/>
      <c r="U302" s="489"/>
      <c r="V302" s="489"/>
      <c r="W302" s="489"/>
      <c r="X302" s="489"/>
      <c r="Y302" s="489"/>
      <c r="Z302" s="489"/>
    </row>
    <row r="303" spans="1:26" ht="15.75" customHeight="1">
      <c r="A303" s="489"/>
      <c r="B303" s="579"/>
      <c r="C303" s="489"/>
      <c r="D303" s="489"/>
      <c r="E303" s="489"/>
      <c r="F303" s="489"/>
      <c r="G303" s="489"/>
      <c r="H303" s="489"/>
      <c r="I303" s="489"/>
      <c r="J303" s="489"/>
      <c r="K303" s="489"/>
      <c r="L303" s="489"/>
      <c r="M303" s="489"/>
      <c r="N303" s="488"/>
      <c r="O303" s="489"/>
      <c r="P303" s="489"/>
      <c r="Q303" s="489"/>
      <c r="R303" s="489"/>
      <c r="S303" s="489"/>
      <c r="T303" s="489"/>
      <c r="U303" s="489"/>
      <c r="V303" s="489"/>
      <c r="W303" s="489"/>
      <c r="X303" s="489"/>
      <c r="Y303" s="489"/>
      <c r="Z303" s="489"/>
    </row>
    <row r="304" spans="1:26" ht="15.75" customHeight="1">
      <c r="A304" s="489"/>
      <c r="B304" s="579"/>
      <c r="C304" s="489"/>
      <c r="D304" s="489"/>
      <c r="E304" s="489"/>
      <c r="F304" s="489"/>
      <c r="G304" s="489"/>
      <c r="H304" s="489"/>
      <c r="I304" s="489"/>
      <c r="J304" s="489"/>
      <c r="K304" s="489"/>
      <c r="L304" s="489"/>
      <c r="M304" s="489"/>
      <c r="N304" s="488"/>
      <c r="O304" s="489"/>
      <c r="P304" s="489"/>
      <c r="Q304" s="489"/>
      <c r="R304" s="489"/>
      <c r="S304" s="489"/>
      <c r="T304" s="489"/>
      <c r="U304" s="489"/>
      <c r="V304" s="489"/>
      <c r="W304" s="489"/>
      <c r="X304" s="489"/>
      <c r="Y304" s="489"/>
      <c r="Z304" s="489"/>
    </row>
    <row r="305" spans="1:26" ht="15.75" customHeight="1">
      <c r="A305" s="489"/>
      <c r="B305" s="579"/>
      <c r="C305" s="489"/>
      <c r="D305" s="489"/>
      <c r="E305" s="489"/>
      <c r="F305" s="489"/>
      <c r="G305" s="489"/>
      <c r="H305" s="489"/>
      <c r="I305" s="489"/>
      <c r="J305" s="489"/>
      <c r="K305" s="489"/>
      <c r="L305" s="489"/>
      <c r="M305" s="489"/>
      <c r="N305" s="488"/>
      <c r="O305" s="489"/>
      <c r="P305" s="489"/>
      <c r="Q305" s="489"/>
      <c r="R305" s="489"/>
      <c r="S305" s="489"/>
      <c r="T305" s="489"/>
      <c r="U305" s="489"/>
      <c r="V305" s="489"/>
      <c r="W305" s="489"/>
      <c r="X305" s="489"/>
      <c r="Y305" s="489"/>
      <c r="Z305" s="489"/>
    </row>
    <row r="306" spans="1:26" ht="15.75" customHeight="1">
      <c r="A306" s="489"/>
      <c r="B306" s="579"/>
      <c r="C306" s="489"/>
      <c r="D306" s="489"/>
      <c r="E306" s="489"/>
      <c r="F306" s="489"/>
      <c r="G306" s="489"/>
      <c r="H306" s="489"/>
      <c r="I306" s="489"/>
      <c r="J306" s="489"/>
      <c r="K306" s="489"/>
      <c r="L306" s="489"/>
      <c r="M306" s="489"/>
      <c r="N306" s="488"/>
      <c r="O306" s="489"/>
      <c r="P306" s="489"/>
      <c r="Q306" s="489"/>
      <c r="R306" s="489"/>
      <c r="S306" s="489"/>
      <c r="T306" s="489"/>
      <c r="U306" s="489"/>
      <c r="V306" s="489"/>
      <c r="W306" s="489"/>
      <c r="X306" s="489"/>
      <c r="Y306" s="489"/>
      <c r="Z306" s="489"/>
    </row>
    <row r="307" spans="1:26" ht="15.75" customHeight="1">
      <c r="A307" s="489"/>
      <c r="B307" s="579"/>
      <c r="C307" s="489"/>
      <c r="D307" s="489"/>
      <c r="E307" s="489"/>
      <c r="F307" s="489"/>
      <c r="G307" s="489"/>
      <c r="H307" s="489"/>
      <c r="I307" s="489"/>
      <c r="J307" s="489"/>
      <c r="K307" s="489"/>
      <c r="L307" s="489"/>
      <c r="M307" s="489"/>
      <c r="N307" s="488"/>
      <c r="O307" s="489"/>
      <c r="P307" s="489"/>
      <c r="Q307" s="489"/>
      <c r="R307" s="489"/>
      <c r="S307" s="489"/>
      <c r="T307" s="489"/>
      <c r="U307" s="489"/>
      <c r="V307" s="489"/>
      <c r="W307" s="489"/>
      <c r="X307" s="489"/>
      <c r="Y307" s="489"/>
      <c r="Z307" s="489"/>
    </row>
    <row r="308" spans="1:26" ht="15.75" customHeight="1">
      <c r="A308" s="489"/>
      <c r="B308" s="579"/>
      <c r="C308" s="489"/>
      <c r="D308" s="489"/>
      <c r="E308" s="489"/>
      <c r="F308" s="489"/>
      <c r="G308" s="489"/>
      <c r="H308" s="489"/>
      <c r="I308" s="489"/>
      <c r="J308" s="489"/>
      <c r="K308" s="489"/>
      <c r="L308" s="489"/>
      <c r="M308" s="489"/>
      <c r="N308" s="488"/>
      <c r="O308" s="489"/>
      <c r="P308" s="489"/>
      <c r="Q308" s="489"/>
      <c r="R308" s="489"/>
      <c r="S308" s="489"/>
      <c r="T308" s="489"/>
      <c r="U308" s="489"/>
      <c r="V308" s="489"/>
      <c r="W308" s="489"/>
      <c r="X308" s="489"/>
      <c r="Y308" s="489"/>
      <c r="Z308" s="489"/>
    </row>
    <row r="309" spans="1:26" ht="15.75" customHeight="1">
      <c r="A309" s="489"/>
      <c r="B309" s="579"/>
      <c r="C309" s="489"/>
      <c r="D309" s="489"/>
      <c r="E309" s="489"/>
      <c r="F309" s="489"/>
      <c r="G309" s="489"/>
      <c r="H309" s="489"/>
      <c r="I309" s="489"/>
      <c r="J309" s="489"/>
      <c r="K309" s="489"/>
      <c r="L309" s="489"/>
      <c r="M309" s="489"/>
      <c r="N309" s="488"/>
      <c r="O309" s="489"/>
      <c r="P309" s="489"/>
      <c r="Q309" s="489"/>
      <c r="R309" s="489"/>
      <c r="S309" s="489"/>
      <c r="T309" s="489"/>
      <c r="U309" s="489"/>
      <c r="V309" s="489"/>
      <c r="W309" s="489"/>
      <c r="X309" s="489"/>
      <c r="Y309" s="489"/>
      <c r="Z309" s="489"/>
    </row>
    <row r="310" spans="1:26" ht="15.75" customHeight="1">
      <c r="A310" s="489"/>
      <c r="B310" s="579"/>
      <c r="C310" s="489"/>
      <c r="D310" s="489"/>
      <c r="E310" s="489"/>
      <c r="F310" s="489"/>
      <c r="G310" s="489"/>
      <c r="H310" s="489"/>
      <c r="I310" s="489"/>
      <c r="J310" s="489"/>
      <c r="K310" s="489"/>
      <c r="L310" s="489"/>
      <c r="M310" s="489"/>
      <c r="N310" s="488"/>
      <c r="O310" s="489"/>
      <c r="P310" s="489"/>
      <c r="Q310" s="489"/>
      <c r="R310" s="489"/>
      <c r="S310" s="489"/>
      <c r="T310" s="489"/>
      <c r="U310" s="489"/>
      <c r="V310" s="489"/>
      <c r="W310" s="489"/>
      <c r="X310" s="489"/>
      <c r="Y310" s="489"/>
      <c r="Z310" s="489"/>
    </row>
    <row r="311" spans="1:26" ht="15.75" customHeight="1">
      <c r="A311" s="489"/>
      <c r="B311" s="579"/>
      <c r="C311" s="489"/>
      <c r="D311" s="489"/>
      <c r="E311" s="489"/>
      <c r="F311" s="489"/>
      <c r="G311" s="489"/>
      <c r="H311" s="489"/>
      <c r="I311" s="489"/>
      <c r="J311" s="489"/>
      <c r="K311" s="489"/>
      <c r="L311" s="489"/>
      <c r="M311" s="489"/>
      <c r="N311" s="488"/>
      <c r="O311" s="489"/>
      <c r="P311" s="489"/>
      <c r="Q311" s="489"/>
      <c r="R311" s="489"/>
      <c r="S311" s="489"/>
      <c r="T311" s="489"/>
      <c r="U311" s="489"/>
      <c r="V311" s="489"/>
      <c r="W311" s="489"/>
      <c r="X311" s="489"/>
      <c r="Y311" s="489"/>
      <c r="Z311" s="489"/>
    </row>
    <row r="312" spans="1:26" ht="15.75" customHeight="1">
      <c r="A312" s="489"/>
      <c r="B312" s="579"/>
      <c r="C312" s="489"/>
      <c r="D312" s="489"/>
      <c r="E312" s="489"/>
      <c r="F312" s="489"/>
      <c r="G312" s="489"/>
      <c r="H312" s="489"/>
      <c r="I312" s="489"/>
      <c r="J312" s="489"/>
      <c r="K312" s="489"/>
      <c r="L312" s="489"/>
      <c r="M312" s="489"/>
      <c r="N312" s="488"/>
      <c r="O312" s="489"/>
      <c r="P312" s="489"/>
      <c r="Q312" s="489"/>
      <c r="R312" s="489"/>
      <c r="S312" s="489"/>
      <c r="T312" s="489"/>
      <c r="U312" s="489"/>
      <c r="V312" s="489"/>
      <c r="W312" s="489"/>
      <c r="X312" s="489"/>
      <c r="Y312" s="489"/>
      <c r="Z312" s="489"/>
    </row>
    <row r="313" spans="1:26" ht="15.75" customHeight="1">
      <c r="A313" s="489"/>
      <c r="B313" s="579"/>
      <c r="C313" s="489"/>
      <c r="D313" s="489"/>
      <c r="E313" s="489"/>
      <c r="F313" s="489"/>
      <c r="G313" s="489"/>
      <c r="H313" s="489"/>
      <c r="I313" s="489"/>
      <c r="J313" s="489"/>
      <c r="K313" s="489"/>
      <c r="L313" s="489"/>
      <c r="M313" s="489"/>
      <c r="N313" s="488"/>
      <c r="O313" s="489"/>
      <c r="P313" s="489"/>
      <c r="Q313" s="489"/>
      <c r="R313" s="489"/>
      <c r="S313" s="489"/>
      <c r="T313" s="489"/>
      <c r="U313" s="489"/>
      <c r="V313" s="489"/>
      <c r="W313" s="489"/>
      <c r="X313" s="489"/>
      <c r="Y313" s="489"/>
      <c r="Z313" s="489"/>
    </row>
    <row r="314" spans="1:26" ht="15.75" customHeight="1">
      <c r="A314" s="489"/>
      <c r="B314" s="579"/>
      <c r="C314" s="489"/>
      <c r="D314" s="489"/>
      <c r="E314" s="489"/>
      <c r="F314" s="489"/>
      <c r="G314" s="489"/>
      <c r="H314" s="489"/>
      <c r="I314" s="489"/>
      <c r="J314" s="489"/>
      <c r="K314" s="489"/>
      <c r="L314" s="489"/>
      <c r="M314" s="489"/>
      <c r="N314" s="488"/>
      <c r="O314" s="489"/>
      <c r="P314" s="489"/>
      <c r="Q314" s="489"/>
      <c r="R314" s="489"/>
      <c r="S314" s="489"/>
      <c r="T314" s="489"/>
      <c r="U314" s="489"/>
      <c r="V314" s="489"/>
      <c r="W314" s="489"/>
      <c r="X314" s="489"/>
      <c r="Y314" s="489"/>
      <c r="Z314" s="489"/>
    </row>
    <row r="315" spans="1:26" ht="15.75" customHeight="1">
      <c r="A315" s="489"/>
      <c r="B315" s="579"/>
      <c r="C315" s="489"/>
      <c r="D315" s="489"/>
      <c r="E315" s="489"/>
      <c r="F315" s="489"/>
      <c r="G315" s="489"/>
      <c r="H315" s="489"/>
      <c r="I315" s="489"/>
      <c r="J315" s="489"/>
      <c r="K315" s="489"/>
      <c r="L315" s="489"/>
      <c r="M315" s="489"/>
      <c r="N315" s="488"/>
      <c r="O315" s="489"/>
      <c r="P315" s="489"/>
      <c r="Q315" s="489"/>
      <c r="R315" s="489"/>
      <c r="S315" s="489"/>
      <c r="T315" s="489"/>
      <c r="U315" s="489"/>
      <c r="V315" s="489"/>
      <c r="W315" s="489"/>
      <c r="X315" s="489"/>
      <c r="Y315" s="489"/>
      <c r="Z315" s="489"/>
    </row>
    <row r="316" spans="1:26" ht="15.75" customHeight="1">
      <c r="A316" s="489"/>
      <c r="B316" s="579"/>
      <c r="C316" s="489"/>
      <c r="D316" s="489"/>
      <c r="E316" s="489"/>
      <c r="F316" s="489"/>
      <c r="G316" s="489"/>
      <c r="H316" s="489"/>
      <c r="I316" s="489"/>
      <c r="J316" s="489"/>
      <c r="K316" s="489"/>
      <c r="L316" s="489"/>
      <c r="M316" s="489"/>
      <c r="N316" s="488"/>
      <c r="O316" s="489"/>
      <c r="P316" s="489"/>
      <c r="Q316" s="489"/>
      <c r="R316" s="489"/>
      <c r="S316" s="489"/>
      <c r="T316" s="489"/>
      <c r="U316" s="489"/>
      <c r="V316" s="489"/>
      <c r="W316" s="489"/>
      <c r="X316" s="489"/>
      <c r="Y316" s="489"/>
      <c r="Z316" s="489"/>
    </row>
    <row r="317" spans="1:26" ht="15.75" customHeight="1">
      <c r="A317" s="489"/>
      <c r="B317" s="579"/>
      <c r="C317" s="489"/>
      <c r="D317" s="489"/>
      <c r="E317" s="489"/>
      <c r="F317" s="489"/>
      <c r="G317" s="489"/>
      <c r="H317" s="489"/>
      <c r="I317" s="489"/>
      <c r="J317" s="489"/>
      <c r="K317" s="489"/>
      <c r="L317" s="489"/>
      <c r="M317" s="489"/>
      <c r="N317" s="488"/>
      <c r="O317" s="489"/>
      <c r="P317" s="489"/>
      <c r="Q317" s="489"/>
      <c r="R317" s="489"/>
      <c r="S317" s="489"/>
      <c r="T317" s="489"/>
      <c r="U317" s="489"/>
      <c r="V317" s="489"/>
      <c r="W317" s="489"/>
      <c r="X317" s="489"/>
      <c r="Y317" s="489"/>
      <c r="Z317" s="489"/>
    </row>
    <row r="318" spans="1:26" ht="15.75" customHeight="1">
      <c r="A318" s="489"/>
      <c r="B318" s="579"/>
      <c r="C318" s="489"/>
      <c r="D318" s="489"/>
      <c r="E318" s="489"/>
      <c r="F318" s="489"/>
      <c r="G318" s="489"/>
      <c r="H318" s="489"/>
      <c r="I318" s="489"/>
      <c r="J318" s="489"/>
      <c r="K318" s="489"/>
      <c r="L318" s="489"/>
      <c r="M318" s="489"/>
      <c r="N318" s="488"/>
      <c r="O318" s="489"/>
      <c r="P318" s="489"/>
      <c r="Q318" s="489"/>
      <c r="R318" s="489"/>
      <c r="S318" s="489"/>
      <c r="T318" s="489"/>
      <c r="U318" s="489"/>
      <c r="V318" s="489"/>
      <c r="W318" s="489"/>
      <c r="X318" s="489"/>
      <c r="Y318" s="489"/>
      <c r="Z318" s="489"/>
    </row>
    <row r="319" spans="1:26" ht="15.75" customHeight="1">
      <c r="A319" s="489"/>
      <c r="B319" s="579"/>
      <c r="C319" s="489"/>
      <c r="D319" s="489"/>
      <c r="E319" s="489"/>
      <c r="F319" s="489"/>
      <c r="G319" s="489"/>
      <c r="H319" s="489"/>
      <c r="I319" s="489"/>
      <c r="J319" s="489"/>
      <c r="K319" s="489"/>
      <c r="L319" s="489"/>
      <c r="M319" s="489"/>
      <c r="N319" s="488"/>
      <c r="O319" s="489"/>
      <c r="P319" s="489"/>
      <c r="Q319" s="489"/>
      <c r="R319" s="489"/>
      <c r="S319" s="489"/>
      <c r="T319" s="489"/>
      <c r="U319" s="489"/>
      <c r="V319" s="489"/>
      <c r="W319" s="489"/>
      <c r="X319" s="489"/>
      <c r="Y319" s="489"/>
      <c r="Z319" s="489"/>
    </row>
    <row r="320" spans="1:26" ht="15.75" customHeight="1">
      <c r="A320" s="489"/>
      <c r="B320" s="579"/>
      <c r="C320" s="489"/>
      <c r="D320" s="489"/>
      <c r="E320" s="489"/>
      <c r="F320" s="489"/>
      <c r="G320" s="489"/>
      <c r="H320" s="489"/>
      <c r="I320" s="489"/>
      <c r="J320" s="489"/>
      <c r="K320" s="489"/>
      <c r="L320" s="489"/>
      <c r="M320" s="489"/>
      <c r="N320" s="488"/>
      <c r="O320" s="489"/>
      <c r="P320" s="489"/>
      <c r="Q320" s="489"/>
      <c r="R320" s="489"/>
      <c r="S320" s="489"/>
      <c r="T320" s="489"/>
      <c r="U320" s="489"/>
      <c r="V320" s="489"/>
      <c r="W320" s="489"/>
      <c r="X320" s="489"/>
      <c r="Y320" s="489"/>
      <c r="Z320" s="489"/>
    </row>
    <row r="321" spans="1:26" ht="15.75" customHeight="1">
      <c r="A321" s="489"/>
      <c r="B321" s="579"/>
      <c r="C321" s="489"/>
      <c r="D321" s="489"/>
      <c r="E321" s="489"/>
      <c r="F321" s="489"/>
      <c r="G321" s="489"/>
      <c r="H321" s="489"/>
      <c r="I321" s="489"/>
      <c r="J321" s="489"/>
      <c r="K321" s="489"/>
      <c r="L321" s="489"/>
      <c r="M321" s="489"/>
      <c r="N321" s="488"/>
      <c r="O321" s="489"/>
      <c r="P321" s="489"/>
      <c r="Q321" s="489"/>
      <c r="R321" s="489"/>
      <c r="S321" s="489"/>
      <c r="T321" s="489"/>
      <c r="U321" s="489"/>
      <c r="V321" s="489"/>
      <c r="W321" s="489"/>
      <c r="X321" s="489"/>
      <c r="Y321" s="489"/>
      <c r="Z321" s="489"/>
    </row>
    <row r="322" spans="1:26" ht="15.75" customHeight="1">
      <c r="A322" s="489"/>
      <c r="B322" s="579"/>
      <c r="C322" s="489"/>
      <c r="D322" s="489"/>
      <c r="E322" s="489"/>
      <c r="F322" s="489"/>
      <c r="G322" s="489"/>
      <c r="H322" s="489"/>
      <c r="I322" s="489"/>
      <c r="J322" s="489"/>
      <c r="K322" s="489"/>
      <c r="L322" s="489"/>
      <c r="M322" s="489"/>
      <c r="N322" s="488"/>
      <c r="O322" s="489"/>
      <c r="P322" s="489"/>
      <c r="Q322" s="489"/>
      <c r="R322" s="489"/>
      <c r="S322" s="489"/>
      <c r="T322" s="489"/>
      <c r="U322" s="489"/>
      <c r="V322" s="489"/>
      <c r="W322" s="489"/>
      <c r="X322" s="489"/>
      <c r="Y322" s="489"/>
      <c r="Z322" s="489"/>
    </row>
    <row r="323" spans="1:26" ht="15.75" customHeight="1">
      <c r="A323" s="489"/>
      <c r="B323" s="579"/>
      <c r="C323" s="489"/>
      <c r="D323" s="489"/>
      <c r="E323" s="489"/>
      <c r="F323" s="489"/>
      <c r="G323" s="489"/>
      <c r="H323" s="489"/>
      <c r="I323" s="489"/>
      <c r="J323" s="489"/>
      <c r="K323" s="489"/>
      <c r="L323" s="489"/>
      <c r="M323" s="489"/>
      <c r="N323" s="488"/>
      <c r="O323" s="489"/>
      <c r="P323" s="489"/>
      <c r="Q323" s="489"/>
      <c r="R323" s="489"/>
      <c r="S323" s="489"/>
      <c r="T323" s="489"/>
      <c r="U323" s="489"/>
      <c r="V323" s="489"/>
      <c r="W323" s="489"/>
      <c r="X323" s="489"/>
      <c r="Y323" s="489"/>
      <c r="Z323" s="489"/>
    </row>
    <row r="324" spans="1:26" ht="15.75" customHeight="1">
      <c r="A324" s="489"/>
      <c r="B324" s="579"/>
      <c r="C324" s="489"/>
      <c r="D324" s="489"/>
      <c r="E324" s="489"/>
      <c r="F324" s="489"/>
      <c r="G324" s="489"/>
      <c r="H324" s="489"/>
      <c r="I324" s="489"/>
      <c r="J324" s="489"/>
      <c r="K324" s="489"/>
      <c r="L324" s="489"/>
      <c r="M324" s="489"/>
      <c r="N324" s="488"/>
      <c r="O324" s="489"/>
      <c r="P324" s="489"/>
      <c r="Q324" s="489"/>
      <c r="R324" s="489"/>
      <c r="S324" s="489"/>
      <c r="T324" s="489"/>
      <c r="U324" s="489"/>
      <c r="V324" s="489"/>
      <c r="W324" s="489"/>
      <c r="X324" s="489"/>
      <c r="Y324" s="489"/>
      <c r="Z324" s="489"/>
    </row>
    <row r="325" spans="1:26" ht="15.75" customHeight="1">
      <c r="A325" s="489"/>
      <c r="B325" s="579"/>
      <c r="C325" s="489"/>
      <c r="D325" s="489"/>
      <c r="E325" s="489"/>
      <c r="F325" s="489"/>
      <c r="G325" s="489"/>
      <c r="H325" s="489"/>
      <c r="I325" s="489"/>
      <c r="J325" s="489"/>
      <c r="K325" s="489"/>
      <c r="L325" s="489"/>
      <c r="M325" s="489"/>
      <c r="N325" s="488"/>
      <c r="O325" s="489"/>
      <c r="P325" s="489"/>
      <c r="Q325" s="489"/>
      <c r="R325" s="489"/>
      <c r="S325" s="489"/>
      <c r="T325" s="489"/>
      <c r="U325" s="489"/>
      <c r="V325" s="489"/>
      <c r="W325" s="489"/>
      <c r="X325" s="489"/>
      <c r="Y325" s="489"/>
      <c r="Z325" s="489"/>
    </row>
    <row r="326" spans="1:26" ht="15.75" customHeight="1">
      <c r="A326" s="489"/>
      <c r="B326" s="579"/>
      <c r="C326" s="489"/>
      <c r="D326" s="489"/>
      <c r="E326" s="489"/>
      <c r="F326" s="489"/>
      <c r="G326" s="489"/>
      <c r="H326" s="489"/>
      <c r="I326" s="489"/>
      <c r="J326" s="489"/>
      <c r="K326" s="489"/>
      <c r="L326" s="489"/>
      <c r="M326" s="489"/>
      <c r="N326" s="488"/>
      <c r="O326" s="489"/>
      <c r="P326" s="489"/>
      <c r="Q326" s="489"/>
      <c r="R326" s="489"/>
      <c r="S326" s="489"/>
      <c r="T326" s="489"/>
      <c r="U326" s="489"/>
      <c r="V326" s="489"/>
      <c r="W326" s="489"/>
      <c r="X326" s="489"/>
      <c r="Y326" s="489"/>
      <c r="Z326" s="489"/>
    </row>
    <row r="327" spans="1:26" ht="15.75" customHeight="1">
      <c r="A327" s="489"/>
      <c r="B327" s="579"/>
      <c r="C327" s="489"/>
      <c r="D327" s="489"/>
      <c r="E327" s="489"/>
      <c r="F327" s="489"/>
      <c r="G327" s="489"/>
      <c r="H327" s="489"/>
      <c r="I327" s="489"/>
      <c r="J327" s="489"/>
      <c r="K327" s="489"/>
      <c r="L327" s="489"/>
      <c r="M327" s="489"/>
      <c r="N327" s="488"/>
      <c r="O327" s="489"/>
      <c r="P327" s="489"/>
      <c r="Q327" s="489"/>
      <c r="R327" s="489"/>
      <c r="S327" s="489"/>
      <c r="T327" s="489"/>
      <c r="U327" s="489"/>
      <c r="V327" s="489"/>
      <c r="W327" s="489"/>
      <c r="X327" s="489"/>
      <c r="Y327" s="489"/>
      <c r="Z327" s="489"/>
    </row>
    <row r="328" spans="1:26" ht="15.75" customHeight="1">
      <c r="A328" s="489"/>
      <c r="B328" s="579"/>
      <c r="C328" s="489"/>
      <c r="D328" s="489"/>
      <c r="E328" s="489"/>
      <c r="F328" s="489"/>
      <c r="G328" s="489"/>
      <c r="H328" s="489"/>
      <c r="I328" s="489"/>
      <c r="J328" s="489"/>
      <c r="K328" s="489"/>
      <c r="L328" s="489"/>
      <c r="M328" s="489"/>
      <c r="N328" s="488"/>
      <c r="O328" s="489"/>
      <c r="P328" s="489"/>
      <c r="Q328" s="489"/>
      <c r="R328" s="489"/>
      <c r="S328" s="489"/>
      <c r="T328" s="489"/>
      <c r="U328" s="489"/>
      <c r="V328" s="489"/>
      <c r="W328" s="489"/>
      <c r="X328" s="489"/>
      <c r="Y328" s="489"/>
      <c r="Z328" s="489"/>
    </row>
    <row r="329" spans="1:26" ht="15.75" customHeight="1">
      <c r="A329" s="489"/>
      <c r="B329" s="579"/>
      <c r="C329" s="489"/>
      <c r="D329" s="489"/>
      <c r="E329" s="489"/>
      <c r="F329" s="489"/>
      <c r="G329" s="489"/>
      <c r="H329" s="489"/>
      <c r="I329" s="489"/>
      <c r="J329" s="489"/>
      <c r="K329" s="489"/>
      <c r="L329" s="489"/>
      <c r="M329" s="489"/>
      <c r="N329" s="488"/>
      <c r="O329" s="489"/>
      <c r="P329" s="489"/>
      <c r="Q329" s="489"/>
      <c r="R329" s="489"/>
      <c r="S329" s="489"/>
      <c r="T329" s="489"/>
      <c r="U329" s="489"/>
      <c r="V329" s="489"/>
      <c r="W329" s="489"/>
      <c r="X329" s="489"/>
      <c r="Y329" s="489"/>
      <c r="Z329" s="489"/>
    </row>
    <row r="330" spans="1:26" ht="15.75" customHeight="1">
      <c r="A330" s="489"/>
      <c r="B330" s="579"/>
      <c r="C330" s="489"/>
      <c r="D330" s="489"/>
      <c r="E330" s="489"/>
      <c r="F330" s="489"/>
      <c r="G330" s="489"/>
      <c r="H330" s="489"/>
      <c r="I330" s="489"/>
      <c r="J330" s="489"/>
      <c r="K330" s="489"/>
      <c r="L330" s="489"/>
      <c r="M330" s="489"/>
      <c r="N330" s="488"/>
      <c r="O330" s="489"/>
      <c r="P330" s="489"/>
      <c r="Q330" s="489"/>
      <c r="R330" s="489"/>
      <c r="S330" s="489"/>
      <c r="T330" s="489"/>
      <c r="U330" s="489"/>
      <c r="V330" s="489"/>
      <c r="W330" s="489"/>
      <c r="X330" s="489"/>
      <c r="Y330" s="489"/>
      <c r="Z330" s="489"/>
    </row>
    <row r="331" spans="1:26" ht="15.75" customHeight="1">
      <c r="A331" s="489"/>
      <c r="B331" s="579"/>
      <c r="C331" s="489"/>
      <c r="D331" s="489"/>
      <c r="E331" s="489"/>
      <c r="F331" s="489"/>
      <c r="G331" s="489"/>
      <c r="H331" s="489"/>
      <c r="I331" s="489"/>
      <c r="J331" s="489"/>
      <c r="K331" s="489"/>
      <c r="L331" s="489"/>
      <c r="M331" s="489"/>
      <c r="N331" s="488"/>
      <c r="O331" s="489"/>
      <c r="P331" s="489"/>
      <c r="Q331" s="489"/>
      <c r="R331" s="489"/>
      <c r="S331" s="489"/>
      <c r="T331" s="489"/>
      <c r="U331" s="489"/>
      <c r="V331" s="489"/>
      <c r="W331" s="489"/>
      <c r="X331" s="489"/>
      <c r="Y331" s="489"/>
      <c r="Z331" s="489"/>
    </row>
    <row r="332" spans="1:26" ht="15.75" customHeight="1">
      <c r="A332" s="489"/>
      <c r="B332" s="579"/>
      <c r="C332" s="489"/>
      <c r="D332" s="489"/>
      <c r="E332" s="489"/>
      <c r="F332" s="489"/>
      <c r="G332" s="489"/>
      <c r="H332" s="489"/>
      <c r="I332" s="489"/>
      <c r="J332" s="489"/>
      <c r="K332" s="489"/>
      <c r="L332" s="489"/>
      <c r="M332" s="489"/>
      <c r="N332" s="488"/>
      <c r="O332" s="489"/>
      <c r="P332" s="489"/>
      <c r="Q332" s="489"/>
      <c r="R332" s="489"/>
      <c r="S332" s="489"/>
      <c r="T332" s="489"/>
      <c r="U332" s="489"/>
      <c r="V332" s="489"/>
      <c r="W332" s="489"/>
      <c r="X332" s="489"/>
      <c r="Y332" s="489"/>
      <c r="Z332" s="489"/>
    </row>
    <row r="333" spans="1:26" ht="15.75" customHeight="1">
      <c r="A333" s="489"/>
      <c r="B333" s="579"/>
      <c r="C333" s="489"/>
      <c r="D333" s="489"/>
      <c r="E333" s="489"/>
      <c r="F333" s="489"/>
      <c r="G333" s="489"/>
      <c r="H333" s="489"/>
      <c r="I333" s="489"/>
      <c r="J333" s="489"/>
      <c r="K333" s="489"/>
      <c r="L333" s="489"/>
      <c r="M333" s="489"/>
      <c r="N333" s="488"/>
      <c r="O333" s="489"/>
      <c r="P333" s="489"/>
      <c r="Q333" s="489"/>
      <c r="R333" s="489"/>
      <c r="S333" s="489"/>
      <c r="T333" s="489"/>
      <c r="U333" s="489"/>
      <c r="V333" s="489"/>
      <c r="W333" s="489"/>
      <c r="X333" s="489"/>
      <c r="Y333" s="489"/>
      <c r="Z333" s="489"/>
    </row>
    <row r="334" spans="1:26" ht="15.75" customHeight="1">
      <c r="A334" s="489"/>
      <c r="B334" s="579"/>
      <c r="C334" s="489"/>
      <c r="D334" s="489"/>
      <c r="E334" s="489"/>
      <c r="F334" s="489"/>
      <c r="G334" s="489"/>
      <c r="H334" s="489"/>
      <c r="I334" s="489"/>
      <c r="J334" s="489"/>
      <c r="K334" s="489"/>
      <c r="L334" s="489"/>
      <c r="M334" s="489"/>
      <c r="N334" s="488"/>
      <c r="O334" s="489"/>
      <c r="P334" s="489"/>
      <c r="Q334" s="489"/>
      <c r="R334" s="489"/>
      <c r="S334" s="489"/>
      <c r="T334" s="489"/>
      <c r="U334" s="489"/>
      <c r="V334" s="489"/>
      <c r="W334" s="489"/>
      <c r="X334" s="489"/>
      <c r="Y334" s="489"/>
      <c r="Z334" s="489"/>
    </row>
    <row r="335" spans="1:26" ht="15.75" customHeight="1">
      <c r="A335" s="489"/>
      <c r="B335" s="579"/>
      <c r="C335" s="489"/>
      <c r="D335" s="489"/>
      <c r="E335" s="489"/>
      <c r="F335" s="489"/>
      <c r="G335" s="489"/>
      <c r="H335" s="489"/>
      <c r="I335" s="489"/>
      <c r="J335" s="489"/>
      <c r="K335" s="489"/>
      <c r="L335" s="489"/>
      <c r="M335" s="489"/>
      <c r="N335" s="488"/>
      <c r="O335" s="489"/>
      <c r="P335" s="489"/>
      <c r="Q335" s="489"/>
      <c r="R335" s="489"/>
      <c r="S335" s="489"/>
      <c r="T335" s="489"/>
      <c r="U335" s="489"/>
      <c r="V335" s="489"/>
      <c r="W335" s="489"/>
      <c r="X335" s="489"/>
      <c r="Y335" s="489"/>
      <c r="Z335" s="489"/>
    </row>
    <row r="336" spans="1:26" ht="15.75" customHeight="1">
      <c r="A336" s="489"/>
      <c r="B336" s="579"/>
      <c r="C336" s="489"/>
      <c r="D336" s="489"/>
      <c r="E336" s="489"/>
      <c r="F336" s="489"/>
      <c r="G336" s="489"/>
      <c r="H336" s="489"/>
      <c r="I336" s="489"/>
      <c r="J336" s="489"/>
      <c r="K336" s="489"/>
      <c r="L336" s="489"/>
      <c r="M336" s="489"/>
      <c r="N336" s="488"/>
      <c r="O336" s="489"/>
      <c r="P336" s="489"/>
      <c r="Q336" s="489"/>
      <c r="R336" s="489"/>
      <c r="S336" s="489"/>
      <c r="T336" s="489"/>
      <c r="U336" s="489"/>
      <c r="V336" s="489"/>
      <c r="W336" s="489"/>
      <c r="X336" s="489"/>
      <c r="Y336" s="489"/>
      <c r="Z336" s="489"/>
    </row>
    <row r="337" spans="1:26" ht="15.75" customHeight="1">
      <c r="A337" s="489"/>
      <c r="B337" s="579"/>
      <c r="C337" s="489"/>
      <c r="D337" s="489"/>
      <c r="E337" s="489"/>
      <c r="F337" s="489"/>
      <c r="G337" s="489"/>
      <c r="H337" s="489"/>
      <c r="I337" s="489"/>
      <c r="J337" s="489"/>
      <c r="K337" s="489"/>
      <c r="L337" s="489"/>
      <c r="M337" s="489"/>
      <c r="N337" s="488"/>
      <c r="O337" s="489"/>
      <c r="P337" s="489"/>
      <c r="Q337" s="489"/>
      <c r="R337" s="489"/>
      <c r="S337" s="489"/>
      <c r="T337" s="489"/>
      <c r="U337" s="489"/>
      <c r="V337" s="489"/>
      <c r="W337" s="489"/>
      <c r="X337" s="489"/>
      <c r="Y337" s="489"/>
      <c r="Z337" s="489"/>
    </row>
    <row r="338" spans="1:26" ht="15.75" customHeight="1">
      <c r="A338" s="489"/>
      <c r="B338" s="579"/>
      <c r="C338" s="489"/>
      <c r="D338" s="489"/>
      <c r="E338" s="489"/>
      <c r="F338" s="489"/>
      <c r="G338" s="489"/>
      <c r="H338" s="489"/>
      <c r="I338" s="489"/>
      <c r="J338" s="489"/>
      <c r="K338" s="489"/>
      <c r="L338" s="489"/>
      <c r="M338" s="489"/>
      <c r="N338" s="488"/>
      <c r="O338" s="489"/>
      <c r="P338" s="489"/>
      <c r="Q338" s="489"/>
      <c r="R338" s="489"/>
      <c r="S338" s="489"/>
      <c r="T338" s="489"/>
      <c r="U338" s="489"/>
      <c r="V338" s="489"/>
      <c r="W338" s="489"/>
      <c r="X338" s="489"/>
      <c r="Y338" s="489"/>
      <c r="Z338" s="489"/>
    </row>
    <row r="339" spans="1:26" ht="15.75" customHeight="1">
      <c r="A339" s="489"/>
      <c r="B339" s="579"/>
      <c r="C339" s="489"/>
      <c r="D339" s="489"/>
      <c r="E339" s="489"/>
      <c r="F339" s="489"/>
      <c r="G339" s="489"/>
      <c r="H339" s="489"/>
      <c r="I339" s="489"/>
      <c r="J339" s="489"/>
      <c r="K339" s="489"/>
      <c r="L339" s="489"/>
      <c r="M339" s="489"/>
      <c r="N339" s="488"/>
      <c r="O339" s="489"/>
      <c r="P339" s="489"/>
      <c r="Q339" s="489"/>
      <c r="R339" s="489"/>
      <c r="S339" s="489"/>
      <c r="T339" s="489"/>
      <c r="U339" s="489"/>
      <c r="V339" s="489"/>
      <c r="W339" s="489"/>
      <c r="X339" s="489"/>
      <c r="Y339" s="489"/>
      <c r="Z339" s="489"/>
    </row>
    <row r="340" spans="1:26" ht="15.75" customHeight="1">
      <c r="A340" s="489"/>
      <c r="B340" s="579"/>
      <c r="C340" s="489"/>
      <c r="D340" s="489"/>
      <c r="E340" s="489"/>
      <c r="F340" s="489"/>
      <c r="G340" s="489"/>
      <c r="H340" s="489"/>
      <c r="I340" s="489"/>
      <c r="J340" s="489"/>
      <c r="K340" s="489"/>
      <c r="L340" s="489"/>
      <c r="M340" s="489"/>
      <c r="N340" s="488"/>
      <c r="O340" s="489"/>
      <c r="P340" s="489"/>
      <c r="Q340" s="489"/>
      <c r="R340" s="489"/>
      <c r="S340" s="489"/>
      <c r="T340" s="489"/>
      <c r="U340" s="489"/>
      <c r="V340" s="489"/>
      <c r="W340" s="489"/>
      <c r="X340" s="489"/>
      <c r="Y340" s="489"/>
      <c r="Z340" s="489"/>
    </row>
    <row r="341" spans="1:26" ht="15.75" customHeight="1">
      <c r="A341" s="489"/>
      <c r="B341" s="579"/>
      <c r="C341" s="489"/>
      <c r="D341" s="489"/>
      <c r="E341" s="489"/>
      <c r="F341" s="489"/>
      <c r="G341" s="489"/>
      <c r="H341" s="489"/>
      <c r="I341" s="489"/>
      <c r="J341" s="489"/>
      <c r="K341" s="489"/>
      <c r="L341" s="489"/>
      <c r="M341" s="489"/>
      <c r="N341" s="488"/>
      <c r="O341" s="489"/>
      <c r="P341" s="489"/>
      <c r="Q341" s="489"/>
      <c r="R341" s="489"/>
      <c r="S341" s="489"/>
      <c r="T341" s="489"/>
      <c r="U341" s="489"/>
      <c r="V341" s="489"/>
      <c r="W341" s="489"/>
      <c r="X341" s="489"/>
      <c r="Y341" s="489"/>
      <c r="Z341" s="489"/>
    </row>
    <row r="342" spans="1:26" ht="15.75" customHeight="1">
      <c r="A342" s="489"/>
      <c r="B342" s="579"/>
      <c r="C342" s="489"/>
      <c r="D342" s="489"/>
      <c r="E342" s="489"/>
      <c r="F342" s="489"/>
      <c r="G342" s="489"/>
      <c r="H342" s="489"/>
      <c r="I342" s="489"/>
      <c r="J342" s="489"/>
      <c r="K342" s="489"/>
      <c r="L342" s="489"/>
      <c r="M342" s="489"/>
      <c r="N342" s="488"/>
      <c r="O342" s="489"/>
      <c r="P342" s="489"/>
      <c r="Q342" s="489"/>
      <c r="R342" s="489"/>
      <c r="S342" s="489"/>
      <c r="T342" s="489"/>
      <c r="U342" s="489"/>
      <c r="V342" s="489"/>
      <c r="W342" s="489"/>
      <c r="X342" s="489"/>
      <c r="Y342" s="489"/>
      <c r="Z342" s="489"/>
    </row>
    <row r="343" spans="1:26" ht="15.75" customHeight="1">
      <c r="A343" s="489"/>
      <c r="B343" s="579"/>
      <c r="C343" s="489"/>
      <c r="D343" s="489"/>
      <c r="E343" s="489"/>
      <c r="F343" s="489"/>
      <c r="G343" s="489"/>
      <c r="H343" s="489"/>
      <c r="I343" s="489"/>
      <c r="J343" s="489"/>
      <c r="K343" s="489"/>
      <c r="L343" s="489"/>
      <c r="M343" s="489"/>
      <c r="N343" s="488"/>
      <c r="O343" s="489"/>
      <c r="P343" s="489"/>
      <c r="Q343" s="489"/>
      <c r="R343" s="489"/>
      <c r="S343" s="489"/>
      <c r="T343" s="489"/>
      <c r="U343" s="489"/>
      <c r="V343" s="489"/>
      <c r="W343" s="489"/>
      <c r="X343" s="489"/>
      <c r="Y343" s="489"/>
      <c r="Z343" s="489"/>
    </row>
    <row r="344" spans="1:26" ht="15.75" customHeight="1">
      <c r="A344" s="489"/>
      <c r="B344" s="579"/>
      <c r="C344" s="489"/>
      <c r="D344" s="489"/>
      <c r="E344" s="489"/>
      <c r="F344" s="489"/>
      <c r="G344" s="489"/>
      <c r="H344" s="489"/>
      <c r="I344" s="489"/>
      <c r="J344" s="489"/>
      <c r="K344" s="489"/>
      <c r="L344" s="489"/>
      <c r="M344" s="489"/>
      <c r="N344" s="488"/>
      <c r="O344" s="489"/>
      <c r="P344" s="489"/>
      <c r="Q344" s="489"/>
      <c r="R344" s="489"/>
      <c r="S344" s="489"/>
      <c r="T344" s="489"/>
      <c r="U344" s="489"/>
      <c r="V344" s="489"/>
      <c r="W344" s="489"/>
      <c r="X344" s="489"/>
      <c r="Y344" s="489"/>
      <c r="Z344" s="489"/>
    </row>
    <row r="345" spans="1:26" ht="15.75" customHeight="1">
      <c r="A345" s="489"/>
      <c r="B345" s="579"/>
      <c r="C345" s="489"/>
      <c r="D345" s="489"/>
      <c r="E345" s="489"/>
      <c r="F345" s="489"/>
      <c r="G345" s="489"/>
      <c r="H345" s="489"/>
      <c r="I345" s="489"/>
      <c r="J345" s="489"/>
      <c r="K345" s="489"/>
      <c r="L345" s="489"/>
      <c r="M345" s="489"/>
      <c r="N345" s="488"/>
      <c r="O345" s="489"/>
      <c r="P345" s="489"/>
      <c r="Q345" s="489"/>
      <c r="R345" s="489"/>
      <c r="S345" s="489"/>
      <c r="T345" s="489"/>
      <c r="U345" s="489"/>
      <c r="V345" s="489"/>
      <c r="W345" s="489"/>
      <c r="X345" s="489"/>
      <c r="Y345" s="489"/>
      <c r="Z345" s="489"/>
    </row>
    <row r="346" spans="1:26" ht="15.75" customHeight="1">
      <c r="A346" s="489"/>
      <c r="B346" s="579"/>
      <c r="C346" s="489"/>
      <c r="D346" s="489"/>
      <c r="E346" s="489"/>
      <c r="F346" s="489"/>
      <c r="G346" s="489"/>
      <c r="H346" s="489"/>
      <c r="I346" s="489"/>
      <c r="J346" s="489"/>
      <c r="K346" s="489"/>
      <c r="L346" s="489"/>
      <c r="M346" s="489"/>
      <c r="N346" s="488"/>
      <c r="O346" s="489"/>
      <c r="P346" s="489"/>
      <c r="Q346" s="489"/>
      <c r="R346" s="489"/>
      <c r="S346" s="489"/>
      <c r="T346" s="489"/>
      <c r="U346" s="489"/>
      <c r="V346" s="489"/>
      <c r="W346" s="489"/>
      <c r="X346" s="489"/>
      <c r="Y346" s="489"/>
      <c r="Z346" s="489"/>
    </row>
    <row r="347" spans="1:26" ht="15.75" customHeight="1">
      <c r="A347" s="489"/>
      <c r="B347" s="579"/>
      <c r="C347" s="489"/>
      <c r="D347" s="489"/>
      <c r="E347" s="489"/>
      <c r="F347" s="489"/>
      <c r="G347" s="489"/>
      <c r="H347" s="489"/>
      <c r="I347" s="489"/>
      <c r="J347" s="489"/>
      <c r="K347" s="489"/>
      <c r="L347" s="489"/>
      <c r="M347" s="489"/>
      <c r="N347" s="488"/>
      <c r="O347" s="489"/>
      <c r="P347" s="489"/>
      <c r="Q347" s="489"/>
      <c r="R347" s="489"/>
      <c r="S347" s="489"/>
      <c r="T347" s="489"/>
      <c r="U347" s="489"/>
      <c r="V347" s="489"/>
      <c r="W347" s="489"/>
      <c r="X347" s="489"/>
      <c r="Y347" s="489"/>
      <c r="Z347" s="489"/>
    </row>
    <row r="348" spans="1:26" ht="15.75" customHeight="1">
      <c r="A348" s="489"/>
      <c r="B348" s="579"/>
      <c r="C348" s="489"/>
      <c r="D348" s="489"/>
      <c r="E348" s="489"/>
      <c r="F348" s="489"/>
      <c r="G348" s="489"/>
      <c r="H348" s="489"/>
      <c r="I348" s="489"/>
      <c r="J348" s="489"/>
      <c r="K348" s="489"/>
      <c r="L348" s="489"/>
      <c r="M348" s="489"/>
      <c r="N348" s="488"/>
      <c r="O348" s="489"/>
      <c r="P348" s="489"/>
      <c r="Q348" s="489"/>
      <c r="R348" s="489"/>
      <c r="S348" s="489"/>
      <c r="T348" s="489"/>
      <c r="U348" s="489"/>
      <c r="V348" s="489"/>
      <c r="W348" s="489"/>
      <c r="X348" s="489"/>
      <c r="Y348" s="489"/>
      <c r="Z348" s="489"/>
    </row>
    <row r="349" spans="1:26" ht="15.75" customHeight="1">
      <c r="A349" s="489"/>
      <c r="B349" s="579"/>
      <c r="C349" s="489"/>
      <c r="D349" s="489"/>
      <c r="E349" s="489"/>
      <c r="F349" s="489"/>
      <c r="G349" s="489"/>
      <c r="H349" s="489"/>
      <c r="I349" s="489"/>
      <c r="J349" s="489"/>
      <c r="K349" s="489"/>
      <c r="L349" s="489"/>
      <c r="M349" s="489"/>
      <c r="N349" s="488"/>
      <c r="O349" s="489"/>
      <c r="P349" s="489"/>
      <c r="Q349" s="489"/>
      <c r="R349" s="489"/>
      <c r="S349" s="489"/>
      <c r="T349" s="489"/>
      <c r="U349" s="489"/>
      <c r="V349" s="489"/>
      <c r="W349" s="489"/>
      <c r="X349" s="489"/>
      <c r="Y349" s="489"/>
      <c r="Z349" s="489"/>
    </row>
    <row r="350" spans="1:26" ht="15.75" customHeight="1">
      <c r="A350" s="489"/>
      <c r="B350" s="579"/>
      <c r="C350" s="489"/>
      <c r="D350" s="489"/>
      <c r="E350" s="489"/>
      <c r="F350" s="489"/>
      <c r="G350" s="489"/>
      <c r="H350" s="489"/>
      <c r="I350" s="489"/>
      <c r="J350" s="489"/>
      <c r="K350" s="489"/>
      <c r="L350" s="489"/>
      <c r="M350" s="489"/>
      <c r="N350" s="488"/>
      <c r="O350" s="489"/>
      <c r="P350" s="489"/>
      <c r="Q350" s="489"/>
      <c r="R350" s="489"/>
      <c r="S350" s="489"/>
      <c r="T350" s="489"/>
      <c r="U350" s="489"/>
      <c r="V350" s="489"/>
      <c r="W350" s="489"/>
      <c r="X350" s="489"/>
      <c r="Y350" s="489"/>
      <c r="Z350" s="489"/>
    </row>
    <row r="351" spans="1:26" ht="15.75" customHeight="1">
      <c r="A351" s="489"/>
      <c r="B351" s="579"/>
      <c r="C351" s="489"/>
      <c r="D351" s="489"/>
      <c r="E351" s="489"/>
      <c r="F351" s="489"/>
      <c r="G351" s="489"/>
      <c r="H351" s="489"/>
      <c r="I351" s="489"/>
      <c r="J351" s="489"/>
      <c r="K351" s="489"/>
      <c r="L351" s="489"/>
      <c r="M351" s="489"/>
      <c r="N351" s="488"/>
      <c r="O351" s="489"/>
      <c r="P351" s="489"/>
      <c r="Q351" s="489"/>
      <c r="R351" s="489"/>
      <c r="S351" s="489"/>
      <c r="T351" s="489"/>
      <c r="U351" s="489"/>
      <c r="V351" s="489"/>
      <c r="W351" s="489"/>
      <c r="X351" s="489"/>
      <c r="Y351" s="489"/>
      <c r="Z351" s="489"/>
    </row>
    <row r="352" spans="1:26" ht="15.75" customHeight="1">
      <c r="A352" s="489"/>
      <c r="B352" s="579"/>
      <c r="C352" s="489"/>
      <c r="D352" s="489"/>
      <c r="E352" s="489"/>
      <c r="F352" s="489"/>
      <c r="G352" s="489"/>
      <c r="H352" s="489"/>
      <c r="I352" s="489"/>
      <c r="J352" s="489"/>
      <c r="K352" s="489"/>
      <c r="L352" s="489"/>
      <c r="M352" s="489"/>
      <c r="N352" s="488"/>
      <c r="O352" s="489"/>
      <c r="P352" s="489"/>
      <c r="Q352" s="489"/>
      <c r="R352" s="489"/>
      <c r="S352" s="489"/>
      <c r="T352" s="489"/>
      <c r="U352" s="489"/>
      <c r="V352" s="489"/>
      <c r="W352" s="489"/>
      <c r="X352" s="489"/>
      <c r="Y352" s="489"/>
      <c r="Z352" s="489"/>
    </row>
    <row r="353" spans="1:26" ht="15.75" customHeight="1">
      <c r="A353" s="489"/>
      <c r="B353" s="579"/>
      <c r="C353" s="489"/>
      <c r="D353" s="489"/>
      <c r="E353" s="489"/>
      <c r="F353" s="489"/>
      <c r="G353" s="489"/>
      <c r="H353" s="489"/>
      <c r="I353" s="489"/>
      <c r="J353" s="489"/>
      <c r="K353" s="489"/>
      <c r="L353" s="489"/>
      <c r="M353" s="489"/>
      <c r="N353" s="488"/>
      <c r="O353" s="489"/>
      <c r="P353" s="489"/>
      <c r="Q353" s="489"/>
      <c r="R353" s="489"/>
      <c r="S353" s="489"/>
      <c r="T353" s="489"/>
      <c r="U353" s="489"/>
      <c r="V353" s="489"/>
      <c r="W353" s="489"/>
      <c r="X353" s="489"/>
      <c r="Y353" s="489"/>
      <c r="Z353" s="489"/>
    </row>
    <row r="354" spans="1:26" ht="15.75" customHeight="1">
      <c r="A354" s="489"/>
      <c r="B354" s="579"/>
      <c r="C354" s="489"/>
      <c r="D354" s="489"/>
      <c r="E354" s="489"/>
      <c r="F354" s="489"/>
      <c r="G354" s="489"/>
      <c r="H354" s="489"/>
      <c r="I354" s="489"/>
      <c r="J354" s="489"/>
      <c r="K354" s="489"/>
      <c r="L354" s="489"/>
      <c r="M354" s="489"/>
      <c r="N354" s="488"/>
      <c r="O354" s="489"/>
      <c r="P354" s="489"/>
      <c r="Q354" s="489"/>
      <c r="R354" s="489"/>
      <c r="S354" s="489"/>
      <c r="T354" s="489"/>
      <c r="U354" s="489"/>
      <c r="V354" s="489"/>
      <c r="W354" s="489"/>
      <c r="X354" s="489"/>
      <c r="Y354" s="489"/>
      <c r="Z354" s="489"/>
    </row>
    <row r="355" spans="1:26" ht="15.75" customHeight="1">
      <c r="A355" s="489"/>
      <c r="B355" s="579"/>
      <c r="C355" s="489"/>
      <c r="D355" s="489"/>
      <c r="E355" s="489"/>
      <c r="F355" s="489"/>
      <c r="G355" s="489"/>
      <c r="H355" s="489"/>
      <c r="I355" s="489"/>
      <c r="J355" s="489"/>
      <c r="K355" s="489"/>
      <c r="L355" s="489"/>
      <c r="M355" s="489"/>
      <c r="N355" s="488"/>
      <c r="O355" s="489"/>
      <c r="P355" s="489"/>
      <c r="Q355" s="489"/>
      <c r="R355" s="489"/>
      <c r="S355" s="489"/>
      <c r="T355" s="489"/>
      <c r="U355" s="489"/>
      <c r="V355" s="489"/>
      <c r="W355" s="489"/>
      <c r="X355" s="489"/>
      <c r="Y355" s="489"/>
      <c r="Z355" s="489"/>
    </row>
    <row r="356" spans="1:26" ht="15.75" customHeight="1">
      <c r="A356" s="489"/>
      <c r="B356" s="579"/>
      <c r="C356" s="489"/>
      <c r="D356" s="489"/>
      <c r="E356" s="489"/>
      <c r="F356" s="489"/>
      <c r="G356" s="489"/>
      <c r="H356" s="489"/>
      <c r="I356" s="489"/>
      <c r="J356" s="489"/>
      <c r="K356" s="489"/>
      <c r="L356" s="489"/>
      <c r="M356" s="489"/>
      <c r="N356" s="488"/>
      <c r="O356" s="489"/>
      <c r="P356" s="489"/>
      <c r="Q356" s="489"/>
      <c r="R356" s="489"/>
      <c r="S356" s="489"/>
      <c r="T356" s="489"/>
      <c r="U356" s="489"/>
      <c r="V356" s="489"/>
      <c r="W356" s="489"/>
      <c r="X356" s="489"/>
      <c r="Y356" s="489"/>
      <c r="Z356" s="489"/>
    </row>
    <row r="357" spans="1:26" ht="15.75" customHeight="1">
      <c r="A357" s="489"/>
      <c r="B357" s="579"/>
      <c r="C357" s="489"/>
      <c r="D357" s="489"/>
      <c r="E357" s="489"/>
      <c r="F357" s="489"/>
      <c r="G357" s="489"/>
      <c r="H357" s="489"/>
      <c r="I357" s="489"/>
      <c r="J357" s="489"/>
      <c r="K357" s="489"/>
      <c r="L357" s="489"/>
      <c r="M357" s="489"/>
      <c r="N357" s="488"/>
      <c r="O357" s="489"/>
      <c r="P357" s="489"/>
      <c r="Q357" s="489"/>
      <c r="R357" s="489"/>
      <c r="S357" s="489"/>
      <c r="T357" s="489"/>
      <c r="U357" s="489"/>
      <c r="V357" s="489"/>
      <c r="W357" s="489"/>
      <c r="X357" s="489"/>
      <c r="Y357" s="489"/>
      <c r="Z357" s="489"/>
    </row>
    <row r="358" spans="1:26" ht="15.75" customHeight="1">
      <c r="A358" s="489"/>
      <c r="B358" s="579"/>
      <c r="C358" s="489"/>
      <c r="D358" s="489"/>
      <c r="E358" s="489"/>
      <c r="F358" s="489"/>
      <c r="G358" s="489"/>
      <c r="H358" s="489"/>
      <c r="I358" s="489"/>
      <c r="J358" s="489"/>
      <c r="K358" s="489"/>
      <c r="L358" s="489"/>
      <c r="M358" s="489"/>
      <c r="N358" s="488"/>
      <c r="O358" s="489"/>
      <c r="P358" s="489"/>
      <c r="Q358" s="489"/>
      <c r="R358" s="489"/>
      <c r="S358" s="489"/>
      <c r="T358" s="489"/>
      <c r="U358" s="489"/>
      <c r="V358" s="489"/>
      <c r="W358" s="489"/>
      <c r="X358" s="489"/>
      <c r="Y358" s="489"/>
      <c r="Z358" s="489"/>
    </row>
    <row r="359" spans="1:26" ht="15.75" customHeight="1">
      <c r="A359" s="489"/>
      <c r="B359" s="579"/>
      <c r="C359" s="489"/>
      <c r="D359" s="489"/>
      <c r="E359" s="489"/>
      <c r="F359" s="489"/>
      <c r="G359" s="489"/>
      <c r="H359" s="489"/>
      <c r="I359" s="489"/>
      <c r="J359" s="489"/>
      <c r="K359" s="489"/>
      <c r="L359" s="489"/>
      <c r="M359" s="489"/>
      <c r="N359" s="488"/>
      <c r="O359" s="489"/>
      <c r="P359" s="489"/>
      <c r="Q359" s="489"/>
      <c r="R359" s="489"/>
      <c r="S359" s="489"/>
      <c r="T359" s="489"/>
      <c r="U359" s="489"/>
      <c r="V359" s="489"/>
      <c r="W359" s="489"/>
      <c r="X359" s="489"/>
      <c r="Y359" s="489"/>
      <c r="Z359" s="489"/>
    </row>
    <row r="360" spans="1:26" ht="15.75" customHeight="1">
      <c r="A360" s="489"/>
      <c r="B360" s="579"/>
      <c r="C360" s="489"/>
      <c r="D360" s="489"/>
      <c r="E360" s="489"/>
      <c r="F360" s="489"/>
      <c r="G360" s="489"/>
      <c r="H360" s="489"/>
      <c r="I360" s="489"/>
      <c r="J360" s="489"/>
      <c r="K360" s="489"/>
      <c r="L360" s="489"/>
      <c r="M360" s="489"/>
      <c r="N360" s="488"/>
      <c r="O360" s="489"/>
      <c r="P360" s="489"/>
      <c r="Q360" s="489"/>
      <c r="R360" s="489"/>
      <c r="S360" s="489"/>
      <c r="T360" s="489"/>
      <c r="U360" s="489"/>
      <c r="V360" s="489"/>
      <c r="W360" s="489"/>
      <c r="X360" s="489"/>
      <c r="Y360" s="489"/>
      <c r="Z360" s="489"/>
    </row>
    <row r="361" spans="1:26" ht="15.75" customHeight="1">
      <c r="A361" s="489"/>
      <c r="B361" s="579"/>
      <c r="C361" s="489"/>
      <c r="D361" s="489"/>
      <c r="E361" s="489"/>
      <c r="F361" s="489"/>
      <c r="G361" s="489"/>
      <c r="H361" s="489"/>
      <c r="I361" s="489"/>
      <c r="J361" s="489"/>
      <c r="K361" s="489"/>
      <c r="L361" s="489"/>
      <c r="M361" s="489"/>
      <c r="N361" s="488"/>
      <c r="O361" s="489"/>
      <c r="P361" s="489"/>
      <c r="Q361" s="489"/>
      <c r="R361" s="489"/>
      <c r="S361" s="489"/>
      <c r="T361" s="489"/>
      <c r="U361" s="489"/>
      <c r="V361" s="489"/>
      <c r="W361" s="489"/>
      <c r="X361" s="489"/>
      <c r="Y361" s="489"/>
      <c r="Z361" s="489"/>
    </row>
    <row r="362" spans="1:26" ht="15.75" customHeight="1">
      <c r="A362" s="489"/>
      <c r="B362" s="579"/>
      <c r="C362" s="489"/>
      <c r="D362" s="489"/>
      <c r="E362" s="489"/>
      <c r="F362" s="489"/>
      <c r="G362" s="489"/>
      <c r="H362" s="489"/>
      <c r="I362" s="489"/>
      <c r="J362" s="489"/>
      <c r="K362" s="489"/>
      <c r="L362" s="489"/>
      <c r="M362" s="489"/>
      <c r="N362" s="488"/>
      <c r="O362" s="489"/>
      <c r="P362" s="489"/>
      <c r="Q362" s="489"/>
      <c r="R362" s="489"/>
      <c r="S362" s="489"/>
      <c r="T362" s="489"/>
      <c r="U362" s="489"/>
      <c r="V362" s="489"/>
      <c r="W362" s="489"/>
      <c r="X362" s="489"/>
      <c r="Y362" s="489"/>
      <c r="Z362" s="489"/>
    </row>
    <row r="363" spans="1:26" ht="15.75" customHeight="1">
      <c r="A363" s="489"/>
      <c r="B363" s="579"/>
      <c r="C363" s="489"/>
      <c r="D363" s="489"/>
      <c r="E363" s="489"/>
      <c r="F363" s="489"/>
      <c r="G363" s="489"/>
      <c r="H363" s="489"/>
      <c r="I363" s="489"/>
      <c r="J363" s="489"/>
      <c r="K363" s="489"/>
      <c r="L363" s="489"/>
      <c r="M363" s="489"/>
      <c r="N363" s="488"/>
      <c r="O363" s="489"/>
      <c r="P363" s="489"/>
      <c r="Q363" s="489"/>
      <c r="R363" s="489"/>
      <c r="S363" s="489"/>
      <c r="T363" s="489"/>
      <c r="U363" s="489"/>
      <c r="V363" s="489"/>
      <c r="W363" s="489"/>
      <c r="X363" s="489"/>
      <c r="Y363" s="489"/>
      <c r="Z363" s="489"/>
    </row>
    <row r="364" spans="1:26" ht="15.75" customHeight="1">
      <c r="A364" s="489"/>
      <c r="B364" s="579"/>
      <c r="C364" s="489"/>
      <c r="D364" s="489"/>
      <c r="E364" s="489"/>
      <c r="F364" s="489"/>
      <c r="G364" s="489"/>
      <c r="H364" s="489"/>
      <c r="I364" s="489"/>
      <c r="J364" s="489"/>
      <c r="K364" s="489"/>
      <c r="L364" s="489"/>
      <c r="M364" s="489"/>
      <c r="N364" s="488"/>
      <c r="O364" s="489"/>
      <c r="P364" s="489"/>
      <c r="Q364" s="489"/>
      <c r="R364" s="489"/>
      <c r="S364" s="489"/>
      <c r="T364" s="489"/>
      <c r="U364" s="489"/>
      <c r="V364" s="489"/>
      <c r="W364" s="489"/>
      <c r="X364" s="489"/>
      <c r="Y364" s="489"/>
      <c r="Z364" s="489"/>
    </row>
    <row r="365" spans="1:26" ht="15.75" customHeight="1">
      <c r="A365" s="489"/>
      <c r="B365" s="579"/>
      <c r="C365" s="489"/>
      <c r="D365" s="489"/>
      <c r="E365" s="489"/>
      <c r="F365" s="489"/>
      <c r="G365" s="489"/>
      <c r="H365" s="489"/>
      <c r="I365" s="489"/>
      <c r="J365" s="489"/>
      <c r="K365" s="489"/>
      <c r="L365" s="489"/>
      <c r="M365" s="489"/>
      <c r="N365" s="488"/>
      <c r="O365" s="489"/>
      <c r="P365" s="489"/>
      <c r="Q365" s="489"/>
      <c r="R365" s="489"/>
      <c r="S365" s="489"/>
      <c r="T365" s="489"/>
      <c r="U365" s="489"/>
      <c r="V365" s="489"/>
      <c r="W365" s="489"/>
      <c r="X365" s="489"/>
      <c r="Y365" s="489"/>
      <c r="Z365" s="489"/>
    </row>
    <row r="366" spans="1:26" ht="15.75" customHeight="1">
      <c r="A366" s="489"/>
      <c r="B366" s="579"/>
      <c r="C366" s="489"/>
      <c r="D366" s="489"/>
      <c r="E366" s="489"/>
      <c r="F366" s="489"/>
      <c r="G366" s="489"/>
      <c r="H366" s="489"/>
      <c r="I366" s="489"/>
      <c r="J366" s="489"/>
      <c r="K366" s="489"/>
      <c r="L366" s="489"/>
      <c r="M366" s="489"/>
      <c r="N366" s="488"/>
      <c r="O366" s="489"/>
      <c r="P366" s="489"/>
      <c r="Q366" s="489"/>
      <c r="R366" s="489"/>
      <c r="S366" s="489"/>
      <c r="T366" s="489"/>
      <c r="U366" s="489"/>
      <c r="V366" s="489"/>
      <c r="W366" s="489"/>
      <c r="X366" s="489"/>
      <c r="Y366" s="489"/>
      <c r="Z366" s="489"/>
    </row>
    <row r="367" spans="1:26" ht="15.75" customHeight="1">
      <c r="A367" s="489"/>
      <c r="B367" s="579"/>
      <c r="C367" s="489"/>
      <c r="D367" s="489"/>
      <c r="E367" s="489"/>
      <c r="F367" s="489"/>
      <c r="G367" s="489"/>
      <c r="H367" s="489"/>
      <c r="I367" s="489"/>
      <c r="J367" s="489"/>
      <c r="K367" s="489"/>
      <c r="L367" s="489"/>
      <c r="M367" s="489"/>
      <c r="N367" s="488"/>
      <c r="O367" s="489"/>
      <c r="P367" s="489"/>
      <c r="Q367" s="489"/>
      <c r="R367" s="489"/>
      <c r="S367" s="489"/>
      <c r="T367" s="489"/>
      <c r="U367" s="489"/>
      <c r="V367" s="489"/>
      <c r="W367" s="489"/>
      <c r="X367" s="489"/>
      <c r="Y367" s="489"/>
      <c r="Z367" s="489"/>
    </row>
    <row r="368" spans="1:26" ht="15.75" customHeight="1">
      <c r="A368" s="489"/>
      <c r="B368" s="579"/>
      <c r="C368" s="489"/>
      <c r="D368" s="489"/>
      <c r="E368" s="489"/>
      <c r="F368" s="489"/>
      <c r="G368" s="489"/>
      <c r="H368" s="489"/>
      <c r="I368" s="489"/>
      <c r="J368" s="489"/>
      <c r="K368" s="489"/>
      <c r="L368" s="489"/>
      <c r="M368" s="489"/>
      <c r="N368" s="488"/>
      <c r="O368" s="489"/>
      <c r="P368" s="489"/>
      <c r="Q368" s="489"/>
      <c r="R368" s="489"/>
      <c r="S368" s="489"/>
      <c r="T368" s="489"/>
      <c r="U368" s="489"/>
      <c r="V368" s="489"/>
      <c r="W368" s="489"/>
      <c r="X368" s="489"/>
      <c r="Y368" s="489"/>
      <c r="Z368" s="489"/>
    </row>
    <row r="369" spans="1:26" ht="15.75" customHeight="1">
      <c r="A369" s="489"/>
      <c r="B369" s="579"/>
      <c r="C369" s="489"/>
      <c r="D369" s="489"/>
      <c r="E369" s="489"/>
      <c r="F369" s="489"/>
      <c r="G369" s="489"/>
      <c r="H369" s="489"/>
      <c r="I369" s="489"/>
      <c r="J369" s="489"/>
      <c r="K369" s="489"/>
      <c r="L369" s="489"/>
      <c r="M369" s="489"/>
      <c r="N369" s="488"/>
      <c r="O369" s="489"/>
      <c r="P369" s="489"/>
      <c r="Q369" s="489"/>
      <c r="R369" s="489"/>
      <c r="S369" s="489"/>
      <c r="T369" s="489"/>
      <c r="U369" s="489"/>
      <c r="V369" s="489"/>
      <c r="W369" s="489"/>
      <c r="X369" s="489"/>
      <c r="Y369" s="489"/>
      <c r="Z369" s="489"/>
    </row>
    <row r="370" spans="1:26" ht="15.75" customHeight="1">
      <c r="A370" s="489"/>
      <c r="B370" s="579"/>
      <c r="C370" s="489"/>
      <c r="D370" s="489"/>
      <c r="E370" s="489"/>
      <c r="F370" s="489"/>
      <c r="G370" s="489"/>
      <c r="H370" s="489"/>
      <c r="I370" s="489"/>
      <c r="J370" s="489"/>
      <c r="K370" s="489"/>
      <c r="L370" s="489"/>
      <c r="M370" s="489"/>
      <c r="N370" s="488"/>
      <c r="O370" s="489"/>
      <c r="P370" s="489"/>
      <c r="Q370" s="489"/>
      <c r="R370" s="489"/>
      <c r="S370" s="489"/>
      <c r="T370" s="489"/>
      <c r="U370" s="489"/>
      <c r="V370" s="489"/>
      <c r="W370" s="489"/>
      <c r="X370" s="489"/>
      <c r="Y370" s="489"/>
      <c r="Z370" s="489"/>
    </row>
    <row r="371" spans="1:26" ht="15.75" customHeight="1">
      <c r="A371" s="489"/>
      <c r="B371" s="579"/>
      <c r="C371" s="489"/>
      <c r="D371" s="489"/>
      <c r="E371" s="489"/>
      <c r="F371" s="489"/>
      <c r="G371" s="489"/>
      <c r="H371" s="489"/>
      <c r="I371" s="489"/>
      <c r="J371" s="489"/>
      <c r="K371" s="489"/>
      <c r="L371" s="489"/>
      <c r="M371" s="489"/>
      <c r="N371" s="488"/>
      <c r="O371" s="489"/>
      <c r="P371" s="489"/>
      <c r="Q371" s="489"/>
      <c r="R371" s="489"/>
      <c r="S371" s="489"/>
      <c r="T371" s="489"/>
      <c r="U371" s="489"/>
      <c r="V371" s="489"/>
      <c r="W371" s="489"/>
      <c r="X371" s="489"/>
      <c r="Y371" s="489"/>
      <c r="Z371" s="489"/>
    </row>
    <row r="372" spans="1:26" ht="15.75" customHeight="1">
      <c r="A372" s="489"/>
      <c r="B372" s="579"/>
      <c r="C372" s="489"/>
      <c r="D372" s="489"/>
      <c r="E372" s="489"/>
      <c r="F372" s="489"/>
      <c r="G372" s="489"/>
      <c r="H372" s="489"/>
      <c r="I372" s="489"/>
      <c r="J372" s="489"/>
      <c r="K372" s="489"/>
      <c r="L372" s="489"/>
      <c r="M372" s="489"/>
      <c r="N372" s="488"/>
      <c r="O372" s="489"/>
      <c r="P372" s="489"/>
      <c r="Q372" s="489"/>
      <c r="R372" s="489"/>
      <c r="S372" s="489"/>
      <c r="T372" s="489"/>
      <c r="U372" s="489"/>
      <c r="V372" s="489"/>
      <c r="W372" s="489"/>
      <c r="X372" s="489"/>
      <c r="Y372" s="489"/>
      <c r="Z372" s="489"/>
    </row>
    <row r="373" spans="1:26" ht="15.75" customHeight="1">
      <c r="A373" s="489"/>
      <c r="B373" s="579"/>
      <c r="C373" s="489"/>
      <c r="D373" s="489"/>
      <c r="E373" s="489"/>
      <c r="F373" s="489"/>
      <c r="G373" s="489"/>
      <c r="H373" s="489"/>
      <c r="I373" s="489"/>
      <c r="J373" s="489"/>
      <c r="K373" s="489"/>
      <c r="L373" s="489"/>
      <c r="M373" s="489"/>
      <c r="N373" s="488"/>
      <c r="O373" s="489"/>
      <c r="P373" s="489"/>
      <c r="Q373" s="489"/>
      <c r="R373" s="489"/>
      <c r="S373" s="489"/>
      <c r="T373" s="489"/>
      <c r="U373" s="489"/>
      <c r="V373" s="489"/>
      <c r="W373" s="489"/>
      <c r="X373" s="489"/>
      <c r="Y373" s="489"/>
      <c r="Z373" s="489"/>
    </row>
    <row r="374" spans="1:26" ht="15.75" customHeight="1">
      <c r="A374" s="489"/>
      <c r="B374" s="579"/>
      <c r="C374" s="489"/>
      <c r="D374" s="489"/>
      <c r="E374" s="489"/>
      <c r="F374" s="489"/>
      <c r="G374" s="489"/>
      <c r="H374" s="489"/>
      <c r="I374" s="489"/>
      <c r="J374" s="489"/>
      <c r="K374" s="489"/>
      <c r="L374" s="489"/>
      <c r="M374" s="489"/>
      <c r="N374" s="488"/>
      <c r="O374" s="489"/>
      <c r="P374" s="489"/>
      <c r="Q374" s="489"/>
      <c r="R374" s="489"/>
      <c r="S374" s="489"/>
      <c r="T374" s="489"/>
      <c r="U374" s="489"/>
      <c r="V374" s="489"/>
      <c r="W374" s="489"/>
      <c r="X374" s="489"/>
      <c r="Y374" s="489"/>
      <c r="Z374" s="489"/>
    </row>
    <row r="375" spans="1:26" ht="15.75" customHeight="1">
      <c r="A375" s="489"/>
      <c r="B375" s="579"/>
      <c r="C375" s="489"/>
      <c r="D375" s="489"/>
      <c r="E375" s="489"/>
      <c r="F375" s="489"/>
      <c r="G375" s="489"/>
      <c r="H375" s="489"/>
      <c r="I375" s="489"/>
      <c r="J375" s="489"/>
      <c r="K375" s="489"/>
      <c r="L375" s="489"/>
      <c r="M375" s="489"/>
      <c r="N375" s="488"/>
      <c r="O375" s="489"/>
      <c r="P375" s="489"/>
      <c r="Q375" s="489"/>
      <c r="R375" s="489"/>
      <c r="S375" s="489"/>
      <c r="T375" s="489"/>
      <c r="U375" s="489"/>
      <c r="V375" s="489"/>
      <c r="W375" s="489"/>
      <c r="X375" s="489"/>
      <c r="Y375" s="489"/>
      <c r="Z375" s="489"/>
    </row>
    <row r="376" spans="1:26" ht="15.75" customHeight="1">
      <c r="A376" s="489"/>
      <c r="B376" s="579"/>
      <c r="C376" s="489"/>
      <c r="D376" s="489"/>
      <c r="E376" s="489"/>
      <c r="F376" s="489"/>
      <c r="G376" s="489"/>
      <c r="H376" s="489"/>
      <c r="I376" s="489"/>
      <c r="J376" s="489"/>
      <c r="K376" s="489"/>
      <c r="L376" s="489"/>
      <c r="M376" s="489"/>
      <c r="N376" s="488"/>
      <c r="O376" s="489"/>
      <c r="P376" s="489"/>
      <c r="Q376" s="489"/>
      <c r="R376" s="489"/>
      <c r="S376" s="489"/>
      <c r="T376" s="489"/>
      <c r="U376" s="489"/>
      <c r="V376" s="489"/>
      <c r="W376" s="489"/>
      <c r="X376" s="489"/>
      <c r="Y376" s="489"/>
      <c r="Z376" s="489"/>
    </row>
    <row r="377" spans="1:26" ht="15.75" customHeight="1">
      <c r="A377" s="489"/>
      <c r="B377" s="579"/>
      <c r="C377" s="489"/>
      <c r="D377" s="489"/>
      <c r="E377" s="489"/>
      <c r="F377" s="489"/>
      <c r="G377" s="489"/>
      <c r="H377" s="489"/>
      <c r="I377" s="489"/>
      <c r="J377" s="489"/>
      <c r="K377" s="489"/>
      <c r="L377" s="489"/>
      <c r="M377" s="489"/>
      <c r="N377" s="488"/>
      <c r="O377" s="489"/>
      <c r="P377" s="489"/>
      <c r="Q377" s="489"/>
      <c r="R377" s="489"/>
      <c r="S377" s="489"/>
      <c r="T377" s="489"/>
      <c r="U377" s="489"/>
      <c r="V377" s="489"/>
      <c r="W377" s="489"/>
      <c r="X377" s="489"/>
      <c r="Y377" s="489"/>
      <c r="Z377" s="489"/>
    </row>
    <row r="378" spans="1:26" ht="15.75" customHeight="1">
      <c r="A378" s="489"/>
      <c r="B378" s="579"/>
      <c r="C378" s="489"/>
      <c r="D378" s="489"/>
      <c r="E378" s="489"/>
      <c r="F378" s="489"/>
      <c r="G378" s="489"/>
      <c r="H378" s="489"/>
      <c r="I378" s="489"/>
      <c r="J378" s="489"/>
      <c r="K378" s="489"/>
      <c r="L378" s="489"/>
      <c r="M378" s="489"/>
      <c r="N378" s="488"/>
      <c r="O378" s="489"/>
      <c r="P378" s="489"/>
      <c r="Q378" s="489"/>
      <c r="R378" s="489"/>
      <c r="S378" s="489"/>
      <c r="T378" s="489"/>
      <c r="U378" s="489"/>
      <c r="V378" s="489"/>
      <c r="W378" s="489"/>
      <c r="X378" s="489"/>
      <c r="Y378" s="489"/>
      <c r="Z378" s="489"/>
    </row>
    <row r="379" spans="1:26" ht="15.75" customHeight="1">
      <c r="A379" s="489"/>
      <c r="B379" s="579"/>
      <c r="C379" s="489"/>
      <c r="D379" s="489"/>
      <c r="E379" s="489"/>
      <c r="F379" s="489"/>
      <c r="G379" s="489"/>
      <c r="H379" s="489"/>
      <c r="I379" s="489"/>
      <c r="J379" s="489"/>
      <c r="K379" s="489"/>
      <c r="L379" s="489"/>
      <c r="M379" s="489"/>
      <c r="N379" s="488"/>
      <c r="O379" s="489"/>
      <c r="P379" s="489"/>
      <c r="Q379" s="489"/>
      <c r="R379" s="489"/>
      <c r="S379" s="489"/>
      <c r="T379" s="489"/>
      <c r="U379" s="489"/>
      <c r="V379" s="489"/>
      <c r="W379" s="489"/>
      <c r="X379" s="489"/>
      <c r="Y379" s="489"/>
      <c r="Z379" s="489"/>
    </row>
    <row r="380" spans="1:26" ht="15.75" customHeight="1">
      <c r="A380" s="489"/>
      <c r="B380" s="579"/>
      <c r="C380" s="489"/>
      <c r="D380" s="489"/>
      <c r="E380" s="489"/>
      <c r="F380" s="489"/>
      <c r="G380" s="489"/>
      <c r="H380" s="489"/>
      <c r="I380" s="489"/>
      <c r="J380" s="489"/>
      <c r="K380" s="489"/>
      <c r="L380" s="489"/>
      <c r="M380" s="489"/>
      <c r="N380" s="488"/>
      <c r="O380" s="489"/>
      <c r="P380" s="489"/>
      <c r="Q380" s="489"/>
      <c r="R380" s="489"/>
      <c r="S380" s="489"/>
      <c r="T380" s="489"/>
      <c r="U380" s="489"/>
      <c r="V380" s="489"/>
      <c r="W380" s="489"/>
      <c r="X380" s="489"/>
      <c r="Y380" s="489"/>
      <c r="Z380" s="489"/>
    </row>
    <row r="381" spans="1:26" ht="15.75" customHeight="1">
      <c r="A381" s="489"/>
      <c r="B381" s="579"/>
      <c r="C381" s="489"/>
      <c r="D381" s="489"/>
      <c r="E381" s="489"/>
      <c r="F381" s="489"/>
      <c r="G381" s="489"/>
      <c r="H381" s="489"/>
      <c r="I381" s="489"/>
      <c r="J381" s="489"/>
      <c r="K381" s="489"/>
      <c r="L381" s="489"/>
      <c r="M381" s="489"/>
      <c r="N381" s="488"/>
      <c r="O381" s="489"/>
      <c r="P381" s="489"/>
      <c r="Q381" s="489"/>
      <c r="R381" s="489"/>
      <c r="S381" s="489"/>
      <c r="T381" s="489"/>
      <c r="U381" s="489"/>
      <c r="V381" s="489"/>
      <c r="W381" s="489"/>
      <c r="X381" s="489"/>
      <c r="Y381" s="489"/>
      <c r="Z381" s="489"/>
    </row>
    <row r="382" spans="1:26" ht="15.75" customHeight="1">
      <c r="A382" s="489"/>
      <c r="B382" s="579"/>
      <c r="C382" s="489"/>
      <c r="D382" s="489"/>
      <c r="E382" s="489"/>
      <c r="F382" s="489"/>
      <c r="G382" s="489"/>
      <c r="H382" s="489"/>
      <c r="I382" s="489"/>
      <c r="J382" s="489"/>
      <c r="K382" s="489"/>
      <c r="L382" s="489"/>
      <c r="M382" s="489"/>
      <c r="N382" s="488"/>
      <c r="O382" s="489"/>
      <c r="P382" s="489"/>
      <c r="Q382" s="489"/>
      <c r="R382" s="489"/>
      <c r="S382" s="489"/>
      <c r="T382" s="489"/>
      <c r="U382" s="489"/>
      <c r="V382" s="489"/>
      <c r="W382" s="489"/>
      <c r="X382" s="489"/>
      <c r="Y382" s="489"/>
      <c r="Z382" s="489"/>
    </row>
    <row r="383" spans="1:26" ht="15.75" customHeight="1">
      <c r="A383" s="489"/>
      <c r="B383" s="579"/>
      <c r="C383" s="489"/>
      <c r="D383" s="489"/>
      <c r="E383" s="489"/>
      <c r="F383" s="489"/>
      <c r="G383" s="489"/>
      <c r="H383" s="489"/>
      <c r="I383" s="489"/>
      <c r="J383" s="489"/>
      <c r="K383" s="489"/>
      <c r="L383" s="489"/>
      <c r="M383" s="489"/>
      <c r="N383" s="488"/>
      <c r="O383" s="489"/>
      <c r="P383" s="489"/>
      <c r="Q383" s="489"/>
      <c r="R383" s="489"/>
      <c r="S383" s="489"/>
      <c r="T383" s="489"/>
      <c r="U383" s="489"/>
      <c r="V383" s="489"/>
      <c r="W383" s="489"/>
      <c r="X383" s="489"/>
      <c r="Y383" s="489"/>
      <c r="Z383" s="489"/>
    </row>
    <row r="384" spans="1:26" ht="15.75" customHeight="1">
      <c r="A384" s="489"/>
      <c r="B384" s="579"/>
      <c r="C384" s="489"/>
      <c r="D384" s="489"/>
      <c r="E384" s="489"/>
      <c r="F384" s="489"/>
      <c r="G384" s="489"/>
      <c r="H384" s="489"/>
      <c r="I384" s="489"/>
      <c r="J384" s="489"/>
      <c r="K384" s="489"/>
      <c r="L384" s="489"/>
      <c r="M384" s="489"/>
      <c r="N384" s="488"/>
      <c r="O384" s="489"/>
      <c r="P384" s="489"/>
      <c r="Q384" s="489"/>
      <c r="R384" s="489"/>
      <c r="S384" s="489"/>
      <c r="T384" s="489"/>
      <c r="U384" s="489"/>
      <c r="V384" s="489"/>
      <c r="W384" s="489"/>
      <c r="X384" s="489"/>
      <c r="Y384" s="489"/>
      <c r="Z384" s="489"/>
    </row>
    <row r="385" spans="1:26" ht="15.75" customHeight="1">
      <c r="A385" s="489"/>
      <c r="B385" s="579"/>
      <c r="C385" s="489"/>
      <c r="D385" s="489"/>
      <c r="E385" s="489"/>
      <c r="F385" s="489"/>
      <c r="G385" s="489"/>
      <c r="H385" s="489"/>
      <c r="I385" s="489"/>
      <c r="J385" s="489"/>
      <c r="K385" s="489"/>
      <c r="L385" s="489"/>
      <c r="M385" s="489"/>
      <c r="N385" s="488"/>
      <c r="O385" s="489"/>
      <c r="P385" s="489"/>
      <c r="Q385" s="489"/>
      <c r="R385" s="489"/>
      <c r="S385" s="489"/>
      <c r="T385" s="489"/>
      <c r="U385" s="489"/>
      <c r="V385" s="489"/>
      <c r="W385" s="489"/>
      <c r="X385" s="489"/>
      <c r="Y385" s="489"/>
      <c r="Z385" s="489"/>
    </row>
    <row r="386" spans="1:26" ht="15.75" customHeight="1">
      <c r="A386" s="489"/>
      <c r="B386" s="579"/>
      <c r="C386" s="489"/>
      <c r="D386" s="489"/>
      <c r="E386" s="489"/>
      <c r="F386" s="489"/>
      <c r="G386" s="489"/>
      <c r="H386" s="489"/>
      <c r="I386" s="489"/>
      <c r="J386" s="489"/>
      <c r="K386" s="489"/>
      <c r="L386" s="489"/>
      <c r="M386" s="489"/>
      <c r="N386" s="488"/>
      <c r="O386" s="489"/>
      <c r="P386" s="489"/>
      <c r="Q386" s="489"/>
      <c r="R386" s="489"/>
      <c r="S386" s="489"/>
      <c r="T386" s="489"/>
      <c r="U386" s="489"/>
      <c r="V386" s="489"/>
      <c r="W386" s="489"/>
      <c r="X386" s="489"/>
      <c r="Y386" s="489"/>
      <c r="Z386" s="489"/>
    </row>
    <row r="387" spans="1:26" ht="15.75" customHeight="1">
      <c r="A387" s="489"/>
      <c r="B387" s="579"/>
      <c r="C387" s="489"/>
      <c r="D387" s="489"/>
      <c r="E387" s="489"/>
      <c r="F387" s="489"/>
      <c r="G387" s="489"/>
      <c r="H387" s="489"/>
      <c r="I387" s="489"/>
      <c r="J387" s="489"/>
      <c r="K387" s="489"/>
      <c r="L387" s="489"/>
      <c r="M387" s="489"/>
      <c r="N387" s="488"/>
      <c r="O387" s="489"/>
      <c r="P387" s="489"/>
      <c r="Q387" s="489"/>
      <c r="R387" s="489"/>
      <c r="S387" s="489"/>
      <c r="T387" s="489"/>
      <c r="U387" s="489"/>
      <c r="V387" s="489"/>
      <c r="W387" s="489"/>
      <c r="X387" s="489"/>
      <c r="Y387" s="489"/>
      <c r="Z387" s="489"/>
    </row>
    <row r="388" spans="1:26" ht="15.75" customHeight="1">
      <c r="A388" s="489"/>
      <c r="B388" s="579"/>
      <c r="C388" s="489"/>
      <c r="D388" s="489"/>
      <c r="E388" s="489"/>
      <c r="F388" s="489"/>
      <c r="G388" s="489"/>
      <c r="H388" s="489"/>
      <c r="I388" s="489"/>
      <c r="J388" s="489"/>
      <c r="K388" s="489"/>
      <c r="L388" s="489"/>
      <c r="M388" s="489"/>
      <c r="N388" s="488"/>
      <c r="O388" s="489"/>
      <c r="P388" s="489"/>
      <c r="Q388" s="489"/>
      <c r="R388" s="489"/>
      <c r="S388" s="489"/>
      <c r="T388" s="489"/>
      <c r="U388" s="489"/>
      <c r="V388" s="489"/>
      <c r="W388" s="489"/>
      <c r="X388" s="489"/>
      <c r="Y388" s="489"/>
      <c r="Z388" s="489"/>
    </row>
    <row r="389" spans="1:26" ht="15.75" customHeight="1">
      <c r="A389" s="489"/>
      <c r="B389" s="579"/>
      <c r="C389" s="489"/>
      <c r="D389" s="489"/>
      <c r="E389" s="489"/>
      <c r="F389" s="489"/>
      <c r="G389" s="489"/>
      <c r="H389" s="489"/>
      <c r="I389" s="489"/>
      <c r="J389" s="489"/>
      <c r="K389" s="489"/>
      <c r="L389" s="489"/>
      <c r="M389" s="489"/>
      <c r="N389" s="488"/>
      <c r="O389" s="489"/>
      <c r="P389" s="489"/>
      <c r="Q389" s="489"/>
      <c r="R389" s="489"/>
      <c r="S389" s="489"/>
      <c r="T389" s="489"/>
      <c r="U389" s="489"/>
      <c r="V389" s="489"/>
      <c r="W389" s="489"/>
      <c r="X389" s="489"/>
      <c r="Y389" s="489"/>
      <c r="Z389" s="489"/>
    </row>
    <row r="390" spans="1:26" ht="15.75" customHeight="1">
      <c r="A390" s="489"/>
      <c r="B390" s="579"/>
      <c r="C390" s="489"/>
      <c r="D390" s="489"/>
      <c r="E390" s="489"/>
      <c r="F390" s="489"/>
      <c r="G390" s="489"/>
      <c r="H390" s="489"/>
      <c r="I390" s="489"/>
      <c r="J390" s="489"/>
      <c r="K390" s="489"/>
      <c r="L390" s="489"/>
      <c r="M390" s="489"/>
      <c r="N390" s="488"/>
      <c r="O390" s="489"/>
      <c r="P390" s="489"/>
      <c r="Q390" s="489"/>
      <c r="R390" s="489"/>
      <c r="S390" s="489"/>
      <c r="T390" s="489"/>
      <c r="U390" s="489"/>
      <c r="V390" s="489"/>
      <c r="W390" s="489"/>
      <c r="X390" s="489"/>
      <c r="Y390" s="489"/>
      <c r="Z390" s="489"/>
    </row>
    <row r="391" spans="1:26" ht="15.75" customHeight="1">
      <c r="A391" s="489"/>
      <c r="B391" s="579"/>
      <c r="C391" s="489"/>
      <c r="D391" s="489"/>
      <c r="E391" s="489"/>
      <c r="F391" s="489"/>
      <c r="G391" s="489"/>
      <c r="H391" s="489"/>
      <c r="I391" s="489"/>
      <c r="J391" s="489"/>
      <c r="K391" s="489"/>
      <c r="L391" s="489"/>
      <c r="M391" s="489"/>
      <c r="N391" s="488"/>
      <c r="O391" s="489"/>
      <c r="P391" s="489"/>
      <c r="Q391" s="489"/>
      <c r="R391" s="489"/>
      <c r="S391" s="489"/>
      <c r="T391" s="489"/>
      <c r="U391" s="489"/>
      <c r="V391" s="489"/>
      <c r="W391" s="489"/>
      <c r="X391" s="489"/>
      <c r="Y391" s="489"/>
      <c r="Z391" s="489"/>
    </row>
    <row r="392" spans="1:26" ht="15.75" customHeight="1">
      <c r="A392" s="489"/>
      <c r="B392" s="579"/>
      <c r="C392" s="489"/>
      <c r="D392" s="489"/>
      <c r="E392" s="489"/>
      <c r="F392" s="489"/>
      <c r="G392" s="489"/>
      <c r="H392" s="489"/>
      <c r="I392" s="489"/>
      <c r="J392" s="489"/>
      <c r="K392" s="489"/>
      <c r="L392" s="489"/>
      <c r="M392" s="489"/>
      <c r="N392" s="488"/>
      <c r="O392" s="489"/>
      <c r="P392" s="489"/>
      <c r="Q392" s="489"/>
      <c r="R392" s="489"/>
      <c r="S392" s="489"/>
      <c r="T392" s="489"/>
      <c r="U392" s="489"/>
      <c r="V392" s="489"/>
      <c r="W392" s="489"/>
      <c r="X392" s="489"/>
      <c r="Y392" s="489"/>
      <c r="Z392" s="489"/>
    </row>
    <row r="393" spans="1:26" ht="15.75" customHeight="1">
      <c r="A393" s="489"/>
      <c r="B393" s="579"/>
      <c r="C393" s="489"/>
      <c r="D393" s="489"/>
      <c r="E393" s="489"/>
      <c r="F393" s="489"/>
      <c r="G393" s="489"/>
      <c r="H393" s="489"/>
      <c r="I393" s="489"/>
      <c r="J393" s="489"/>
      <c r="K393" s="489"/>
      <c r="L393" s="489"/>
      <c r="M393" s="489"/>
      <c r="N393" s="488"/>
      <c r="O393" s="489"/>
      <c r="P393" s="489"/>
      <c r="Q393" s="489"/>
      <c r="R393" s="489"/>
      <c r="S393" s="489"/>
      <c r="T393" s="489"/>
      <c r="U393" s="489"/>
      <c r="V393" s="489"/>
      <c r="W393" s="489"/>
      <c r="X393" s="489"/>
      <c r="Y393" s="489"/>
      <c r="Z393" s="489"/>
    </row>
    <row r="394" spans="1:26" ht="15.75" customHeight="1">
      <c r="A394" s="489"/>
      <c r="B394" s="579"/>
      <c r="C394" s="489"/>
      <c r="D394" s="489"/>
      <c r="E394" s="489"/>
      <c r="F394" s="489"/>
      <c r="G394" s="489"/>
      <c r="H394" s="489"/>
      <c r="I394" s="489"/>
      <c r="J394" s="489"/>
      <c r="K394" s="489"/>
      <c r="L394" s="489"/>
      <c r="M394" s="489"/>
      <c r="N394" s="488"/>
      <c r="O394" s="489"/>
      <c r="P394" s="489"/>
      <c r="Q394" s="489"/>
      <c r="R394" s="489"/>
      <c r="S394" s="489"/>
      <c r="T394" s="489"/>
      <c r="U394" s="489"/>
      <c r="V394" s="489"/>
      <c r="W394" s="489"/>
      <c r="X394" s="489"/>
      <c r="Y394" s="489"/>
      <c r="Z394" s="489"/>
    </row>
    <row r="395" spans="1:26" ht="15.75" customHeight="1">
      <c r="A395" s="489"/>
      <c r="B395" s="579"/>
      <c r="C395" s="489"/>
      <c r="D395" s="489"/>
      <c r="E395" s="489"/>
      <c r="F395" s="489"/>
      <c r="G395" s="489"/>
      <c r="H395" s="489"/>
      <c r="I395" s="489"/>
      <c r="J395" s="489"/>
      <c r="K395" s="489"/>
      <c r="L395" s="489"/>
      <c r="M395" s="489"/>
      <c r="N395" s="488"/>
      <c r="O395" s="489"/>
      <c r="P395" s="489"/>
      <c r="Q395" s="489"/>
      <c r="R395" s="489"/>
      <c r="S395" s="489"/>
      <c r="T395" s="489"/>
      <c r="U395" s="489"/>
      <c r="V395" s="489"/>
      <c r="W395" s="489"/>
      <c r="X395" s="489"/>
      <c r="Y395" s="489"/>
      <c r="Z395" s="489"/>
    </row>
    <row r="396" spans="1:26" ht="15.75" customHeight="1">
      <c r="A396" s="489"/>
      <c r="B396" s="579"/>
      <c r="C396" s="489"/>
      <c r="D396" s="489"/>
      <c r="E396" s="489"/>
      <c r="F396" s="489"/>
      <c r="G396" s="489"/>
      <c r="H396" s="489"/>
      <c r="I396" s="489"/>
      <c r="J396" s="489"/>
      <c r="K396" s="489"/>
      <c r="L396" s="489"/>
      <c r="M396" s="489"/>
      <c r="N396" s="488"/>
      <c r="O396" s="489"/>
      <c r="P396" s="489"/>
      <c r="Q396" s="489"/>
      <c r="R396" s="489"/>
      <c r="S396" s="489"/>
      <c r="T396" s="489"/>
      <c r="U396" s="489"/>
      <c r="V396" s="489"/>
      <c r="W396" s="489"/>
      <c r="X396" s="489"/>
      <c r="Y396" s="489"/>
      <c r="Z396" s="489"/>
    </row>
    <row r="397" spans="1:26" ht="15.75" customHeight="1">
      <c r="A397" s="489"/>
      <c r="B397" s="579"/>
      <c r="C397" s="489"/>
      <c r="D397" s="489"/>
      <c r="E397" s="489"/>
      <c r="F397" s="489"/>
      <c r="G397" s="489"/>
      <c r="H397" s="489"/>
      <c r="I397" s="489"/>
      <c r="J397" s="489"/>
      <c r="K397" s="489"/>
      <c r="L397" s="489"/>
      <c r="M397" s="489"/>
      <c r="N397" s="488"/>
      <c r="O397" s="489"/>
      <c r="P397" s="489"/>
      <c r="Q397" s="489"/>
      <c r="R397" s="489"/>
      <c r="S397" s="489"/>
      <c r="T397" s="489"/>
      <c r="U397" s="489"/>
      <c r="V397" s="489"/>
      <c r="W397" s="489"/>
      <c r="X397" s="489"/>
      <c r="Y397" s="489"/>
      <c r="Z397" s="489"/>
    </row>
    <row r="398" spans="1:26" ht="15.75" customHeight="1">
      <c r="A398" s="489"/>
      <c r="B398" s="579"/>
      <c r="C398" s="489"/>
      <c r="D398" s="489"/>
      <c r="E398" s="489"/>
      <c r="F398" s="489"/>
      <c r="G398" s="489"/>
      <c r="H398" s="489"/>
      <c r="I398" s="489"/>
      <c r="J398" s="489"/>
      <c r="K398" s="489"/>
      <c r="L398" s="489"/>
      <c r="M398" s="489"/>
      <c r="N398" s="488"/>
      <c r="O398" s="489"/>
      <c r="P398" s="489"/>
      <c r="Q398" s="489"/>
      <c r="R398" s="489"/>
      <c r="S398" s="489"/>
      <c r="T398" s="489"/>
      <c r="U398" s="489"/>
      <c r="V398" s="489"/>
      <c r="W398" s="489"/>
      <c r="X398" s="489"/>
      <c r="Y398" s="489"/>
      <c r="Z398" s="489"/>
    </row>
    <row r="399" spans="1:26" ht="15.75" customHeight="1">
      <c r="A399" s="489"/>
      <c r="B399" s="579"/>
      <c r="C399" s="489"/>
      <c r="D399" s="489"/>
      <c r="E399" s="489"/>
      <c r="F399" s="489"/>
      <c r="G399" s="489"/>
      <c r="H399" s="489"/>
      <c r="I399" s="489"/>
      <c r="J399" s="489"/>
      <c r="K399" s="489"/>
      <c r="L399" s="489"/>
      <c r="M399" s="489"/>
      <c r="N399" s="488"/>
      <c r="O399" s="489"/>
      <c r="P399" s="489"/>
      <c r="Q399" s="489"/>
      <c r="R399" s="489"/>
      <c r="S399" s="489"/>
      <c r="T399" s="489"/>
      <c r="U399" s="489"/>
      <c r="V399" s="489"/>
      <c r="W399" s="489"/>
      <c r="X399" s="489"/>
      <c r="Y399" s="489"/>
      <c r="Z399" s="489"/>
    </row>
    <row r="400" spans="1:26" ht="15.75" customHeight="1">
      <c r="A400" s="489"/>
      <c r="B400" s="579"/>
      <c r="C400" s="489"/>
      <c r="D400" s="489"/>
      <c r="E400" s="489"/>
      <c r="F400" s="489"/>
      <c r="G400" s="489"/>
      <c r="H400" s="489"/>
      <c r="I400" s="489"/>
      <c r="J400" s="489"/>
      <c r="K400" s="489"/>
      <c r="L400" s="489"/>
      <c r="M400" s="489"/>
      <c r="N400" s="488"/>
      <c r="O400" s="489"/>
      <c r="P400" s="489"/>
      <c r="Q400" s="489"/>
      <c r="R400" s="489"/>
      <c r="S400" s="489"/>
      <c r="T400" s="489"/>
      <c r="U400" s="489"/>
      <c r="V400" s="489"/>
      <c r="W400" s="489"/>
      <c r="X400" s="489"/>
      <c r="Y400" s="489"/>
      <c r="Z400" s="489"/>
    </row>
    <row r="401" spans="1:26" ht="15.75" customHeight="1">
      <c r="A401" s="489"/>
      <c r="B401" s="579"/>
      <c r="C401" s="489"/>
      <c r="D401" s="489"/>
      <c r="E401" s="489"/>
      <c r="F401" s="489"/>
      <c r="G401" s="489"/>
      <c r="H401" s="489"/>
      <c r="I401" s="489"/>
      <c r="J401" s="489"/>
      <c r="K401" s="489"/>
      <c r="L401" s="489"/>
      <c r="M401" s="489"/>
      <c r="N401" s="488"/>
      <c r="O401" s="489"/>
      <c r="P401" s="489"/>
      <c r="Q401" s="489"/>
      <c r="R401" s="489"/>
      <c r="S401" s="489"/>
      <c r="T401" s="489"/>
      <c r="U401" s="489"/>
      <c r="V401" s="489"/>
      <c r="W401" s="489"/>
      <c r="X401" s="489"/>
      <c r="Y401" s="489"/>
      <c r="Z401" s="489"/>
    </row>
    <row r="402" spans="1:26" ht="15.75" customHeight="1">
      <c r="A402" s="489"/>
      <c r="B402" s="579"/>
      <c r="C402" s="489"/>
      <c r="D402" s="489"/>
      <c r="E402" s="489"/>
      <c r="F402" s="489"/>
      <c r="G402" s="489"/>
      <c r="H402" s="489"/>
      <c r="I402" s="489"/>
      <c r="J402" s="489"/>
      <c r="K402" s="489"/>
      <c r="L402" s="489"/>
      <c r="M402" s="489"/>
      <c r="N402" s="488"/>
      <c r="O402" s="489"/>
      <c r="P402" s="489"/>
      <c r="Q402" s="489"/>
      <c r="R402" s="489"/>
      <c r="S402" s="489"/>
      <c r="T402" s="489"/>
      <c r="U402" s="489"/>
      <c r="V402" s="489"/>
      <c r="W402" s="489"/>
      <c r="X402" s="489"/>
      <c r="Y402" s="489"/>
      <c r="Z402" s="489"/>
    </row>
    <row r="403" spans="1:26" ht="15.75" customHeight="1">
      <c r="A403" s="489"/>
      <c r="B403" s="579"/>
      <c r="C403" s="489"/>
      <c r="D403" s="489"/>
      <c r="E403" s="489"/>
      <c r="F403" s="489"/>
      <c r="G403" s="489"/>
      <c r="H403" s="489"/>
      <c r="I403" s="489"/>
      <c r="J403" s="489"/>
      <c r="K403" s="489"/>
      <c r="L403" s="489"/>
      <c r="M403" s="489"/>
      <c r="N403" s="488"/>
      <c r="O403" s="489"/>
      <c r="P403" s="489"/>
      <c r="Q403" s="489"/>
      <c r="R403" s="489"/>
      <c r="S403" s="489"/>
      <c r="T403" s="489"/>
      <c r="U403" s="489"/>
      <c r="V403" s="489"/>
      <c r="W403" s="489"/>
      <c r="X403" s="489"/>
      <c r="Y403" s="489"/>
      <c r="Z403" s="489"/>
    </row>
    <row r="404" spans="1:26" ht="15.75" customHeight="1">
      <c r="A404" s="489"/>
      <c r="B404" s="579"/>
      <c r="C404" s="489"/>
      <c r="D404" s="489"/>
      <c r="E404" s="489"/>
      <c r="F404" s="489"/>
      <c r="G404" s="489"/>
      <c r="H404" s="489"/>
      <c r="I404" s="489"/>
      <c r="J404" s="489"/>
      <c r="K404" s="489"/>
      <c r="L404" s="489"/>
      <c r="M404" s="489"/>
      <c r="N404" s="488"/>
      <c r="O404" s="489"/>
      <c r="P404" s="489"/>
      <c r="Q404" s="489"/>
      <c r="R404" s="489"/>
      <c r="S404" s="489"/>
      <c r="T404" s="489"/>
      <c r="U404" s="489"/>
      <c r="V404" s="489"/>
      <c r="W404" s="489"/>
      <c r="X404" s="489"/>
      <c r="Y404" s="489"/>
      <c r="Z404" s="489"/>
    </row>
    <row r="405" spans="1:26" ht="15.75" customHeight="1">
      <c r="A405" s="489"/>
      <c r="B405" s="579"/>
      <c r="C405" s="489"/>
      <c r="D405" s="489"/>
      <c r="E405" s="489"/>
      <c r="F405" s="489"/>
      <c r="G405" s="489"/>
      <c r="H405" s="489"/>
      <c r="I405" s="489"/>
      <c r="J405" s="489"/>
      <c r="K405" s="489"/>
      <c r="L405" s="489"/>
      <c r="M405" s="489"/>
      <c r="N405" s="488"/>
      <c r="O405" s="489"/>
      <c r="P405" s="489"/>
      <c r="Q405" s="489"/>
      <c r="R405" s="489"/>
      <c r="S405" s="489"/>
      <c r="T405" s="489"/>
      <c r="U405" s="489"/>
      <c r="V405" s="489"/>
      <c r="W405" s="489"/>
      <c r="X405" s="489"/>
      <c r="Y405" s="489"/>
      <c r="Z405" s="489"/>
    </row>
    <row r="406" spans="1:26" ht="15.75" customHeight="1">
      <c r="A406" s="489"/>
      <c r="B406" s="579"/>
      <c r="C406" s="489"/>
      <c r="D406" s="489"/>
      <c r="E406" s="489"/>
      <c r="F406" s="489"/>
      <c r="G406" s="489"/>
      <c r="H406" s="489"/>
      <c r="I406" s="489"/>
      <c r="J406" s="489"/>
      <c r="K406" s="489"/>
      <c r="L406" s="489"/>
      <c r="M406" s="489"/>
      <c r="N406" s="488"/>
      <c r="O406" s="489"/>
      <c r="P406" s="489"/>
      <c r="Q406" s="489"/>
      <c r="R406" s="489"/>
      <c r="S406" s="489"/>
      <c r="T406" s="489"/>
      <c r="U406" s="489"/>
      <c r="V406" s="489"/>
      <c r="W406" s="489"/>
      <c r="X406" s="489"/>
      <c r="Y406" s="489"/>
      <c r="Z406" s="489"/>
    </row>
    <row r="407" spans="1:26" ht="15.75" customHeight="1">
      <c r="A407" s="489"/>
      <c r="B407" s="579"/>
      <c r="C407" s="489"/>
      <c r="D407" s="489"/>
      <c r="E407" s="489"/>
      <c r="F407" s="489"/>
      <c r="G407" s="489"/>
      <c r="H407" s="489"/>
      <c r="I407" s="489"/>
      <c r="J407" s="489"/>
      <c r="K407" s="489"/>
      <c r="L407" s="489"/>
      <c r="M407" s="489"/>
      <c r="N407" s="488"/>
      <c r="O407" s="489"/>
      <c r="P407" s="489"/>
      <c r="Q407" s="489"/>
      <c r="R407" s="489"/>
      <c r="S407" s="489"/>
      <c r="T407" s="489"/>
      <c r="U407" s="489"/>
      <c r="V407" s="489"/>
      <c r="W407" s="489"/>
      <c r="X407" s="489"/>
      <c r="Y407" s="489"/>
      <c r="Z407" s="489"/>
    </row>
    <row r="408" spans="1:26" ht="15.75" customHeight="1">
      <c r="A408" s="489"/>
      <c r="B408" s="579"/>
      <c r="C408" s="489"/>
      <c r="D408" s="489"/>
      <c r="E408" s="489"/>
      <c r="F408" s="489"/>
      <c r="G408" s="489"/>
      <c r="H408" s="489"/>
      <c r="I408" s="489"/>
      <c r="J408" s="489"/>
      <c r="K408" s="489"/>
      <c r="L408" s="489"/>
      <c r="M408" s="489"/>
      <c r="N408" s="488"/>
      <c r="O408" s="489"/>
      <c r="P408" s="489"/>
      <c r="Q408" s="489"/>
      <c r="R408" s="489"/>
      <c r="S408" s="489"/>
      <c r="T408" s="489"/>
      <c r="U408" s="489"/>
      <c r="V408" s="489"/>
      <c r="W408" s="489"/>
      <c r="X408" s="489"/>
      <c r="Y408" s="489"/>
      <c r="Z408" s="489"/>
    </row>
    <row r="409" spans="1:26" ht="15.75" customHeight="1">
      <c r="A409" s="489"/>
      <c r="B409" s="579"/>
      <c r="C409" s="489"/>
      <c r="D409" s="489"/>
      <c r="E409" s="489"/>
      <c r="F409" s="489"/>
      <c r="G409" s="489"/>
      <c r="H409" s="489"/>
      <c r="I409" s="489"/>
      <c r="J409" s="489"/>
      <c r="K409" s="489"/>
      <c r="L409" s="489"/>
      <c r="M409" s="489"/>
      <c r="N409" s="488"/>
      <c r="O409" s="489"/>
      <c r="P409" s="489"/>
      <c r="Q409" s="489"/>
      <c r="R409" s="489"/>
      <c r="S409" s="489"/>
      <c r="T409" s="489"/>
      <c r="U409" s="489"/>
      <c r="V409" s="489"/>
      <c r="W409" s="489"/>
      <c r="X409" s="489"/>
      <c r="Y409" s="489"/>
      <c r="Z409" s="489"/>
    </row>
    <row r="410" spans="1:26" ht="15.75" customHeight="1">
      <c r="A410" s="489"/>
      <c r="B410" s="579"/>
      <c r="C410" s="489"/>
      <c r="D410" s="489"/>
      <c r="E410" s="489"/>
      <c r="F410" s="489"/>
      <c r="G410" s="489"/>
      <c r="H410" s="489"/>
      <c r="I410" s="489"/>
      <c r="J410" s="489"/>
      <c r="K410" s="489"/>
      <c r="L410" s="489"/>
      <c r="M410" s="489"/>
      <c r="N410" s="488"/>
      <c r="O410" s="489"/>
      <c r="P410" s="489"/>
      <c r="Q410" s="489"/>
      <c r="R410" s="489"/>
      <c r="S410" s="489"/>
      <c r="T410" s="489"/>
      <c r="U410" s="489"/>
      <c r="V410" s="489"/>
      <c r="W410" s="489"/>
      <c r="X410" s="489"/>
      <c r="Y410" s="489"/>
      <c r="Z410" s="489"/>
    </row>
    <row r="411" spans="1:26" ht="15.75" customHeight="1">
      <c r="A411" s="489"/>
      <c r="B411" s="579"/>
      <c r="C411" s="489"/>
      <c r="D411" s="489"/>
      <c r="E411" s="489"/>
      <c r="F411" s="489"/>
      <c r="G411" s="489"/>
      <c r="H411" s="489"/>
      <c r="I411" s="489"/>
      <c r="J411" s="489"/>
      <c r="K411" s="489"/>
      <c r="L411" s="489"/>
      <c r="M411" s="489"/>
      <c r="N411" s="488"/>
      <c r="O411" s="489"/>
      <c r="P411" s="489"/>
      <c r="Q411" s="489"/>
      <c r="R411" s="489"/>
      <c r="S411" s="489"/>
      <c r="T411" s="489"/>
      <c r="U411" s="489"/>
      <c r="V411" s="489"/>
      <c r="W411" s="489"/>
      <c r="X411" s="489"/>
      <c r="Y411" s="489"/>
      <c r="Z411" s="489"/>
    </row>
    <row r="412" spans="1:26" ht="15.75" customHeight="1">
      <c r="A412" s="489"/>
      <c r="B412" s="579"/>
      <c r="C412" s="489"/>
      <c r="D412" s="489"/>
      <c r="E412" s="489"/>
      <c r="F412" s="489"/>
      <c r="G412" s="489"/>
      <c r="H412" s="489"/>
      <c r="I412" s="489"/>
      <c r="J412" s="489"/>
      <c r="K412" s="489"/>
      <c r="L412" s="489"/>
      <c r="M412" s="489"/>
      <c r="N412" s="488"/>
      <c r="O412" s="489"/>
      <c r="P412" s="489"/>
      <c r="Q412" s="489"/>
      <c r="R412" s="489"/>
      <c r="S412" s="489"/>
      <c r="T412" s="489"/>
      <c r="U412" s="489"/>
      <c r="V412" s="489"/>
      <c r="W412" s="489"/>
      <c r="X412" s="489"/>
      <c r="Y412" s="489"/>
      <c r="Z412" s="489"/>
    </row>
    <row r="413" spans="1:26" ht="15.75" customHeight="1">
      <c r="A413" s="489"/>
      <c r="B413" s="579"/>
      <c r="C413" s="489"/>
      <c r="D413" s="489"/>
      <c r="E413" s="489"/>
      <c r="F413" s="489"/>
      <c r="G413" s="489"/>
      <c r="H413" s="489"/>
      <c r="I413" s="489"/>
      <c r="J413" s="489"/>
      <c r="K413" s="489"/>
      <c r="L413" s="489"/>
      <c r="M413" s="489"/>
      <c r="N413" s="488"/>
      <c r="O413" s="489"/>
      <c r="P413" s="489"/>
      <c r="Q413" s="489"/>
      <c r="R413" s="489"/>
      <c r="S413" s="489"/>
      <c r="T413" s="489"/>
      <c r="U413" s="489"/>
      <c r="V413" s="489"/>
      <c r="W413" s="489"/>
      <c r="X413" s="489"/>
      <c r="Y413" s="489"/>
      <c r="Z413" s="489"/>
    </row>
    <row r="414" spans="1:26" ht="15.75" customHeight="1">
      <c r="A414" s="489"/>
      <c r="B414" s="579"/>
      <c r="C414" s="489"/>
      <c r="D414" s="489"/>
      <c r="E414" s="489"/>
      <c r="F414" s="489"/>
      <c r="G414" s="489"/>
      <c r="H414" s="489"/>
      <c r="I414" s="489"/>
      <c r="J414" s="489"/>
      <c r="K414" s="489"/>
      <c r="L414" s="489"/>
      <c r="M414" s="489"/>
      <c r="N414" s="488"/>
      <c r="O414" s="489"/>
      <c r="P414" s="489"/>
      <c r="Q414" s="489"/>
      <c r="R414" s="489"/>
      <c r="S414" s="489"/>
      <c r="T414" s="489"/>
      <c r="U414" s="489"/>
      <c r="V414" s="489"/>
      <c r="W414" s="489"/>
      <c r="X414" s="489"/>
      <c r="Y414" s="489"/>
      <c r="Z414" s="489"/>
    </row>
    <row r="415" spans="1:26" ht="15.75" customHeight="1">
      <c r="A415" s="489"/>
      <c r="B415" s="579"/>
      <c r="C415" s="489"/>
      <c r="D415" s="489"/>
      <c r="E415" s="489"/>
      <c r="F415" s="489"/>
      <c r="G415" s="489"/>
      <c r="H415" s="489"/>
      <c r="I415" s="489"/>
      <c r="J415" s="489"/>
      <c r="K415" s="489"/>
      <c r="L415" s="489"/>
      <c r="M415" s="489"/>
      <c r="N415" s="488"/>
      <c r="O415" s="489"/>
      <c r="P415" s="489"/>
      <c r="Q415" s="489"/>
      <c r="R415" s="489"/>
      <c r="S415" s="489"/>
      <c r="T415" s="489"/>
      <c r="U415" s="489"/>
      <c r="V415" s="489"/>
      <c r="W415" s="489"/>
      <c r="X415" s="489"/>
      <c r="Y415" s="489"/>
      <c r="Z415" s="489"/>
    </row>
    <row r="416" spans="1:26" ht="15.75" customHeight="1">
      <c r="A416" s="489"/>
      <c r="B416" s="579"/>
      <c r="C416" s="489"/>
      <c r="D416" s="489"/>
      <c r="E416" s="489"/>
      <c r="F416" s="489"/>
      <c r="G416" s="489"/>
      <c r="H416" s="489"/>
      <c r="I416" s="489"/>
      <c r="J416" s="489"/>
      <c r="K416" s="489"/>
      <c r="L416" s="489"/>
      <c r="M416" s="489"/>
      <c r="N416" s="488"/>
      <c r="O416" s="489"/>
      <c r="P416" s="489"/>
      <c r="Q416" s="489"/>
      <c r="R416" s="489"/>
      <c r="S416" s="489"/>
      <c r="T416" s="489"/>
      <c r="U416" s="489"/>
      <c r="V416" s="489"/>
      <c r="W416" s="489"/>
      <c r="X416" s="489"/>
      <c r="Y416" s="489"/>
      <c r="Z416" s="489"/>
    </row>
    <row r="417" spans="1:26" ht="15.75" customHeight="1">
      <c r="A417" s="489"/>
      <c r="B417" s="579"/>
      <c r="C417" s="489"/>
      <c r="D417" s="489"/>
      <c r="E417" s="489"/>
      <c r="F417" s="489"/>
      <c r="G417" s="489"/>
      <c r="H417" s="489"/>
      <c r="I417" s="489"/>
      <c r="J417" s="489"/>
      <c r="K417" s="489"/>
      <c r="L417" s="489"/>
      <c r="M417" s="489"/>
      <c r="N417" s="488"/>
      <c r="O417" s="489"/>
      <c r="P417" s="489"/>
      <c r="Q417" s="489"/>
      <c r="R417" s="489"/>
      <c r="S417" s="489"/>
      <c r="T417" s="489"/>
      <c r="U417" s="489"/>
      <c r="V417" s="489"/>
      <c r="W417" s="489"/>
      <c r="X417" s="489"/>
      <c r="Y417" s="489"/>
      <c r="Z417" s="489"/>
    </row>
    <row r="418" spans="1:26" ht="15.75" customHeight="1">
      <c r="A418" s="489"/>
      <c r="B418" s="579"/>
      <c r="C418" s="489"/>
      <c r="D418" s="489"/>
      <c r="E418" s="489"/>
      <c r="F418" s="489"/>
      <c r="G418" s="489"/>
      <c r="H418" s="489"/>
      <c r="I418" s="489"/>
      <c r="J418" s="489"/>
      <c r="K418" s="489"/>
      <c r="L418" s="489"/>
      <c r="M418" s="489"/>
      <c r="N418" s="488"/>
      <c r="O418" s="489"/>
      <c r="P418" s="489"/>
      <c r="Q418" s="489"/>
      <c r="R418" s="489"/>
      <c r="S418" s="489"/>
      <c r="T418" s="489"/>
      <c r="U418" s="489"/>
      <c r="V418" s="489"/>
      <c r="W418" s="489"/>
      <c r="X418" s="489"/>
      <c r="Y418" s="489"/>
      <c r="Z418" s="489"/>
    </row>
    <row r="419" spans="1:26" ht="15.75" customHeight="1">
      <c r="A419" s="489"/>
      <c r="B419" s="579"/>
      <c r="C419" s="489"/>
      <c r="D419" s="489"/>
      <c r="E419" s="489"/>
      <c r="F419" s="489"/>
      <c r="G419" s="489"/>
      <c r="H419" s="489"/>
      <c r="I419" s="489"/>
      <c r="J419" s="489"/>
      <c r="K419" s="489"/>
      <c r="L419" s="489"/>
      <c r="M419" s="489"/>
      <c r="N419" s="488"/>
      <c r="O419" s="489"/>
      <c r="P419" s="489"/>
      <c r="Q419" s="489"/>
      <c r="R419" s="489"/>
      <c r="S419" s="489"/>
      <c r="T419" s="489"/>
      <c r="U419" s="489"/>
      <c r="V419" s="489"/>
      <c r="W419" s="489"/>
      <c r="X419" s="489"/>
      <c r="Y419" s="489"/>
      <c r="Z419" s="489"/>
    </row>
    <row r="420" spans="1:26" ht="15.75" customHeight="1">
      <c r="A420" s="489"/>
      <c r="B420" s="579"/>
      <c r="C420" s="489"/>
      <c r="D420" s="489"/>
      <c r="E420" s="489"/>
      <c r="F420" s="489"/>
      <c r="G420" s="489"/>
      <c r="H420" s="489"/>
      <c r="I420" s="489"/>
      <c r="J420" s="489"/>
      <c r="K420" s="489"/>
      <c r="L420" s="489"/>
      <c r="M420" s="489"/>
      <c r="N420" s="488"/>
      <c r="O420" s="489"/>
      <c r="P420" s="489"/>
      <c r="Q420" s="489"/>
      <c r="R420" s="489"/>
      <c r="S420" s="489"/>
      <c r="T420" s="489"/>
      <c r="U420" s="489"/>
      <c r="V420" s="489"/>
      <c r="W420" s="489"/>
      <c r="X420" s="489"/>
      <c r="Y420" s="489"/>
      <c r="Z420" s="489"/>
    </row>
    <row r="421" spans="1:26" ht="15.75" customHeight="1">
      <c r="A421" s="489"/>
      <c r="B421" s="579"/>
      <c r="C421" s="489"/>
      <c r="D421" s="489"/>
      <c r="E421" s="489"/>
      <c r="F421" s="489"/>
      <c r="G421" s="489"/>
      <c r="H421" s="489"/>
      <c r="I421" s="489"/>
      <c r="J421" s="489"/>
      <c r="K421" s="489"/>
      <c r="L421" s="489"/>
      <c r="M421" s="489"/>
      <c r="N421" s="488"/>
      <c r="O421" s="489"/>
      <c r="P421" s="489"/>
      <c r="Q421" s="489"/>
      <c r="R421" s="489"/>
      <c r="S421" s="489"/>
      <c r="T421" s="489"/>
      <c r="U421" s="489"/>
      <c r="V421" s="489"/>
      <c r="W421" s="489"/>
      <c r="X421" s="489"/>
      <c r="Y421" s="489"/>
      <c r="Z421" s="489"/>
    </row>
    <row r="422" spans="1:26" ht="15.75" customHeight="1">
      <c r="A422" s="489"/>
      <c r="B422" s="579"/>
      <c r="C422" s="489"/>
      <c r="D422" s="489"/>
      <c r="E422" s="489"/>
      <c r="F422" s="489"/>
      <c r="G422" s="489"/>
      <c r="H422" s="489"/>
      <c r="I422" s="489"/>
      <c r="J422" s="489"/>
      <c r="K422" s="489"/>
      <c r="L422" s="489"/>
      <c r="M422" s="489"/>
      <c r="N422" s="488"/>
      <c r="O422" s="489"/>
      <c r="P422" s="489"/>
      <c r="Q422" s="489"/>
      <c r="R422" s="489"/>
      <c r="S422" s="489"/>
      <c r="T422" s="489"/>
      <c r="U422" s="489"/>
      <c r="V422" s="489"/>
      <c r="W422" s="489"/>
      <c r="X422" s="489"/>
      <c r="Y422" s="489"/>
      <c r="Z422" s="489"/>
    </row>
    <row r="423" spans="1:26" ht="15.75" customHeight="1">
      <c r="A423" s="489"/>
      <c r="B423" s="579"/>
      <c r="C423" s="489"/>
      <c r="D423" s="489"/>
      <c r="E423" s="489"/>
      <c r="F423" s="489"/>
      <c r="G423" s="489"/>
      <c r="H423" s="489"/>
      <c r="I423" s="489"/>
      <c r="J423" s="489"/>
      <c r="K423" s="489"/>
      <c r="L423" s="489"/>
      <c r="M423" s="489"/>
      <c r="N423" s="488"/>
      <c r="O423" s="489"/>
      <c r="P423" s="489"/>
      <c r="Q423" s="489"/>
      <c r="R423" s="489"/>
      <c r="S423" s="489"/>
      <c r="T423" s="489"/>
      <c r="U423" s="489"/>
      <c r="V423" s="489"/>
      <c r="W423" s="489"/>
      <c r="X423" s="489"/>
      <c r="Y423" s="489"/>
      <c r="Z423" s="489"/>
    </row>
    <row r="424" spans="1:26" ht="15.75" customHeight="1">
      <c r="A424" s="489"/>
      <c r="B424" s="579"/>
      <c r="C424" s="489"/>
      <c r="D424" s="489"/>
      <c r="E424" s="489"/>
      <c r="F424" s="489"/>
      <c r="G424" s="489"/>
      <c r="H424" s="489"/>
      <c r="I424" s="489"/>
      <c r="J424" s="489"/>
      <c r="K424" s="489"/>
      <c r="L424" s="489"/>
      <c r="M424" s="489"/>
      <c r="N424" s="488"/>
      <c r="O424" s="489"/>
      <c r="P424" s="489"/>
      <c r="Q424" s="489"/>
      <c r="R424" s="489"/>
      <c r="S424" s="489"/>
      <c r="T424" s="489"/>
      <c r="U424" s="489"/>
      <c r="V424" s="489"/>
      <c r="W424" s="489"/>
      <c r="X424" s="489"/>
      <c r="Y424" s="489"/>
      <c r="Z424" s="489"/>
    </row>
    <row r="425" spans="1:26" ht="15.75" customHeight="1">
      <c r="A425" s="489"/>
      <c r="B425" s="579"/>
      <c r="C425" s="489"/>
      <c r="D425" s="489"/>
      <c r="E425" s="489"/>
      <c r="F425" s="489"/>
      <c r="G425" s="489"/>
      <c r="H425" s="489"/>
      <c r="I425" s="489"/>
      <c r="J425" s="489"/>
      <c r="K425" s="489"/>
      <c r="L425" s="489"/>
      <c r="M425" s="489"/>
      <c r="N425" s="488"/>
      <c r="O425" s="489"/>
      <c r="P425" s="489"/>
      <c r="Q425" s="489"/>
      <c r="R425" s="489"/>
      <c r="S425" s="489"/>
      <c r="T425" s="489"/>
      <c r="U425" s="489"/>
      <c r="V425" s="489"/>
      <c r="W425" s="489"/>
      <c r="X425" s="489"/>
      <c r="Y425" s="489"/>
      <c r="Z425" s="489"/>
    </row>
    <row r="426" spans="1:26" ht="15.75" customHeight="1">
      <c r="A426" s="489"/>
      <c r="B426" s="579"/>
      <c r="C426" s="489"/>
      <c r="D426" s="489"/>
      <c r="E426" s="489"/>
      <c r="F426" s="489"/>
      <c r="G426" s="489"/>
      <c r="H426" s="489"/>
      <c r="I426" s="489"/>
      <c r="J426" s="489"/>
      <c r="K426" s="489"/>
      <c r="L426" s="489"/>
      <c r="M426" s="489"/>
      <c r="N426" s="488"/>
      <c r="O426" s="489"/>
      <c r="P426" s="489"/>
      <c r="Q426" s="489"/>
      <c r="R426" s="489"/>
      <c r="S426" s="489"/>
      <c r="T426" s="489"/>
      <c r="U426" s="489"/>
      <c r="V426" s="489"/>
      <c r="W426" s="489"/>
      <c r="X426" s="489"/>
      <c r="Y426" s="489"/>
      <c r="Z426" s="489"/>
    </row>
    <row r="427" spans="1:26" ht="15.75" customHeight="1">
      <c r="A427" s="489"/>
      <c r="B427" s="579"/>
      <c r="C427" s="489"/>
      <c r="D427" s="489"/>
      <c r="E427" s="489"/>
      <c r="F427" s="489"/>
      <c r="G427" s="489"/>
      <c r="H427" s="489"/>
      <c r="I427" s="489"/>
      <c r="J427" s="489"/>
      <c r="K427" s="489"/>
      <c r="L427" s="489"/>
      <c r="M427" s="489"/>
      <c r="N427" s="488"/>
      <c r="O427" s="489"/>
      <c r="P427" s="489"/>
      <c r="Q427" s="489"/>
      <c r="R427" s="489"/>
      <c r="S427" s="489"/>
      <c r="T427" s="489"/>
      <c r="U427" s="489"/>
      <c r="V427" s="489"/>
      <c r="W427" s="489"/>
      <c r="X427" s="489"/>
      <c r="Y427" s="489"/>
      <c r="Z427" s="489"/>
    </row>
    <row r="428" spans="1:26" ht="15.75" customHeight="1">
      <c r="A428" s="489"/>
      <c r="B428" s="579"/>
      <c r="C428" s="489"/>
      <c r="D428" s="489"/>
      <c r="E428" s="489"/>
      <c r="F428" s="489"/>
      <c r="G428" s="489"/>
      <c r="H428" s="489"/>
      <c r="I428" s="489"/>
      <c r="J428" s="489"/>
      <c r="K428" s="489"/>
      <c r="L428" s="489"/>
      <c r="M428" s="489"/>
      <c r="N428" s="488"/>
      <c r="O428" s="489"/>
      <c r="P428" s="489"/>
      <c r="Q428" s="489"/>
      <c r="R428" s="489"/>
      <c r="S428" s="489"/>
      <c r="T428" s="489"/>
      <c r="U428" s="489"/>
      <c r="V428" s="489"/>
      <c r="W428" s="489"/>
      <c r="X428" s="489"/>
      <c r="Y428" s="489"/>
      <c r="Z428" s="489"/>
    </row>
    <row r="429" spans="1:26" ht="15.75" customHeight="1">
      <c r="A429" s="489"/>
      <c r="B429" s="579"/>
      <c r="C429" s="489"/>
      <c r="D429" s="489"/>
      <c r="E429" s="489"/>
      <c r="F429" s="489"/>
      <c r="G429" s="489"/>
      <c r="H429" s="489"/>
      <c r="I429" s="489"/>
      <c r="J429" s="489"/>
      <c r="K429" s="489"/>
      <c r="L429" s="489"/>
      <c r="M429" s="489"/>
      <c r="N429" s="488"/>
      <c r="O429" s="489"/>
      <c r="P429" s="489"/>
      <c r="Q429" s="489"/>
      <c r="R429" s="489"/>
      <c r="S429" s="489"/>
      <c r="T429" s="489"/>
      <c r="U429" s="489"/>
      <c r="V429" s="489"/>
      <c r="W429" s="489"/>
      <c r="X429" s="489"/>
      <c r="Y429" s="489"/>
      <c r="Z429" s="489"/>
    </row>
    <row r="430" spans="1:26" ht="15.75" customHeight="1">
      <c r="A430" s="489"/>
      <c r="B430" s="579"/>
      <c r="C430" s="489"/>
      <c r="D430" s="489"/>
      <c r="E430" s="489"/>
      <c r="F430" s="489"/>
      <c r="G430" s="489"/>
      <c r="H430" s="489"/>
      <c r="I430" s="489"/>
      <c r="J430" s="489"/>
      <c r="K430" s="489"/>
      <c r="L430" s="489"/>
      <c r="M430" s="489"/>
      <c r="N430" s="488"/>
      <c r="O430" s="489"/>
      <c r="P430" s="489"/>
      <c r="Q430" s="489"/>
      <c r="R430" s="489"/>
      <c r="S430" s="489"/>
      <c r="T430" s="489"/>
      <c r="U430" s="489"/>
      <c r="V430" s="489"/>
      <c r="W430" s="489"/>
      <c r="X430" s="489"/>
      <c r="Y430" s="489"/>
      <c r="Z430" s="489"/>
    </row>
    <row r="431" spans="1:26" ht="15.75" customHeight="1">
      <c r="A431" s="489"/>
      <c r="B431" s="579"/>
      <c r="C431" s="489"/>
      <c r="D431" s="489"/>
      <c r="E431" s="489"/>
      <c r="F431" s="489"/>
      <c r="G431" s="489"/>
      <c r="H431" s="489"/>
      <c r="I431" s="489"/>
      <c r="J431" s="489"/>
      <c r="K431" s="489"/>
      <c r="L431" s="489"/>
      <c r="M431" s="489"/>
      <c r="N431" s="488"/>
      <c r="O431" s="489"/>
      <c r="P431" s="489"/>
      <c r="Q431" s="489"/>
      <c r="R431" s="489"/>
      <c r="S431" s="489"/>
      <c r="T431" s="489"/>
      <c r="U431" s="489"/>
      <c r="V431" s="489"/>
      <c r="W431" s="489"/>
      <c r="X431" s="489"/>
      <c r="Y431" s="489"/>
      <c r="Z431" s="489"/>
    </row>
    <row r="432" spans="1:26" ht="15.75" customHeight="1">
      <c r="A432" s="489"/>
      <c r="B432" s="579"/>
      <c r="C432" s="489"/>
      <c r="D432" s="489"/>
      <c r="E432" s="489"/>
      <c r="F432" s="489"/>
      <c r="G432" s="489"/>
      <c r="H432" s="489"/>
      <c r="I432" s="489"/>
      <c r="J432" s="489"/>
      <c r="K432" s="489"/>
      <c r="L432" s="489"/>
      <c r="M432" s="489"/>
      <c r="N432" s="488"/>
      <c r="O432" s="489"/>
      <c r="P432" s="489"/>
      <c r="Q432" s="489"/>
      <c r="R432" s="489"/>
      <c r="S432" s="489"/>
      <c r="T432" s="489"/>
      <c r="U432" s="489"/>
      <c r="V432" s="489"/>
      <c r="W432" s="489"/>
      <c r="X432" s="489"/>
      <c r="Y432" s="489"/>
      <c r="Z432" s="489"/>
    </row>
    <row r="433" spans="1:26" ht="15.75" customHeight="1">
      <c r="A433" s="489"/>
      <c r="B433" s="579"/>
      <c r="C433" s="489"/>
      <c r="D433" s="489"/>
      <c r="E433" s="489"/>
      <c r="F433" s="489"/>
      <c r="G433" s="489"/>
      <c r="H433" s="489"/>
      <c r="I433" s="489"/>
      <c r="J433" s="489"/>
      <c r="K433" s="489"/>
      <c r="L433" s="489"/>
      <c r="M433" s="489"/>
      <c r="N433" s="488"/>
      <c r="O433" s="489"/>
      <c r="P433" s="489"/>
      <c r="Q433" s="489"/>
      <c r="R433" s="489"/>
      <c r="S433" s="489"/>
      <c r="T433" s="489"/>
      <c r="U433" s="489"/>
      <c r="V433" s="489"/>
      <c r="W433" s="489"/>
      <c r="X433" s="489"/>
      <c r="Y433" s="489"/>
      <c r="Z433" s="489"/>
    </row>
    <row r="434" spans="1:26" ht="15.75" customHeight="1">
      <c r="A434" s="489"/>
      <c r="B434" s="579"/>
      <c r="C434" s="489"/>
      <c r="D434" s="489"/>
      <c r="E434" s="489"/>
      <c r="F434" s="489"/>
      <c r="G434" s="489"/>
      <c r="H434" s="489"/>
      <c r="I434" s="489"/>
      <c r="J434" s="489"/>
      <c r="K434" s="489"/>
      <c r="L434" s="489"/>
      <c r="M434" s="489"/>
      <c r="N434" s="488"/>
      <c r="O434" s="489"/>
      <c r="P434" s="489"/>
      <c r="Q434" s="489"/>
      <c r="R434" s="489"/>
      <c r="S434" s="489"/>
      <c r="T434" s="489"/>
      <c r="U434" s="489"/>
      <c r="V434" s="489"/>
      <c r="W434" s="489"/>
      <c r="X434" s="489"/>
      <c r="Y434" s="489"/>
      <c r="Z434" s="489"/>
    </row>
    <row r="435" spans="1:26" ht="15.75" customHeight="1">
      <c r="A435" s="489"/>
      <c r="B435" s="579"/>
      <c r="C435" s="489"/>
      <c r="D435" s="489"/>
      <c r="E435" s="489"/>
      <c r="F435" s="489"/>
      <c r="G435" s="489"/>
      <c r="H435" s="489"/>
      <c r="I435" s="489"/>
      <c r="J435" s="489"/>
      <c r="K435" s="489"/>
      <c r="L435" s="489"/>
      <c r="M435" s="489"/>
      <c r="N435" s="488"/>
      <c r="O435" s="489"/>
      <c r="P435" s="489"/>
      <c r="Q435" s="489"/>
      <c r="R435" s="489"/>
      <c r="S435" s="489"/>
      <c r="T435" s="489"/>
      <c r="U435" s="489"/>
      <c r="V435" s="489"/>
      <c r="W435" s="489"/>
      <c r="X435" s="489"/>
      <c r="Y435" s="489"/>
      <c r="Z435" s="489"/>
    </row>
    <row r="436" spans="1:26" ht="15.75" customHeight="1">
      <c r="A436" s="489"/>
      <c r="B436" s="579"/>
      <c r="C436" s="489"/>
      <c r="D436" s="489"/>
      <c r="E436" s="489"/>
      <c r="F436" s="489"/>
      <c r="G436" s="489"/>
      <c r="H436" s="489"/>
      <c r="I436" s="489"/>
      <c r="J436" s="489"/>
      <c r="K436" s="489"/>
      <c r="L436" s="489"/>
      <c r="M436" s="489"/>
      <c r="N436" s="488"/>
      <c r="O436" s="489"/>
      <c r="P436" s="489"/>
      <c r="Q436" s="489"/>
      <c r="R436" s="489"/>
      <c r="S436" s="489"/>
      <c r="T436" s="489"/>
      <c r="U436" s="489"/>
      <c r="V436" s="489"/>
      <c r="W436" s="489"/>
      <c r="X436" s="489"/>
      <c r="Y436" s="489"/>
      <c r="Z436" s="489"/>
    </row>
    <row r="437" spans="1:26" ht="15.75" customHeight="1">
      <c r="A437" s="489"/>
      <c r="B437" s="579"/>
      <c r="C437" s="489"/>
      <c r="D437" s="489"/>
      <c r="E437" s="489"/>
      <c r="F437" s="489"/>
      <c r="G437" s="489"/>
      <c r="H437" s="489"/>
      <c r="I437" s="489"/>
      <c r="J437" s="489"/>
      <c r="K437" s="489"/>
      <c r="L437" s="489"/>
      <c r="M437" s="489"/>
      <c r="N437" s="488"/>
      <c r="O437" s="489"/>
      <c r="P437" s="489"/>
      <c r="Q437" s="489"/>
      <c r="R437" s="489"/>
      <c r="S437" s="489"/>
      <c r="T437" s="489"/>
      <c r="U437" s="489"/>
      <c r="V437" s="489"/>
      <c r="W437" s="489"/>
      <c r="X437" s="489"/>
      <c r="Y437" s="489"/>
      <c r="Z437" s="489"/>
    </row>
    <row r="438" spans="1:26" ht="15.75" customHeight="1">
      <c r="A438" s="489"/>
      <c r="B438" s="579"/>
      <c r="C438" s="489"/>
      <c r="D438" s="489"/>
      <c r="E438" s="489"/>
      <c r="F438" s="489"/>
      <c r="G438" s="489"/>
      <c r="H438" s="489"/>
      <c r="I438" s="489"/>
      <c r="J438" s="489"/>
      <c r="K438" s="489"/>
      <c r="L438" s="489"/>
      <c r="M438" s="489"/>
      <c r="N438" s="488"/>
      <c r="O438" s="489"/>
      <c r="P438" s="489"/>
      <c r="Q438" s="489"/>
      <c r="R438" s="489"/>
      <c r="S438" s="489"/>
      <c r="T438" s="489"/>
      <c r="U438" s="489"/>
      <c r="V438" s="489"/>
      <c r="W438" s="489"/>
      <c r="X438" s="489"/>
      <c r="Y438" s="489"/>
      <c r="Z438" s="489"/>
    </row>
    <row r="439" spans="1:26" ht="15.75" customHeight="1">
      <c r="A439" s="489"/>
      <c r="B439" s="579"/>
      <c r="C439" s="489"/>
      <c r="D439" s="489"/>
      <c r="E439" s="489"/>
      <c r="F439" s="489"/>
      <c r="G439" s="489"/>
      <c r="H439" s="489"/>
      <c r="I439" s="489"/>
      <c r="J439" s="489"/>
      <c r="K439" s="489"/>
      <c r="L439" s="489"/>
      <c r="M439" s="489"/>
      <c r="N439" s="488"/>
      <c r="O439" s="489"/>
      <c r="P439" s="489"/>
      <c r="Q439" s="489"/>
      <c r="R439" s="489"/>
      <c r="S439" s="489"/>
      <c r="T439" s="489"/>
      <c r="U439" s="489"/>
      <c r="V439" s="489"/>
      <c r="W439" s="489"/>
      <c r="X439" s="489"/>
      <c r="Y439" s="489"/>
      <c r="Z439" s="489"/>
    </row>
    <row r="440" spans="1:26" ht="15.75" customHeight="1">
      <c r="A440" s="489"/>
      <c r="B440" s="579"/>
      <c r="C440" s="489"/>
      <c r="D440" s="489"/>
      <c r="E440" s="489"/>
      <c r="F440" s="489"/>
      <c r="G440" s="489"/>
      <c r="H440" s="489"/>
      <c r="I440" s="489"/>
      <c r="J440" s="489"/>
      <c r="K440" s="489"/>
      <c r="L440" s="489"/>
      <c r="M440" s="489"/>
      <c r="N440" s="488"/>
      <c r="O440" s="489"/>
      <c r="P440" s="489"/>
      <c r="Q440" s="489"/>
      <c r="R440" s="489"/>
      <c r="S440" s="489"/>
      <c r="T440" s="489"/>
      <c r="U440" s="489"/>
      <c r="V440" s="489"/>
      <c r="W440" s="489"/>
      <c r="X440" s="489"/>
      <c r="Y440" s="489"/>
      <c r="Z440" s="489"/>
    </row>
    <row r="441" spans="1:26" ht="15.75" customHeight="1">
      <c r="A441" s="489"/>
      <c r="B441" s="579"/>
      <c r="C441" s="489"/>
      <c r="D441" s="489"/>
      <c r="E441" s="489"/>
      <c r="F441" s="489"/>
      <c r="G441" s="489"/>
      <c r="H441" s="489"/>
      <c r="I441" s="489"/>
      <c r="J441" s="489"/>
      <c r="K441" s="489"/>
      <c r="L441" s="489"/>
      <c r="M441" s="489"/>
      <c r="N441" s="488"/>
      <c r="O441" s="489"/>
      <c r="P441" s="489"/>
      <c r="Q441" s="489"/>
      <c r="R441" s="489"/>
      <c r="S441" s="489"/>
      <c r="T441" s="489"/>
      <c r="U441" s="489"/>
      <c r="V441" s="489"/>
      <c r="W441" s="489"/>
      <c r="X441" s="489"/>
      <c r="Y441" s="489"/>
      <c r="Z441" s="489"/>
    </row>
    <row r="442" spans="1:26" ht="15.75" customHeight="1">
      <c r="A442" s="489"/>
      <c r="B442" s="579"/>
      <c r="C442" s="489"/>
      <c r="D442" s="489"/>
      <c r="E442" s="489"/>
      <c r="F442" s="489"/>
      <c r="G442" s="489"/>
      <c r="H442" s="489"/>
      <c r="I442" s="489"/>
      <c r="J442" s="489"/>
      <c r="K442" s="489"/>
      <c r="L442" s="489"/>
      <c r="M442" s="489"/>
      <c r="N442" s="488"/>
      <c r="O442" s="489"/>
      <c r="P442" s="489"/>
      <c r="Q442" s="489"/>
      <c r="R442" s="489"/>
      <c r="S442" s="489"/>
      <c r="T442" s="489"/>
      <c r="U442" s="489"/>
      <c r="V442" s="489"/>
      <c r="W442" s="489"/>
      <c r="X442" s="489"/>
      <c r="Y442" s="489"/>
      <c r="Z442" s="489"/>
    </row>
    <row r="443" spans="1:26" ht="15.75" customHeight="1">
      <c r="A443" s="489"/>
      <c r="B443" s="579"/>
      <c r="C443" s="489"/>
      <c r="D443" s="489"/>
      <c r="E443" s="489"/>
      <c r="F443" s="489"/>
      <c r="G443" s="489"/>
      <c r="H443" s="489"/>
      <c r="I443" s="489"/>
      <c r="J443" s="489"/>
      <c r="K443" s="489"/>
      <c r="L443" s="489"/>
      <c r="M443" s="489"/>
      <c r="N443" s="488"/>
      <c r="O443" s="489"/>
      <c r="P443" s="489"/>
      <c r="Q443" s="489"/>
      <c r="R443" s="489"/>
      <c r="S443" s="489"/>
      <c r="T443" s="489"/>
      <c r="U443" s="489"/>
      <c r="V443" s="489"/>
      <c r="W443" s="489"/>
      <c r="X443" s="489"/>
      <c r="Y443" s="489"/>
      <c r="Z443" s="489"/>
    </row>
    <row r="444" spans="1:26" ht="15.75" customHeight="1">
      <c r="A444" s="489"/>
      <c r="B444" s="579"/>
      <c r="C444" s="489"/>
      <c r="D444" s="489"/>
      <c r="E444" s="489"/>
      <c r="F444" s="489"/>
      <c r="G444" s="489"/>
      <c r="H444" s="489"/>
      <c r="I444" s="489"/>
      <c r="J444" s="489"/>
      <c r="K444" s="489"/>
      <c r="L444" s="489"/>
      <c r="M444" s="489"/>
      <c r="N444" s="488"/>
      <c r="O444" s="489"/>
      <c r="P444" s="489"/>
      <c r="Q444" s="489"/>
      <c r="R444" s="489"/>
      <c r="S444" s="489"/>
      <c r="T444" s="489"/>
      <c r="U444" s="489"/>
      <c r="V444" s="489"/>
      <c r="W444" s="489"/>
      <c r="X444" s="489"/>
      <c r="Y444" s="489"/>
      <c r="Z444" s="489"/>
    </row>
    <row r="445" spans="1:26" ht="15.75" customHeight="1">
      <c r="A445" s="489"/>
      <c r="B445" s="579"/>
      <c r="C445" s="489"/>
      <c r="D445" s="489"/>
      <c r="E445" s="489"/>
      <c r="F445" s="489"/>
      <c r="G445" s="489"/>
      <c r="H445" s="489"/>
      <c r="I445" s="489"/>
      <c r="J445" s="489"/>
      <c r="K445" s="489"/>
      <c r="L445" s="489"/>
      <c r="M445" s="489"/>
      <c r="N445" s="488"/>
      <c r="O445" s="489"/>
      <c r="P445" s="489"/>
      <c r="Q445" s="489"/>
      <c r="R445" s="489"/>
      <c r="S445" s="489"/>
      <c r="T445" s="489"/>
      <c r="U445" s="489"/>
      <c r="V445" s="489"/>
      <c r="W445" s="489"/>
      <c r="X445" s="489"/>
      <c r="Y445" s="489"/>
      <c r="Z445" s="489"/>
    </row>
    <row r="446" spans="1:26" ht="15.75" customHeight="1">
      <c r="A446" s="489"/>
      <c r="B446" s="579"/>
      <c r="C446" s="489"/>
      <c r="D446" s="489"/>
      <c r="E446" s="489"/>
      <c r="F446" s="489"/>
      <c r="G446" s="489"/>
      <c r="H446" s="489"/>
      <c r="I446" s="489"/>
      <c r="J446" s="489"/>
      <c r="K446" s="489"/>
      <c r="L446" s="489"/>
      <c r="M446" s="489"/>
      <c r="N446" s="488"/>
      <c r="O446" s="489"/>
      <c r="P446" s="489"/>
      <c r="Q446" s="489"/>
      <c r="R446" s="489"/>
      <c r="S446" s="489"/>
      <c r="T446" s="489"/>
      <c r="U446" s="489"/>
      <c r="V446" s="489"/>
      <c r="W446" s="489"/>
      <c r="X446" s="489"/>
      <c r="Y446" s="489"/>
      <c r="Z446" s="489"/>
    </row>
    <row r="447" spans="1:26" ht="15.75" customHeight="1">
      <c r="A447" s="489"/>
      <c r="B447" s="579"/>
      <c r="C447" s="489"/>
      <c r="D447" s="489"/>
      <c r="E447" s="489"/>
      <c r="F447" s="489"/>
      <c r="G447" s="489"/>
      <c r="H447" s="489"/>
      <c r="I447" s="489"/>
      <c r="J447" s="489"/>
      <c r="K447" s="489"/>
      <c r="L447" s="489"/>
      <c r="M447" s="489"/>
      <c r="N447" s="488"/>
      <c r="O447" s="489"/>
      <c r="P447" s="489"/>
      <c r="Q447" s="489"/>
      <c r="R447" s="489"/>
      <c r="S447" s="489"/>
      <c r="T447" s="489"/>
      <c r="U447" s="489"/>
      <c r="V447" s="489"/>
      <c r="W447" s="489"/>
      <c r="X447" s="489"/>
      <c r="Y447" s="489"/>
      <c r="Z447" s="489"/>
    </row>
    <row r="448" spans="1:26" ht="15.75" customHeight="1">
      <c r="A448" s="489"/>
      <c r="B448" s="579"/>
      <c r="C448" s="489"/>
      <c r="D448" s="489"/>
      <c r="E448" s="489"/>
      <c r="F448" s="489"/>
      <c r="G448" s="489"/>
      <c r="H448" s="489"/>
      <c r="I448" s="489"/>
      <c r="J448" s="489"/>
      <c r="K448" s="489"/>
      <c r="L448" s="489"/>
      <c r="M448" s="489"/>
      <c r="N448" s="488"/>
      <c r="O448" s="489"/>
      <c r="P448" s="489"/>
      <c r="Q448" s="489"/>
      <c r="R448" s="489"/>
      <c r="S448" s="489"/>
      <c r="T448" s="489"/>
      <c r="U448" s="489"/>
      <c r="V448" s="489"/>
      <c r="W448" s="489"/>
      <c r="X448" s="489"/>
      <c r="Y448" s="489"/>
      <c r="Z448" s="489"/>
    </row>
    <row r="449" spans="1:26" ht="15.75" customHeight="1">
      <c r="A449" s="489"/>
      <c r="B449" s="579"/>
      <c r="C449" s="489"/>
      <c r="D449" s="489"/>
      <c r="E449" s="489"/>
      <c r="F449" s="489"/>
      <c r="G449" s="489"/>
      <c r="H449" s="489"/>
      <c r="I449" s="489"/>
      <c r="J449" s="489"/>
      <c r="K449" s="489"/>
      <c r="L449" s="489"/>
      <c r="M449" s="489"/>
      <c r="N449" s="488"/>
      <c r="O449" s="489"/>
      <c r="P449" s="489"/>
      <c r="Q449" s="489"/>
      <c r="R449" s="489"/>
      <c r="S449" s="489"/>
      <c r="T449" s="489"/>
      <c r="U449" s="489"/>
      <c r="V449" s="489"/>
      <c r="W449" s="489"/>
      <c r="X449" s="489"/>
      <c r="Y449" s="489"/>
      <c r="Z449" s="489"/>
    </row>
    <row r="450" spans="1:26" ht="15.75" customHeight="1">
      <c r="A450" s="489"/>
      <c r="B450" s="579"/>
      <c r="C450" s="489"/>
      <c r="D450" s="489"/>
      <c r="E450" s="489"/>
      <c r="F450" s="489"/>
      <c r="G450" s="489"/>
      <c r="H450" s="489"/>
      <c r="I450" s="489"/>
      <c r="J450" s="489"/>
      <c r="K450" s="489"/>
      <c r="L450" s="489"/>
      <c r="M450" s="489"/>
      <c r="N450" s="488"/>
      <c r="O450" s="489"/>
      <c r="P450" s="489"/>
      <c r="Q450" s="489"/>
      <c r="R450" s="489"/>
      <c r="S450" s="489"/>
      <c r="T450" s="489"/>
      <c r="U450" s="489"/>
      <c r="V450" s="489"/>
      <c r="W450" s="489"/>
      <c r="X450" s="489"/>
      <c r="Y450" s="489"/>
      <c r="Z450" s="489"/>
    </row>
    <row r="451" spans="1:26" ht="15.75" customHeight="1">
      <c r="A451" s="489"/>
      <c r="B451" s="579"/>
      <c r="C451" s="489"/>
      <c r="D451" s="489"/>
      <c r="E451" s="489"/>
      <c r="F451" s="489"/>
      <c r="G451" s="489"/>
      <c r="H451" s="489"/>
      <c r="I451" s="489"/>
      <c r="J451" s="489"/>
      <c r="K451" s="489"/>
      <c r="L451" s="489"/>
      <c r="M451" s="489"/>
      <c r="N451" s="488"/>
      <c r="O451" s="489"/>
      <c r="P451" s="489"/>
      <c r="Q451" s="489"/>
      <c r="R451" s="489"/>
      <c r="S451" s="489"/>
      <c r="T451" s="489"/>
      <c r="U451" s="489"/>
      <c r="V451" s="489"/>
      <c r="W451" s="489"/>
      <c r="X451" s="489"/>
      <c r="Y451" s="489"/>
      <c r="Z451" s="489"/>
    </row>
    <row r="452" spans="1:26" ht="15.75" customHeight="1">
      <c r="A452" s="489"/>
      <c r="B452" s="579"/>
      <c r="C452" s="489"/>
      <c r="D452" s="489"/>
      <c r="E452" s="489"/>
      <c r="F452" s="489"/>
      <c r="G452" s="489"/>
      <c r="H452" s="489"/>
      <c r="I452" s="489"/>
      <c r="J452" s="489"/>
      <c r="K452" s="489"/>
      <c r="L452" s="489"/>
      <c r="M452" s="489"/>
      <c r="N452" s="488"/>
      <c r="O452" s="489"/>
      <c r="P452" s="489"/>
      <c r="Q452" s="489"/>
      <c r="R452" s="489"/>
      <c r="S452" s="489"/>
      <c r="T452" s="489"/>
      <c r="U452" s="489"/>
      <c r="V452" s="489"/>
      <c r="W452" s="489"/>
      <c r="X452" s="489"/>
      <c r="Y452" s="489"/>
      <c r="Z452" s="489"/>
    </row>
    <row r="453" spans="1:26" ht="15.75" customHeight="1">
      <c r="A453" s="489"/>
      <c r="B453" s="579"/>
      <c r="C453" s="489"/>
      <c r="D453" s="489"/>
      <c r="E453" s="489"/>
      <c r="F453" s="489"/>
      <c r="G453" s="489"/>
      <c r="H453" s="489"/>
      <c r="I453" s="489"/>
      <c r="J453" s="489"/>
      <c r="K453" s="489"/>
      <c r="L453" s="489"/>
      <c r="M453" s="489"/>
      <c r="N453" s="488"/>
      <c r="O453" s="489"/>
      <c r="P453" s="489"/>
      <c r="Q453" s="489"/>
      <c r="R453" s="489"/>
      <c r="S453" s="489"/>
      <c r="T453" s="489"/>
      <c r="U453" s="489"/>
      <c r="V453" s="489"/>
      <c r="W453" s="489"/>
      <c r="X453" s="489"/>
      <c r="Y453" s="489"/>
      <c r="Z453" s="489"/>
    </row>
    <row r="454" spans="1:26" ht="15.75" customHeight="1">
      <c r="A454" s="489"/>
      <c r="B454" s="579"/>
      <c r="C454" s="489"/>
      <c r="D454" s="489"/>
      <c r="E454" s="489"/>
      <c r="F454" s="489"/>
      <c r="G454" s="489"/>
      <c r="H454" s="489"/>
      <c r="I454" s="489"/>
      <c r="J454" s="489"/>
      <c r="K454" s="489"/>
      <c r="L454" s="489"/>
      <c r="M454" s="489"/>
      <c r="N454" s="488"/>
      <c r="O454" s="489"/>
      <c r="P454" s="489"/>
      <c r="Q454" s="489"/>
      <c r="R454" s="489"/>
      <c r="S454" s="489"/>
      <c r="T454" s="489"/>
      <c r="U454" s="489"/>
      <c r="V454" s="489"/>
      <c r="W454" s="489"/>
      <c r="X454" s="489"/>
      <c r="Y454" s="489"/>
      <c r="Z454" s="489"/>
    </row>
    <row r="455" spans="1:26" ht="15.75" customHeight="1">
      <c r="A455" s="489"/>
      <c r="B455" s="579"/>
      <c r="C455" s="489"/>
      <c r="D455" s="489"/>
      <c r="E455" s="489"/>
      <c r="F455" s="489"/>
      <c r="G455" s="489"/>
      <c r="H455" s="489"/>
      <c r="I455" s="489"/>
      <c r="J455" s="489"/>
      <c r="K455" s="489"/>
      <c r="L455" s="489"/>
      <c r="M455" s="489"/>
      <c r="N455" s="488"/>
      <c r="O455" s="489"/>
      <c r="P455" s="489"/>
      <c r="Q455" s="489"/>
      <c r="R455" s="489"/>
      <c r="S455" s="489"/>
      <c r="T455" s="489"/>
      <c r="U455" s="489"/>
      <c r="V455" s="489"/>
      <c r="W455" s="489"/>
      <c r="X455" s="489"/>
      <c r="Y455" s="489"/>
      <c r="Z455" s="489"/>
    </row>
    <row r="456" spans="1:26" ht="15.75" customHeight="1">
      <c r="A456" s="489"/>
      <c r="B456" s="579"/>
      <c r="C456" s="489"/>
      <c r="D456" s="489"/>
      <c r="E456" s="489"/>
      <c r="F456" s="489"/>
      <c r="G456" s="489"/>
      <c r="H456" s="489"/>
      <c r="I456" s="489"/>
      <c r="J456" s="489"/>
      <c r="K456" s="489"/>
      <c r="L456" s="489"/>
      <c r="M456" s="489"/>
      <c r="N456" s="488"/>
      <c r="O456" s="489"/>
      <c r="P456" s="489"/>
      <c r="Q456" s="489"/>
      <c r="R456" s="489"/>
      <c r="S456" s="489"/>
      <c r="T456" s="489"/>
      <c r="U456" s="489"/>
      <c r="V456" s="489"/>
      <c r="W456" s="489"/>
      <c r="X456" s="489"/>
      <c r="Y456" s="489"/>
      <c r="Z456" s="489"/>
    </row>
    <row r="457" spans="1:26" ht="15.75" customHeight="1">
      <c r="A457" s="489"/>
      <c r="B457" s="579"/>
      <c r="C457" s="489"/>
      <c r="D457" s="489"/>
      <c r="E457" s="489"/>
      <c r="F457" s="489"/>
      <c r="G457" s="489"/>
      <c r="H457" s="489"/>
      <c r="I457" s="489"/>
      <c r="J457" s="489"/>
      <c r="K457" s="489"/>
      <c r="L457" s="489"/>
      <c r="M457" s="489"/>
      <c r="N457" s="488"/>
      <c r="O457" s="489"/>
      <c r="P457" s="489"/>
      <c r="Q457" s="489"/>
      <c r="R457" s="489"/>
      <c r="S457" s="489"/>
      <c r="T457" s="489"/>
      <c r="U457" s="489"/>
      <c r="V457" s="489"/>
      <c r="W457" s="489"/>
      <c r="X457" s="489"/>
      <c r="Y457" s="489"/>
      <c r="Z457" s="489"/>
    </row>
    <row r="458" spans="1:26" ht="15.75" customHeight="1">
      <c r="A458" s="489"/>
      <c r="B458" s="579"/>
      <c r="C458" s="489"/>
      <c r="D458" s="489"/>
      <c r="E458" s="489"/>
      <c r="F458" s="489"/>
      <c r="G458" s="489"/>
      <c r="H458" s="489"/>
      <c r="I458" s="489"/>
      <c r="J458" s="489"/>
      <c r="K458" s="489"/>
      <c r="L458" s="489"/>
      <c r="M458" s="489"/>
      <c r="N458" s="488"/>
      <c r="O458" s="489"/>
      <c r="P458" s="489"/>
      <c r="Q458" s="489"/>
      <c r="R458" s="489"/>
      <c r="S458" s="489"/>
      <c r="T458" s="489"/>
      <c r="U458" s="489"/>
      <c r="V458" s="489"/>
      <c r="W458" s="489"/>
      <c r="X458" s="489"/>
      <c r="Y458" s="489"/>
      <c r="Z458" s="489"/>
    </row>
    <row r="459" spans="1:26" ht="15.75" customHeight="1">
      <c r="A459" s="489"/>
      <c r="B459" s="579"/>
      <c r="C459" s="489"/>
      <c r="D459" s="489"/>
      <c r="E459" s="489"/>
      <c r="F459" s="489"/>
      <c r="G459" s="489"/>
      <c r="H459" s="489"/>
      <c r="I459" s="489"/>
      <c r="J459" s="489"/>
      <c r="K459" s="489"/>
      <c r="L459" s="489"/>
      <c r="M459" s="489"/>
      <c r="N459" s="488"/>
      <c r="O459" s="489"/>
      <c r="P459" s="489"/>
      <c r="Q459" s="489"/>
      <c r="R459" s="489"/>
      <c r="S459" s="489"/>
      <c r="T459" s="489"/>
      <c r="U459" s="489"/>
      <c r="V459" s="489"/>
      <c r="W459" s="489"/>
      <c r="X459" s="489"/>
      <c r="Y459" s="489"/>
      <c r="Z459" s="489"/>
    </row>
    <row r="460" spans="1:26" ht="15.75" customHeight="1">
      <c r="A460" s="489"/>
      <c r="B460" s="579"/>
      <c r="C460" s="489"/>
      <c r="D460" s="489"/>
      <c r="E460" s="489"/>
      <c r="F460" s="489"/>
      <c r="G460" s="489"/>
      <c r="H460" s="489"/>
      <c r="I460" s="489"/>
      <c r="J460" s="489"/>
      <c r="K460" s="489"/>
      <c r="L460" s="489"/>
      <c r="M460" s="489"/>
      <c r="N460" s="488"/>
      <c r="O460" s="489"/>
      <c r="P460" s="489"/>
      <c r="Q460" s="489"/>
      <c r="R460" s="489"/>
      <c r="S460" s="489"/>
      <c r="T460" s="489"/>
      <c r="U460" s="489"/>
      <c r="V460" s="489"/>
      <c r="W460" s="489"/>
      <c r="X460" s="489"/>
      <c r="Y460" s="489"/>
      <c r="Z460" s="489"/>
    </row>
    <row r="461" spans="1:26" ht="15.75" customHeight="1">
      <c r="A461" s="489"/>
      <c r="B461" s="579"/>
      <c r="C461" s="489"/>
      <c r="D461" s="489"/>
      <c r="E461" s="489"/>
      <c r="F461" s="489"/>
      <c r="G461" s="489"/>
      <c r="H461" s="489"/>
      <c r="I461" s="489"/>
      <c r="J461" s="489"/>
      <c r="K461" s="489"/>
      <c r="L461" s="489"/>
      <c r="M461" s="489"/>
      <c r="N461" s="488"/>
      <c r="O461" s="489"/>
      <c r="P461" s="489"/>
      <c r="Q461" s="489"/>
      <c r="R461" s="489"/>
      <c r="S461" s="489"/>
      <c r="T461" s="489"/>
      <c r="U461" s="489"/>
      <c r="V461" s="489"/>
      <c r="W461" s="489"/>
      <c r="X461" s="489"/>
      <c r="Y461" s="489"/>
      <c r="Z461" s="489"/>
    </row>
    <row r="462" spans="1:26" ht="15.75" customHeight="1">
      <c r="A462" s="489"/>
      <c r="B462" s="579"/>
      <c r="C462" s="489"/>
      <c r="D462" s="489"/>
      <c r="E462" s="489"/>
      <c r="F462" s="489"/>
      <c r="G462" s="489"/>
      <c r="H462" s="489"/>
      <c r="I462" s="489"/>
      <c r="J462" s="489"/>
      <c r="K462" s="489"/>
      <c r="L462" s="489"/>
      <c r="M462" s="489"/>
      <c r="N462" s="488"/>
      <c r="O462" s="489"/>
      <c r="P462" s="489"/>
      <c r="Q462" s="489"/>
      <c r="R462" s="489"/>
      <c r="S462" s="489"/>
      <c r="T462" s="489"/>
      <c r="U462" s="489"/>
      <c r="V462" s="489"/>
      <c r="W462" s="489"/>
      <c r="X462" s="489"/>
      <c r="Y462" s="489"/>
      <c r="Z462" s="489"/>
    </row>
    <row r="463" spans="1:26" ht="15.75" customHeight="1">
      <c r="A463" s="489"/>
      <c r="B463" s="579"/>
      <c r="C463" s="489"/>
      <c r="D463" s="489"/>
      <c r="E463" s="489"/>
      <c r="F463" s="489"/>
      <c r="G463" s="489"/>
      <c r="H463" s="489"/>
      <c r="I463" s="489"/>
      <c r="J463" s="489"/>
      <c r="K463" s="489"/>
      <c r="L463" s="489"/>
      <c r="M463" s="489"/>
      <c r="N463" s="488"/>
      <c r="O463" s="489"/>
      <c r="P463" s="489"/>
      <c r="Q463" s="489"/>
      <c r="R463" s="489"/>
      <c r="S463" s="489"/>
      <c r="T463" s="489"/>
      <c r="U463" s="489"/>
      <c r="V463" s="489"/>
      <c r="W463" s="489"/>
      <c r="X463" s="489"/>
      <c r="Y463" s="489"/>
      <c r="Z463" s="489"/>
    </row>
    <row r="464" spans="1:26" ht="15.75" customHeight="1">
      <c r="A464" s="489"/>
      <c r="B464" s="579"/>
      <c r="C464" s="489"/>
      <c r="D464" s="489"/>
      <c r="E464" s="489"/>
      <c r="F464" s="489"/>
      <c r="G464" s="489"/>
      <c r="H464" s="489"/>
      <c r="I464" s="489"/>
      <c r="J464" s="489"/>
      <c r="K464" s="489"/>
      <c r="L464" s="489"/>
      <c r="M464" s="489"/>
      <c r="N464" s="488"/>
      <c r="O464" s="489"/>
      <c r="P464" s="489"/>
      <c r="Q464" s="489"/>
      <c r="R464" s="489"/>
      <c r="S464" s="489"/>
      <c r="T464" s="489"/>
      <c r="U464" s="489"/>
      <c r="V464" s="489"/>
      <c r="W464" s="489"/>
      <c r="X464" s="489"/>
      <c r="Y464" s="489"/>
      <c r="Z464" s="489"/>
    </row>
    <row r="465" spans="1:26" ht="15.75" customHeight="1">
      <c r="A465" s="489"/>
      <c r="B465" s="579"/>
      <c r="C465" s="489"/>
      <c r="D465" s="489"/>
      <c r="E465" s="489"/>
      <c r="F465" s="489"/>
      <c r="G465" s="489"/>
      <c r="H465" s="489"/>
      <c r="I465" s="489"/>
      <c r="J465" s="489"/>
      <c r="K465" s="489"/>
      <c r="L465" s="489"/>
      <c r="M465" s="489"/>
      <c r="N465" s="488"/>
      <c r="O465" s="489"/>
      <c r="P465" s="489"/>
      <c r="Q465" s="489"/>
      <c r="R465" s="489"/>
      <c r="S465" s="489"/>
      <c r="T465" s="489"/>
      <c r="U465" s="489"/>
      <c r="V465" s="489"/>
      <c r="W465" s="489"/>
      <c r="X465" s="489"/>
      <c r="Y465" s="489"/>
      <c r="Z465" s="489"/>
    </row>
    <row r="466" spans="1:26" ht="15.75" customHeight="1">
      <c r="A466" s="489"/>
      <c r="B466" s="579"/>
      <c r="C466" s="489"/>
      <c r="D466" s="489"/>
      <c r="E466" s="489"/>
      <c r="F466" s="489"/>
      <c r="G466" s="489"/>
      <c r="H466" s="489"/>
      <c r="I466" s="489"/>
      <c r="J466" s="489"/>
      <c r="K466" s="489"/>
      <c r="L466" s="489"/>
      <c r="M466" s="489"/>
      <c r="N466" s="488"/>
      <c r="O466" s="489"/>
      <c r="P466" s="489"/>
      <c r="Q466" s="489"/>
      <c r="R466" s="489"/>
      <c r="S466" s="489"/>
      <c r="T466" s="489"/>
      <c r="U466" s="489"/>
      <c r="V466" s="489"/>
      <c r="W466" s="489"/>
      <c r="X466" s="489"/>
      <c r="Y466" s="489"/>
      <c r="Z466" s="489"/>
    </row>
    <row r="467" spans="1:26" ht="15.75" customHeight="1">
      <c r="A467" s="489"/>
      <c r="B467" s="579"/>
      <c r="C467" s="489"/>
      <c r="D467" s="489"/>
      <c r="E467" s="489"/>
      <c r="F467" s="489"/>
      <c r="G467" s="489"/>
      <c r="H467" s="489"/>
      <c r="I467" s="489"/>
      <c r="J467" s="489"/>
      <c r="K467" s="489"/>
      <c r="L467" s="489"/>
      <c r="M467" s="489"/>
      <c r="N467" s="488"/>
      <c r="O467" s="489"/>
      <c r="P467" s="489"/>
      <c r="Q467" s="489"/>
      <c r="R467" s="489"/>
      <c r="S467" s="489"/>
      <c r="T467" s="489"/>
      <c r="U467" s="489"/>
      <c r="V467" s="489"/>
      <c r="W467" s="489"/>
      <c r="X467" s="489"/>
      <c r="Y467" s="489"/>
      <c r="Z467" s="489"/>
    </row>
    <row r="468" spans="1:26" ht="15.75" customHeight="1">
      <c r="A468" s="489"/>
      <c r="B468" s="579"/>
      <c r="C468" s="489"/>
      <c r="D468" s="489"/>
      <c r="E468" s="489"/>
      <c r="F468" s="489"/>
      <c r="G468" s="489"/>
      <c r="H468" s="489"/>
      <c r="I468" s="489"/>
      <c r="J468" s="489"/>
      <c r="K468" s="489"/>
      <c r="L468" s="489"/>
      <c r="M468" s="489"/>
      <c r="N468" s="488"/>
      <c r="O468" s="489"/>
      <c r="P468" s="489"/>
      <c r="Q468" s="489"/>
      <c r="R468" s="489"/>
      <c r="S468" s="489"/>
      <c r="T468" s="489"/>
      <c r="U468" s="489"/>
      <c r="V468" s="489"/>
      <c r="W468" s="489"/>
      <c r="X468" s="489"/>
      <c r="Y468" s="489"/>
      <c r="Z468" s="489"/>
    </row>
    <row r="469" spans="1:26" ht="15.75" customHeight="1">
      <c r="A469" s="489"/>
      <c r="B469" s="579"/>
      <c r="C469" s="489"/>
      <c r="D469" s="489"/>
      <c r="E469" s="489"/>
      <c r="F469" s="489"/>
      <c r="G469" s="489"/>
      <c r="H469" s="489"/>
      <c r="I469" s="489"/>
      <c r="J469" s="489"/>
      <c r="K469" s="489"/>
      <c r="L469" s="489"/>
      <c r="M469" s="489"/>
      <c r="N469" s="488"/>
      <c r="O469" s="489"/>
      <c r="P469" s="489"/>
      <c r="Q469" s="489"/>
      <c r="R469" s="489"/>
      <c r="S469" s="489"/>
      <c r="T469" s="489"/>
      <c r="U469" s="489"/>
      <c r="V469" s="489"/>
      <c r="W469" s="489"/>
      <c r="X469" s="489"/>
      <c r="Y469" s="489"/>
      <c r="Z469" s="489"/>
    </row>
    <row r="470" spans="1:26" ht="15.75" customHeight="1">
      <c r="A470" s="489"/>
      <c r="B470" s="579"/>
      <c r="C470" s="489"/>
      <c r="D470" s="489"/>
      <c r="E470" s="489"/>
      <c r="F470" s="489"/>
      <c r="G470" s="489"/>
      <c r="H470" s="489"/>
      <c r="I470" s="489"/>
      <c r="J470" s="489"/>
      <c r="K470" s="489"/>
      <c r="L470" s="489"/>
      <c r="M470" s="489"/>
      <c r="N470" s="488"/>
      <c r="O470" s="489"/>
      <c r="P470" s="489"/>
      <c r="Q470" s="489"/>
      <c r="R470" s="489"/>
      <c r="S470" s="489"/>
      <c r="T470" s="489"/>
      <c r="U470" s="489"/>
      <c r="V470" s="489"/>
      <c r="W470" s="489"/>
      <c r="X470" s="489"/>
      <c r="Y470" s="489"/>
      <c r="Z470" s="489"/>
    </row>
    <row r="471" spans="1:26" ht="15.75" customHeight="1">
      <c r="A471" s="489"/>
      <c r="B471" s="579"/>
      <c r="C471" s="489"/>
      <c r="D471" s="489"/>
      <c r="E471" s="489"/>
      <c r="F471" s="489"/>
      <c r="G471" s="489"/>
      <c r="H471" s="489"/>
      <c r="I471" s="489"/>
      <c r="J471" s="489"/>
      <c r="K471" s="489"/>
      <c r="L471" s="489"/>
      <c r="M471" s="489"/>
      <c r="N471" s="488"/>
      <c r="O471" s="489"/>
      <c r="P471" s="489"/>
      <c r="Q471" s="489"/>
      <c r="R471" s="489"/>
      <c r="S471" s="489"/>
      <c r="T471" s="489"/>
      <c r="U471" s="489"/>
      <c r="V471" s="489"/>
      <c r="W471" s="489"/>
      <c r="X471" s="489"/>
      <c r="Y471" s="489"/>
      <c r="Z471" s="489"/>
    </row>
    <row r="472" spans="1:26" ht="15.75" customHeight="1">
      <c r="A472" s="489"/>
      <c r="B472" s="579"/>
      <c r="C472" s="489"/>
      <c r="D472" s="489"/>
      <c r="E472" s="489"/>
      <c r="F472" s="489"/>
      <c r="G472" s="489"/>
      <c r="H472" s="489"/>
      <c r="I472" s="489"/>
      <c r="J472" s="489"/>
      <c r="K472" s="489"/>
      <c r="L472" s="489"/>
      <c r="M472" s="489"/>
      <c r="N472" s="488"/>
      <c r="O472" s="489"/>
      <c r="P472" s="489"/>
      <c r="Q472" s="489"/>
      <c r="R472" s="489"/>
      <c r="S472" s="489"/>
      <c r="T472" s="489"/>
      <c r="U472" s="489"/>
      <c r="V472" s="489"/>
      <c r="W472" s="489"/>
      <c r="X472" s="489"/>
      <c r="Y472" s="489"/>
      <c r="Z472" s="489"/>
    </row>
    <row r="473" spans="1:26" ht="15.75" customHeight="1">
      <c r="A473" s="489"/>
      <c r="B473" s="579"/>
      <c r="C473" s="489"/>
      <c r="D473" s="489"/>
      <c r="E473" s="489"/>
      <c r="F473" s="489"/>
      <c r="G473" s="489"/>
      <c r="H473" s="489"/>
      <c r="I473" s="489"/>
      <c r="J473" s="489"/>
      <c r="K473" s="489"/>
      <c r="L473" s="489"/>
      <c r="M473" s="489"/>
      <c r="N473" s="488"/>
      <c r="O473" s="489"/>
      <c r="P473" s="489"/>
      <c r="Q473" s="489"/>
      <c r="R473" s="489"/>
      <c r="S473" s="489"/>
      <c r="T473" s="489"/>
      <c r="U473" s="489"/>
      <c r="V473" s="489"/>
      <c r="W473" s="489"/>
      <c r="X473" s="489"/>
      <c r="Y473" s="489"/>
      <c r="Z473" s="489"/>
    </row>
    <row r="474" spans="1:26" ht="15.75" customHeight="1">
      <c r="A474" s="489"/>
      <c r="B474" s="579"/>
      <c r="C474" s="489"/>
      <c r="D474" s="489"/>
      <c r="E474" s="489"/>
      <c r="F474" s="489"/>
      <c r="G474" s="489"/>
      <c r="H474" s="489"/>
      <c r="I474" s="489"/>
      <c r="J474" s="489"/>
      <c r="K474" s="489"/>
      <c r="L474" s="489"/>
      <c r="M474" s="489"/>
      <c r="N474" s="488"/>
      <c r="O474" s="489"/>
      <c r="P474" s="489"/>
      <c r="Q474" s="489"/>
      <c r="R474" s="489"/>
      <c r="S474" s="489"/>
      <c r="T474" s="489"/>
      <c r="U474" s="489"/>
      <c r="V474" s="489"/>
      <c r="W474" s="489"/>
      <c r="X474" s="489"/>
      <c r="Y474" s="489"/>
      <c r="Z474" s="489"/>
    </row>
    <row r="475" spans="1:26" ht="15.75" customHeight="1">
      <c r="A475" s="489"/>
      <c r="B475" s="579"/>
      <c r="C475" s="489"/>
      <c r="D475" s="489"/>
      <c r="E475" s="489"/>
      <c r="F475" s="489"/>
      <c r="G475" s="489"/>
      <c r="H475" s="489"/>
      <c r="I475" s="489"/>
      <c r="J475" s="489"/>
      <c r="K475" s="489"/>
      <c r="L475" s="489"/>
      <c r="M475" s="489"/>
      <c r="N475" s="488"/>
      <c r="O475" s="489"/>
      <c r="P475" s="489"/>
      <c r="Q475" s="489"/>
      <c r="R475" s="489"/>
      <c r="S475" s="489"/>
      <c r="T475" s="489"/>
      <c r="U475" s="489"/>
      <c r="V475" s="489"/>
      <c r="W475" s="489"/>
      <c r="X475" s="489"/>
      <c r="Y475" s="489"/>
      <c r="Z475" s="489"/>
    </row>
    <row r="476" spans="1:26" ht="15.75" customHeight="1">
      <c r="A476" s="489"/>
      <c r="B476" s="579"/>
      <c r="C476" s="489"/>
      <c r="D476" s="489"/>
      <c r="E476" s="489"/>
      <c r="F476" s="489"/>
      <c r="G476" s="489"/>
      <c r="H476" s="489"/>
      <c r="I476" s="489"/>
      <c r="J476" s="489"/>
      <c r="K476" s="489"/>
      <c r="L476" s="489"/>
      <c r="M476" s="489"/>
      <c r="N476" s="488"/>
      <c r="O476" s="489"/>
      <c r="P476" s="489"/>
      <c r="Q476" s="489"/>
      <c r="R476" s="489"/>
      <c r="S476" s="489"/>
      <c r="T476" s="489"/>
      <c r="U476" s="489"/>
      <c r="V476" s="489"/>
      <c r="W476" s="489"/>
      <c r="X476" s="489"/>
      <c r="Y476" s="489"/>
      <c r="Z476" s="489"/>
    </row>
    <row r="477" spans="1:26" ht="15.75" customHeight="1">
      <c r="A477" s="489"/>
      <c r="B477" s="579"/>
      <c r="C477" s="489"/>
      <c r="D477" s="489"/>
      <c r="E477" s="489"/>
      <c r="F477" s="489"/>
      <c r="G477" s="489"/>
      <c r="H477" s="489"/>
      <c r="I477" s="489"/>
      <c r="J477" s="489"/>
      <c r="K477" s="489"/>
      <c r="L477" s="489"/>
      <c r="M477" s="489"/>
      <c r="N477" s="488"/>
      <c r="O477" s="489"/>
      <c r="P477" s="489"/>
      <c r="Q477" s="489"/>
      <c r="R477" s="489"/>
      <c r="S477" s="489"/>
      <c r="T477" s="489"/>
      <c r="U477" s="489"/>
      <c r="V477" s="489"/>
      <c r="W477" s="489"/>
      <c r="X477" s="489"/>
      <c r="Y477" s="489"/>
      <c r="Z477" s="489"/>
    </row>
    <row r="478" spans="1:26" ht="15.75" customHeight="1">
      <c r="A478" s="489"/>
      <c r="B478" s="579"/>
      <c r="C478" s="489"/>
      <c r="D478" s="489"/>
      <c r="E478" s="489"/>
      <c r="F478" s="489"/>
      <c r="G478" s="489"/>
      <c r="H478" s="489"/>
      <c r="I478" s="489"/>
      <c r="J478" s="489"/>
      <c r="K478" s="489"/>
      <c r="L478" s="489"/>
      <c r="M478" s="489"/>
      <c r="N478" s="488"/>
      <c r="O478" s="489"/>
      <c r="P478" s="489"/>
      <c r="Q478" s="489"/>
      <c r="R478" s="489"/>
      <c r="S478" s="489"/>
      <c r="T478" s="489"/>
      <c r="U478" s="489"/>
      <c r="V478" s="489"/>
      <c r="W478" s="489"/>
      <c r="X478" s="489"/>
      <c r="Y478" s="489"/>
      <c r="Z478" s="489"/>
    </row>
    <row r="479" spans="1:26" ht="15.75" customHeight="1">
      <c r="A479" s="489"/>
      <c r="B479" s="579"/>
      <c r="C479" s="489"/>
      <c r="D479" s="489"/>
      <c r="E479" s="489"/>
      <c r="F479" s="489"/>
      <c r="G479" s="489"/>
      <c r="H479" s="489"/>
      <c r="I479" s="489"/>
      <c r="J479" s="489"/>
      <c r="K479" s="489"/>
      <c r="L479" s="489"/>
      <c r="M479" s="489"/>
      <c r="N479" s="488"/>
      <c r="O479" s="489"/>
      <c r="P479" s="489"/>
      <c r="Q479" s="489"/>
      <c r="R479" s="489"/>
      <c r="S479" s="489"/>
      <c r="T479" s="489"/>
      <c r="U479" s="489"/>
      <c r="V479" s="489"/>
      <c r="W479" s="489"/>
      <c r="X479" s="489"/>
      <c r="Y479" s="489"/>
      <c r="Z479" s="489"/>
    </row>
    <row r="480" spans="1:26" ht="15.75" customHeight="1">
      <c r="A480" s="489"/>
      <c r="B480" s="579"/>
      <c r="C480" s="489"/>
      <c r="D480" s="489"/>
      <c r="E480" s="489"/>
      <c r="F480" s="489"/>
      <c r="G480" s="489"/>
      <c r="H480" s="489"/>
      <c r="I480" s="489"/>
      <c r="J480" s="489"/>
      <c r="K480" s="489"/>
      <c r="L480" s="489"/>
      <c r="M480" s="489"/>
      <c r="N480" s="488"/>
      <c r="O480" s="489"/>
      <c r="P480" s="489"/>
      <c r="Q480" s="489"/>
      <c r="R480" s="489"/>
      <c r="S480" s="489"/>
      <c r="T480" s="489"/>
      <c r="U480" s="489"/>
      <c r="V480" s="489"/>
      <c r="W480" s="489"/>
      <c r="X480" s="489"/>
      <c r="Y480" s="489"/>
      <c r="Z480" s="489"/>
    </row>
    <row r="481" spans="1:26" ht="15.75" customHeight="1">
      <c r="A481" s="489"/>
      <c r="B481" s="579"/>
      <c r="C481" s="489"/>
      <c r="D481" s="489"/>
      <c r="E481" s="489"/>
      <c r="F481" s="489"/>
      <c r="G481" s="489"/>
      <c r="H481" s="489"/>
      <c r="I481" s="489"/>
      <c r="J481" s="489"/>
      <c r="K481" s="489"/>
      <c r="L481" s="489"/>
      <c r="M481" s="489"/>
      <c r="N481" s="488"/>
      <c r="O481" s="489"/>
      <c r="P481" s="489"/>
      <c r="Q481" s="489"/>
      <c r="R481" s="489"/>
      <c r="S481" s="489"/>
      <c r="T481" s="489"/>
      <c r="U481" s="489"/>
      <c r="V481" s="489"/>
      <c r="W481" s="489"/>
      <c r="X481" s="489"/>
      <c r="Y481" s="489"/>
      <c r="Z481" s="489"/>
    </row>
    <row r="482" spans="1:26" ht="15.75" customHeight="1">
      <c r="A482" s="489"/>
      <c r="B482" s="579"/>
      <c r="C482" s="489"/>
      <c r="D482" s="489"/>
      <c r="E482" s="489"/>
      <c r="F482" s="489"/>
      <c r="G482" s="489"/>
      <c r="H482" s="489"/>
      <c r="I482" s="489"/>
      <c r="J482" s="489"/>
      <c r="K482" s="489"/>
      <c r="L482" s="489"/>
      <c r="M482" s="489"/>
      <c r="N482" s="488"/>
      <c r="O482" s="489"/>
      <c r="P482" s="489"/>
      <c r="Q482" s="489"/>
      <c r="R482" s="489"/>
      <c r="S482" s="489"/>
      <c r="T482" s="489"/>
      <c r="U482" s="489"/>
      <c r="V482" s="489"/>
      <c r="W482" s="489"/>
      <c r="X482" s="489"/>
      <c r="Y482" s="489"/>
      <c r="Z482" s="489"/>
    </row>
    <row r="483" spans="1:26" ht="15.75" customHeight="1">
      <c r="A483" s="489"/>
      <c r="B483" s="579"/>
      <c r="C483" s="489"/>
      <c r="D483" s="489"/>
      <c r="E483" s="489"/>
      <c r="F483" s="489"/>
      <c r="G483" s="489"/>
      <c r="H483" s="489"/>
      <c r="I483" s="489"/>
      <c r="J483" s="489"/>
      <c r="K483" s="489"/>
      <c r="L483" s="489"/>
      <c r="M483" s="489"/>
      <c r="N483" s="488"/>
      <c r="O483" s="489"/>
      <c r="P483" s="489"/>
      <c r="Q483" s="489"/>
      <c r="R483" s="489"/>
      <c r="S483" s="489"/>
      <c r="T483" s="489"/>
      <c r="U483" s="489"/>
      <c r="V483" s="489"/>
      <c r="W483" s="489"/>
      <c r="X483" s="489"/>
      <c r="Y483" s="489"/>
      <c r="Z483" s="489"/>
    </row>
    <row r="484" spans="1:26" ht="15.75" customHeight="1">
      <c r="A484" s="489"/>
      <c r="B484" s="579"/>
      <c r="C484" s="489"/>
      <c r="D484" s="489"/>
      <c r="E484" s="489"/>
      <c r="F484" s="489"/>
      <c r="G484" s="489"/>
      <c r="H484" s="489"/>
      <c r="I484" s="489"/>
      <c r="J484" s="489"/>
      <c r="K484" s="489"/>
      <c r="L484" s="489"/>
      <c r="M484" s="489"/>
      <c r="N484" s="488"/>
      <c r="O484" s="489"/>
      <c r="P484" s="489"/>
      <c r="Q484" s="489"/>
      <c r="R484" s="489"/>
      <c r="S484" s="489"/>
      <c r="T484" s="489"/>
      <c r="U484" s="489"/>
      <c r="V484" s="489"/>
      <c r="W484" s="489"/>
      <c r="X484" s="489"/>
      <c r="Y484" s="489"/>
      <c r="Z484" s="489"/>
    </row>
    <row r="485" spans="1:26" ht="15.75" customHeight="1">
      <c r="A485" s="489"/>
      <c r="B485" s="579"/>
      <c r="C485" s="489"/>
      <c r="D485" s="489"/>
      <c r="E485" s="489"/>
      <c r="F485" s="489"/>
      <c r="G485" s="489"/>
      <c r="H485" s="489"/>
      <c r="I485" s="489"/>
      <c r="J485" s="489"/>
      <c r="K485" s="489"/>
      <c r="L485" s="489"/>
      <c r="M485" s="489"/>
      <c r="N485" s="488"/>
      <c r="O485" s="489"/>
      <c r="P485" s="489"/>
      <c r="Q485" s="489"/>
      <c r="R485" s="489"/>
      <c r="S485" s="489"/>
      <c r="T485" s="489"/>
      <c r="U485" s="489"/>
      <c r="V485" s="489"/>
      <c r="W485" s="489"/>
      <c r="X485" s="489"/>
      <c r="Y485" s="489"/>
      <c r="Z485" s="489"/>
    </row>
    <row r="486" spans="1:26" ht="15.75" customHeight="1">
      <c r="A486" s="489"/>
      <c r="B486" s="579"/>
      <c r="C486" s="489"/>
      <c r="D486" s="489"/>
      <c r="E486" s="489"/>
      <c r="F486" s="489"/>
      <c r="G486" s="489"/>
      <c r="H486" s="489"/>
      <c r="I486" s="489"/>
      <c r="J486" s="489"/>
      <c r="K486" s="489"/>
      <c r="L486" s="489"/>
      <c r="M486" s="489"/>
      <c r="N486" s="488"/>
      <c r="O486" s="489"/>
      <c r="P486" s="489"/>
      <c r="Q486" s="489"/>
      <c r="R486" s="489"/>
      <c r="S486" s="489"/>
      <c r="T486" s="489"/>
      <c r="U486" s="489"/>
      <c r="V486" s="489"/>
      <c r="W486" s="489"/>
      <c r="X486" s="489"/>
      <c r="Y486" s="489"/>
      <c r="Z486" s="489"/>
    </row>
    <row r="487" spans="1:26" ht="15.75" customHeight="1">
      <c r="A487" s="489"/>
      <c r="B487" s="579"/>
      <c r="C487" s="489"/>
      <c r="D487" s="489"/>
      <c r="E487" s="489"/>
      <c r="F487" s="489"/>
      <c r="G487" s="489"/>
      <c r="H487" s="489"/>
      <c r="I487" s="489"/>
      <c r="J487" s="489"/>
      <c r="K487" s="489"/>
      <c r="L487" s="489"/>
      <c r="M487" s="489"/>
      <c r="N487" s="488"/>
      <c r="O487" s="489"/>
      <c r="P487" s="489"/>
      <c r="Q487" s="489"/>
      <c r="R487" s="489"/>
      <c r="S487" s="489"/>
      <c r="T487" s="489"/>
      <c r="U487" s="489"/>
      <c r="V487" s="489"/>
      <c r="W487" s="489"/>
      <c r="X487" s="489"/>
      <c r="Y487" s="489"/>
      <c r="Z487" s="489"/>
    </row>
    <row r="488" spans="1:26" ht="15.75" customHeight="1">
      <c r="A488" s="489"/>
      <c r="B488" s="579"/>
      <c r="C488" s="489"/>
      <c r="D488" s="489"/>
      <c r="E488" s="489"/>
      <c r="F488" s="489"/>
      <c r="G488" s="489"/>
      <c r="H488" s="489"/>
      <c r="I488" s="489"/>
      <c r="J488" s="489"/>
      <c r="K488" s="489"/>
      <c r="L488" s="489"/>
      <c r="M488" s="489"/>
      <c r="N488" s="488"/>
      <c r="O488" s="489"/>
      <c r="P488" s="489"/>
      <c r="Q488" s="489"/>
      <c r="R488" s="489"/>
      <c r="S488" s="489"/>
      <c r="T488" s="489"/>
      <c r="U488" s="489"/>
      <c r="V488" s="489"/>
      <c r="W488" s="489"/>
      <c r="X488" s="489"/>
      <c r="Y488" s="489"/>
      <c r="Z488" s="489"/>
    </row>
    <row r="489" spans="1:26" ht="15.75" customHeight="1">
      <c r="A489" s="489"/>
      <c r="B489" s="579"/>
      <c r="C489" s="489"/>
      <c r="D489" s="489"/>
      <c r="E489" s="489"/>
      <c r="F489" s="489"/>
      <c r="G489" s="489"/>
      <c r="H489" s="489"/>
      <c r="I489" s="489"/>
      <c r="J489" s="489"/>
      <c r="K489" s="489"/>
      <c r="L489" s="489"/>
      <c r="M489" s="489"/>
      <c r="N489" s="488"/>
      <c r="O489" s="489"/>
      <c r="P489" s="489"/>
      <c r="Q489" s="489"/>
      <c r="R489" s="489"/>
      <c r="S489" s="489"/>
      <c r="T489" s="489"/>
      <c r="U489" s="489"/>
      <c r="V489" s="489"/>
      <c r="W489" s="489"/>
      <c r="X489" s="489"/>
      <c r="Y489" s="489"/>
      <c r="Z489" s="489"/>
    </row>
    <row r="490" spans="1:26" ht="15.75" customHeight="1">
      <c r="A490" s="489"/>
      <c r="B490" s="579"/>
      <c r="C490" s="489"/>
      <c r="D490" s="489"/>
      <c r="E490" s="489"/>
      <c r="F490" s="489"/>
      <c r="G490" s="489"/>
      <c r="H490" s="489"/>
      <c r="I490" s="489"/>
      <c r="J490" s="489"/>
      <c r="K490" s="489"/>
      <c r="L490" s="489"/>
      <c r="M490" s="489"/>
      <c r="N490" s="488"/>
      <c r="O490" s="489"/>
      <c r="P490" s="489"/>
      <c r="Q490" s="489"/>
      <c r="R490" s="489"/>
      <c r="S490" s="489"/>
      <c r="T490" s="489"/>
      <c r="U490" s="489"/>
      <c r="V490" s="489"/>
      <c r="W490" s="489"/>
      <c r="X490" s="489"/>
      <c r="Y490" s="489"/>
      <c r="Z490" s="489"/>
    </row>
    <row r="491" spans="1:26" ht="15.75" customHeight="1">
      <c r="A491" s="489"/>
      <c r="B491" s="579"/>
      <c r="C491" s="489"/>
      <c r="D491" s="489"/>
      <c r="E491" s="489"/>
      <c r="F491" s="489"/>
      <c r="G491" s="489"/>
      <c r="H491" s="489"/>
      <c r="I491" s="489"/>
      <c r="J491" s="489"/>
      <c r="K491" s="489"/>
      <c r="L491" s="489"/>
      <c r="M491" s="489"/>
      <c r="N491" s="488"/>
      <c r="O491" s="489"/>
      <c r="P491" s="489"/>
      <c r="Q491" s="489"/>
      <c r="R491" s="489"/>
      <c r="S491" s="489"/>
      <c r="T491" s="489"/>
      <c r="U491" s="489"/>
      <c r="V491" s="489"/>
      <c r="W491" s="489"/>
      <c r="X491" s="489"/>
      <c r="Y491" s="489"/>
      <c r="Z491" s="489"/>
    </row>
    <row r="492" spans="1:26" ht="15.75" customHeight="1">
      <c r="A492" s="489"/>
      <c r="B492" s="579"/>
      <c r="C492" s="489"/>
      <c r="D492" s="489"/>
      <c r="E492" s="489"/>
      <c r="F492" s="489"/>
      <c r="G492" s="489"/>
      <c r="H492" s="489"/>
      <c r="I492" s="489"/>
      <c r="J492" s="489"/>
      <c r="K492" s="489"/>
      <c r="L492" s="489"/>
      <c r="M492" s="489"/>
      <c r="N492" s="488"/>
      <c r="O492" s="489"/>
      <c r="P492" s="489"/>
      <c r="Q492" s="489"/>
      <c r="R492" s="489"/>
      <c r="S492" s="489"/>
      <c r="T492" s="489"/>
      <c r="U492" s="489"/>
      <c r="V492" s="489"/>
      <c r="W492" s="489"/>
      <c r="X492" s="489"/>
      <c r="Y492" s="489"/>
      <c r="Z492" s="489"/>
    </row>
    <row r="493" spans="1:26" ht="15.75" customHeight="1">
      <c r="A493" s="489"/>
      <c r="B493" s="579"/>
      <c r="C493" s="489"/>
      <c r="D493" s="489"/>
      <c r="E493" s="489"/>
      <c r="F493" s="489"/>
      <c r="G493" s="489"/>
      <c r="H493" s="489"/>
      <c r="I493" s="489"/>
      <c r="J493" s="489"/>
      <c r="K493" s="489"/>
      <c r="L493" s="489"/>
      <c r="M493" s="489"/>
      <c r="N493" s="488"/>
      <c r="O493" s="489"/>
      <c r="P493" s="489"/>
      <c r="Q493" s="489"/>
      <c r="R493" s="489"/>
      <c r="S493" s="489"/>
      <c r="T493" s="489"/>
      <c r="U493" s="489"/>
      <c r="V493" s="489"/>
      <c r="W493" s="489"/>
      <c r="X493" s="489"/>
      <c r="Y493" s="489"/>
      <c r="Z493" s="489"/>
    </row>
    <row r="494" spans="1:26" ht="15.75" customHeight="1">
      <c r="A494" s="489"/>
      <c r="B494" s="579"/>
      <c r="C494" s="489"/>
      <c r="D494" s="489"/>
      <c r="E494" s="489"/>
      <c r="F494" s="489"/>
      <c r="G494" s="489"/>
      <c r="H494" s="489"/>
      <c r="I494" s="489"/>
      <c r="J494" s="489"/>
      <c r="K494" s="489"/>
      <c r="L494" s="489"/>
      <c r="M494" s="489"/>
      <c r="N494" s="488"/>
      <c r="O494" s="489"/>
      <c r="P494" s="489"/>
      <c r="Q494" s="489"/>
      <c r="R494" s="489"/>
      <c r="S494" s="489"/>
      <c r="T494" s="489"/>
      <c r="U494" s="489"/>
      <c r="V494" s="489"/>
      <c r="W494" s="489"/>
      <c r="X494" s="489"/>
      <c r="Y494" s="489"/>
      <c r="Z494" s="489"/>
    </row>
    <row r="495" spans="1:26" ht="15.75" customHeight="1">
      <c r="A495" s="489"/>
      <c r="B495" s="579"/>
      <c r="C495" s="489"/>
      <c r="D495" s="489"/>
      <c r="E495" s="489"/>
      <c r="F495" s="489"/>
      <c r="G495" s="489"/>
      <c r="H495" s="489"/>
      <c r="I495" s="489"/>
      <c r="J495" s="489"/>
      <c r="K495" s="489"/>
      <c r="L495" s="489"/>
      <c r="M495" s="489"/>
      <c r="N495" s="488"/>
      <c r="O495" s="489"/>
      <c r="P495" s="489"/>
      <c r="Q495" s="489"/>
      <c r="R495" s="489"/>
      <c r="S495" s="489"/>
      <c r="T495" s="489"/>
      <c r="U495" s="489"/>
      <c r="V495" s="489"/>
      <c r="W495" s="489"/>
      <c r="X495" s="489"/>
      <c r="Y495" s="489"/>
      <c r="Z495" s="489"/>
    </row>
    <row r="496" spans="1:26" ht="15.75" customHeight="1">
      <c r="A496" s="489"/>
      <c r="B496" s="579"/>
      <c r="C496" s="489"/>
      <c r="D496" s="489"/>
      <c r="E496" s="489"/>
      <c r="F496" s="489"/>
      <c r="G496" s="489"/>
      <c r="H496" s="489"/>
      <c r="I496" s="489"/>
      <c r="J496" s="489"/>
      <c r="K496" s="489"/>
      <c r="L496" s="489"/>
      <c r="M496" s="489"/>
      <c r="N496" s="488"/>
      <c r="O496" s="489"/>
      <c r="P496" s="489"/>
      <c r="Q496" s="489"/>
      <c r="R496" s="489"/>
      <c r="S496" s="489"/>
      <c r="T496" s="489"/>
      <c r="U496" s="489"/>
      <c r="V496" s="489"/>
      <c r="W496" s="489"/>
      <c r="X496" s="489"/>
      <c r="Y496" s="489"/>
      <c r="Z496" s="489"/>
    </row>
    <row r="497" spans="1:26" ht="15.75" customHeight="1">
      <c r="A497" s="489"/>
      <c r="B497" s="579"/>
      <c r="C497" s="489"/>
      <c r="D497" s="489"/>
      <c r="E497" s="489"/>
      <c r="F497" s="489"/>
      <c r="G497" s="489"/>
      <c r="H497" s="489"/>
      <c r="I497" s="489"/>
      <c r="J497" s="489"/>
      <c r="K497" s="489"/>
      <c r="L497" s="489"/>
      <c r="M497" s="489"/>
      <c r="N497" s="488"/>
      <c r="O497" s="489"/>
      <c r="P497" s="489"/>
      <c r="Q497" s="489"/>
      <c r="R497" s="489"/>
      <c r="S497" s="489"/>
      <c r="T497" s="489"/>
      <c r="U497" s="489"/>
      <c r="V497" s="489"/>
      <c r="W497" s="489"/>
      <c r="X497" s="489"/>
      <c r="Y497" s="489"/>
      <c r="Z497" s="489"/>
    </row>
    <row r="498" spans="1:26" ht="15.75" customHeight="1">
      <c r="A498" s="489"/>
      <c r="B498" s="579"/>
      <c r="C498" s="489"/>
      <c r="D498" s="489"/>
      <c r="E498" s="489"/>
      <c r="F498" s="489"/>
      <c r="G498" s="489"/>
      <c r="H498" s="489"/>
      <c r="I498" s="489"/>
      <c r="J498" s="489"/>
      <c r="K498" s="489"/>
      <c r="L498" s="489"/>
      <c r="M498" s="489"/>
      <c r="N498" s="488"/>
      <c r="O498" s="489"/>
      <c r="P498" s="489"/>
      <c r="Q498" s="489"/>
      <c r="R498" s="489"/>
      <c r="S498" s="489"/>
      <c r="T498" s="489"/>
      <c r="U498" s="489"/>
      <c r="V498" s="489"/>
      <c r="W498" s="489"/>
      <c r="X498" s="489"/>
      <c r="Y498" s="489"/>
      <c r="Z498" s="489"/>
    </row>
    <row r="499" spans="1:26" ht="15.75" customHeight="1">
      <c r="A499" s="489"/>
      <c r="B499" s="579"/>
      <c r="C499" s="489"/>
      <c r="D499" s="489"/>
      <c r="E499" s="489"/>
      <c r="F499" s="489"/>
      <c r="G499" s="489"/>
      <c r="H499" s="489"/>
      <c r="I499" s="489"/>
      <c r="J499" s="489"/>
      <c r="K499" s="489"/>
      <c r="L499" s="489"/>
      <c r="M499" s="489"/>
      <c r="N499" s="488"/>
      <c r="O499" s="489"/>
      <c r="P499" s="489"/>
      <c r="Q499" s="489"/>
      <c r="R499" s="489"/>
      <c r="S499" s="489"/>
      <c r="T499" s="489"/>
      <c r="U499" s="489"/>
      <c r="V499" s="489"/>
      <c r="W499" s="489"/>
      <c r="X499" s="489"/>
      <c r="Y499" s="489"/>
      <c r="Z499" s="489"/>
    </row>
    <row r="500" spans="1:26" ht="15.75" customHeight="1">
      <c r="A500" s="489"/>
      <c r="B500" s="579"/>
      <c r="C500" s="489"/>
      <c r="D500" s="489"/>
      <c r="E500" s="489"/>
      <c r="F500" s="489"/>
      <c r="G500" s="489"/>
      <c r="H500" s="489"/>
      <c r="I500" s="489"/>
      <c r="J500" s="489"/>
      <c r="K500" s="489"/>
      <c r="L500" s="489"/>
      <c r="M500" s="489"/>
      <c r="N500" s="488"/>
      <c r="O500" s="489"/>
      <c r="P500" s="489"/>
      <c r="Q500" s="489"/>
      <c r="R500" s="489"/>
      <c r="S500" s="489"/>
      <c r="T500" s="489"/>
      <c r="U500" s="489"/>
      <c r="V500" s="489"/>
      <c r="W500" s="489"/>
      <c r="X500" s="489"/>
      <c r="Y500" s="489"/>
      <c r="Z500" s="489"/>
    </row>
    <row r="501" spans="1:26" ht="15.75" customHeight="1">
      <c r="A501" s="489"/>
      <c r="B501" s="579"/>
      <c r="C501" s="489"/>
      <c r="D501" s="489"/>
      <c r="E501" s="489"/>
      <c r="F501" s="489"/>
      <c r="G501" s="489"/>
      <c r="H501" s="489"/>
      <c r="I501" s="489"/>
      <c r="J501" s="489"/>
      <c r="K501" s="489"/>
      <c r="L501" s="489"/>
      <c r="M501" s="489"/>
      <c r="N501" s="488"/>
      <c r="O501" s="489"/>
      <c r="P501" s="489"/>
      <c r="Q501" s="489"/>
      <c r="R501" s="489"/>
      <c r="S501" s="489"/>
      <c r="T501" s="489"/>
      <c r="U501" s="489"/>
      <c r="V501" s="489"/>
      <c r="W501" s="489"/>
      <c r="X501" s="489"/>
      <c r="Y501" s="489"/>
      <c r="Z501" s="489"/>
    </row>
    <row r="502" spans="1:26" ht="15.75" customHeight="1">
      <c r="A502" s="489"/>
      <c r="B502" s="579"/>
      <c r="C502" s="489"/>
      <c r="D502" s="489"/>
      <c r="E502" s="489"/>
      <c r="F502" s="489"/>
      <c r="G502" s="489"/>
      <c r="H502" s="489"/>
      <c r="I502" s="489"/>
      <c r="J502" s="489"/>
      <c r="K502" s="489"/>
      <c r="L502" s="489"/>
      <c r="M502" s="489"/>
      <c r="N502" s="488"/>
      <c r="O502" s="489"/>
      <c r="P502" s="489"/>
      <c r="Q502" s="489"/>
      <c r="R502" s="489"/>
      <c r="S502" s="489"/>
      <c r="T502" s="489"/>
      <c r="U502" s="489"/>
      <c r="V502" s="489"/>
      <c r="W502" s="489"/>
      <c r="X502" s="489"/>
      <c r="Y502" s="489"/>
      <c r="Z502" s="489"/>
    </row>
    <row r="503" spans="1:26" ht="15.75" customHeight="1">
      <c r="A503" s="489"/>
      <c r="B503" s="579"/>
      <c r="C503" s="489"/>
      <c r="D503" s="489"/>
      <c r="E503" s="489"/>
      <c r="F503" s="489"/>
      <c r="G503" s="489"/>
      <c r="H503" s="489"/>
      <c r="I503" s="489"/>
      <c r="J503" s="489"/>
      <c r="K503" s="489"/>
      <c r="L503" s="489"/>
      <c r="M503" s="489"/>
      <c r="N503" s="488"/>
      <c r="O503" s="489"/>
      <c r="P503" s="489"/>
      <c r="Q503" s="489"/>
      <c r="R503" s="489"/>
      <c r="S503" s="489"/>
      <c r="T503" s="489"/>
      <c r="U503" s="489"/>
      <c r="V503" s="489"/>
      <c r="W503" s="489"/>
      <c r="X503" s="489"/>
      <c r="Y503" s="489"/>
      <c r="Z503" s="489"/>
    </row>
    <row r="504" spans="1:26" ht="15.75" customHeight="1">
      <c r="A504" s="489"/>
      <c r="B504" s="579"/>
      <c r="C504" s="489"/>
      <c r="D504" s="489"/>
      <c r="E504" s="489"/>
      <c r="F504" s="489"/>
      <c r="G504" s="489"/>
      <c r="H504" s="489"/>
      <c r="I504" s="489"/>
      <c r="J504" s="489"/>
      <c r="K504" s="489"/>
      <c r="L504" s="489"/>
      <c r="M504" s="489"/>
      <c r="N504" s="488"/>
      <c r="O504" s="489"/>
      <c r="P504" s="489"/>
      <c r="Q504" s="489"/>
      <c r="R504" s="489"/>
      <c r="S504" s="489"/>
      <c r="T504" s="489"/>
      <c r="U504" s="489"/>
      <c r="V504" s="489"/>
      <c r="W504" s="489"/>
      <c r="X504" s="489"/>
      <c r="Y504" s="489"/>
      <c r="Z504" s="489"/>
    </row>
    <row r="505" spans="1:26" ht="15.75" customHeight="1">
      <c r="A505" s="489"/>
      <c r="B505" s="579"/>
      <c r="C505" s="489"/>
      <c r="D505" s="489"/>
      <c r="E505" s="489"/>
      <c r="F505" s="489"/>
      <c r="G505" s="489"/>
      <c r="H505" s="489"/>
      <c r="I505" s="489"/>
      <c r="J505" s="489"/>
      <c r="K505" s="489"/>
      <c r="L505" s="489"/>
      <c r="M505" s="489"/>
      <c r="N505" s="488"/>
      <c r="O505" s="489"/>
      <c r="P505" s="489"/>
      <c r="Q505" s="489"/>
      <c r="R505" s="489"/>
      <c r="S505" s="489"/>
      <c r="T505" s="489"/>
      <c r="U505" s="489"/>
      <c r="V505" s="489"/>
      <c r="W505" s="489"/>
      <c r="X505" s="489"/>
      <c r="Y505" s="489"/>
      <c r="Z505" s="489"/>
    </row>
    <row r="506" spans="1:26" ht="15.75" customHeight="1">
      <c r="A506" s="489"/>
      <c r="B506" s="579"/>
      <c r="C506" s="489"/>
      <c r="D506" s="489"/>
      <c r="E506" s="489"/>
      <c r="F506" s="489"/>
      <c r="G506" s="489"/>
      <c r="H506" s="489"/>
      <c r="I506" s="489"/>
      <c r="J506" s="489"/>
      <c r="K506" s="489"/>
      <c r="L506" s="489"/>
      <c r="M506" s="489"/>
      <c r="N506" s="488"/>
      <c r="O506" s="489"/>
      <c r="P506" s="489"/>
      <c r="Q506" s="489"/>
      <c r="R506" s="489"/>
      <c r="S506" s="489"/>
      <c r="T506" s="489"/>
      <c r="U506" s="489"/>
      <c r="V506" s="489"/>
      <c r="W506" s="489"/>
      <c r="X506" s="489"/>
      <c r="Y506" s="489"/>
      <c r="Z506" s="489"/>
    </row>
    <row r="507" spans="1:26" ht="15.75" customHeight="1">
      <c r="A507" s="489"/>
      <c r="B507" s="579"/>
      <c r="C507" s="489"/>
      <c r="D507" s="489"/>
      <c r="E507" s="489"/>
      <c r="F507" s="489"/>
      <c r="G507" s="489"/>
      <c r="H507" s="489"/>
      <c r="I507" s="489"/>
      <c r="J507" s="489"/>
      <c r="K507" s="489"/>
      <c r="L507" s="489"/>
      <c r="M507" s="489"/>
      <c r="N507" s="488"/>
      <c r="O507" s="489"/>
      <c r="P507" s="489"/>
      <c r="Q507" s="489"/>
      <c r="R507" s="489"/>
      <c r="S507" s="489"/>
      <c r="T507" s="489"/>
      <c r="U507" s="489"/>
      <c r="V507" s="489"/>
      <c r="W507" s="489"/>
      <c r="X507" s="489"/>
      <c r="Y507" s="489"/>
      <c r="Z507" s="489"/>
    </row>
    <row r="508" spans="1:26" ht="15.75" customHeight="1">
      <c r="A508" s="489"/>
      <c r="B508" s="579"/>
      <c r="C508" s="489"/>
      <c r="D508" s="489"/>
      <c r="E508" s="489"/>
      <c r="F508" s="489"/>
      <c r="G508" s="489"/>
      <c r="H508" s="489"/>
      <c r="I508" s="489"/>
      <c r="J508" s="489"/>
      <c r="K508" s="489"/>
      <c r="L508" s="489"/>
      <c r="M508" s="489"/>
      <c r="N508" s="488"/>
      <c r="O508" s="489"/>
      <c r="P508" s="489"/>
      <c r="Q508" s="489"/>
      <c r="R508" s="489"/>
      <c r="S508" s="489"/>
      <c r="T508" s="489"/>
      <c r="U508" s="489"/>
      <c r="V508" s="489"/>
      <c r="W508" s="489"/>
      <c r="X508" s="489"/>
      <c r="Y508" s="489"/>
      <c r="Z508" s="489"/>
    </row>
    <row r="509" spans="1:26" ht="15.75" customHeight="1">
      <c r="A509" s="489"/>
      <c r="B509" s="579"/>
      <c r="C509" s="489"/>
      <c r="D509" s="489"/>
      <c r="E509" s="489"/>
      <c r="F509" s="489"/>
      <c r="G509" s="489"/>
      <c r="H509" s="489"/>
      <c r="I509" s="489"/>
      <c r="J509" s="489"/>
      <c r="K509" s="489"/>
      <c r="L509" s="489"/>
      <c r="M509" s="489"/>
      <c r="N509" s="488"/>
      <c r="O509" s="489"/>
      <c r="P509" s="489"/>
      <c r="Q509" s="489"/>
      <c r="R509" s="489"/>
      <c r="S509" s="489"/>
      <c r="T509" s="489"/>
      <c r="U509" s="489"/>
      <c r="V509" s="489"/>
      <c r="W509" s="489"/>
      <c r="X509" s="489"/>
      <c r="Y509" s="489"/>
      <c r="Z509" s="489"/>
    </row>
    <row r="510" spans="1:26" ht="15.75" customHeight="1">
      <c r="A510" s="489"/>
      <c r="B510" s="579"/>
      <c r="C510" s="489"/>
      <c r="D510" s="489"/>
      <c r="E510" s="489"/>
      <c r="F510" s="489"/>
      <c r="G510" s="489"/>
      <c r="H510" s="489"/>
      <c r="I510" s="489"/>
      <c r="J510" s="489"/>
      <c r="K510" s="489"/>
      <c r="L510" s="489"/>
      <c r="M510" s="489"/>
      <c r="N510" s="488"/>
      <c r="O510" s="489"/>
      <c r="P510" s="489"/>
      <c r="Q510" s="489"/>
      <c r="R510" s="489"/>
      <c r="S510" s="489"/>
      <c r="T510" s="489"/>
      <c r="U510" s="489"/>
      <c r="V510" s="489"/>
      <c r="W510" s="489"/>
      <c r="X510" s="489"/>
      <c r="Y510" s="489"/>
      <c r="Z510" s="489"/>
    </row>
    <row r="511" spans="1:26" ht="15.75" customHeight="1">
      <c r="A511" s="489"/>
      <c r="B511" s="579"/>
      <c r="C511" s="489"/>
      <c r="D511" s="489"/>
      <c r="E511" s="489"/>
      <c r="F511" s="489"/>
      <c r="G511" s="489"/>
      <c r="H511" s="489"/>
      <c r="I511" s="489"/>
      <c r="J511" s="489"/>
      <c r="K511" s="489"/>
      <c r="L511" s="489"/>
      <c r="M511" s="489"/>
      <c r="N511" s="488"/>
      <c r="O511" s="489"/>
      <c r="P511" s="489"/>
      <c r="Q511" s="489"/>
      <c r="R511" s="489"/>
      <c r="S511" s="489"/>
      <c r="T511" s="489"/>
      <c r="U511" s="489"/>
      <c r="V511" s="489"/>
      <c r="W511" s="489"/>
      <c r="X511" s="489"/>
      <c r="Y511" s="489"/>
      <c r="Z511" s="489"/>
    </row>
    <row r="512" spans="1:26" ht="15.75" customHeight="1">
      <c r="A512" s="489"/>
      <c r="B512" s="579"/>
      <c r="C512" s="489"/>
      <c r="D512" s="489"/>
      <c r="E512" s="489"/>
      <c r="F512" s="489"/>
      <c r="G512" s="489"/>
      <c r="H512" s="489"/>
      <c r="I512" s="489"/>
      <c r="J512" s="489"/>
      <c r="K512" s="489"/>
      <c r="L512" s="489"/>
      <c r="M512" s="489"/>
      <c r="N512" s="488"/>
      <c r="O512" s="489"/>
      <c r="P512" s="489"/>
      <c r="Q512" s="489"/>
      <c r="R512" s="489"/>
      <c r="S512" s="489"/>
      <c r="T512" s="489"/>
      <c r="U512" s="489"/>
      <c r="V512" s="489"/>
      <c r="W512" s="489"/>
      <c r="X512" s="489"/>
      <c r="Y512" s="489"/>
      <c r="Z512" s="489"/>
    </row>
    <row r="513" spans="1:26" ht="15.75" customHeight="1">
      <c r="A513" s="489"/>
      <c r="B513" s="579"/>
      <c r="C513" s="489"/>
      <c r="D513" s="489"/>
      <c r="E513" s="489"/>
      <c r="F513" s="489"/>
      <c r="G513" s="489"/>
      <c r="H513" s="489"/>
      <c r="I513" s="489"/>
      <c r="J513" s="489"/>
      <c r="K513" s="489"/>
      <c r="L513" s="489"/>
      <c r="M513" s="489"/>
      <c r="N513" s="488"/>
      <c r="O513" s="489"/>
      <c r="P513" s="489"/>
      <c r="Q513" s="489"/>
      <c r="R513" s="489"/>
      <c r="S513" s="489"/>
      <c r="T513" s="489"/>
      <c r="U513" s="489"/>
      <c r="V513" s="489"/>
      <c r="W513" s="489"/>
      <c r="X513" s="489"/>
      <c r="Y513" s="489"/>
      <c r="Z513" s="489"/>
    </row>
    <row r="514" spans="1:26" ht="15.75" customHeight="1">
      <c r="A514" s="489"/>
      <c r="B514" s="579"/>
      <c r="C514" s="489"/>
      <c r="D514" s="489"/>
      <c r="E514" s="489"/>
      <c r="F514" s="489"/>
      <c r="G514" s="489"/>
      <c r="H514" s="489"/>
      <c r="I514" s="489"/>
      <c r="J514" s="489"/>
      <c r="K514" s="489"/>
      <c r="L514" s="489"/>
      <c r="M514" s="489"/>
      <c r="N514" s="488"/>
      <c r="O514" s="489"/>
      <c r="P514" s="489"/>
      <c r="Q514" s="489"/>
      <c r="R514" s="489"/>
      <c r="S514" s="489"/>
      <c r="T514" s="489"/>
      <c r="U514" s="489"/>
      <c r="V514" s="489"/>
      <c r="W514" s="489"/>
      <c r="X514" s="489"/>
      <c r="Y514" s="489"/>
      <c r="Z514" s="489"/>
    </row>
    <row r="515" spans="1:26" ht="15.75" customHeight="1">
      <c r="A515" s="489"/>
      <c r="B515" s="579"/>
      <c r="C515" s="489"/>
      <c r="D515" s="489"/>
      <c r="E515" s="489"/>
      <c r="F515" s="489"/>
      <c r="G515" s="489"/>
      <c r="H515" s="489"/>
      <c r="I515" s="489"/>
      <c r="J515" s="489"/>
      <c r="K515" s="489"/>
      <c r="L515" s="489"/>
      <c r="M515" s="489"/>
      <c r="N515" s="488"/>
      <c r="O515" s="489"/>
      <c r="P515" s="489"/>
      <c r="Q515" s="489"/>
      <c r="R515" s="489"/>
      <c r="S515" s="489"/>
      <c r="T515" s="489"/>
      <c r="U515" s="489"/>
      <c r="V515" s="489"/>
      <c r="W515" s="489"/>
      <c r="X515" s="489"/>
      <c r="Y515" s="489"/>
      <c r="Z515" s="489"/>
    </row>
    <row r="516" spans="1:26" ht="15.75" customHeight="1">
      <c r="A516" s="489"/>
      <c r="B516" s="579"/>
      <c r="C516" s="489"/>
      <c r="D516" s="489"/>
      <c r="E516" s="489"/>
      <c r="F516" s="489"/>
      <c r="G516" s="489"/>
      <c r="H516" s="489"/>
      <c r="I516" s="489"/>
      <c r="J516" s="489"/>
      <c r="K516" s="489"/>
      <c r="L516" s="489"/>
      <c r="M516" s="489"/>
      <c r="N516" s="488"/>
      <c r="O516" s="489"/>
      <c r="P516" s="489"/>
      <c r="Q516" s="489"/>
      <c r="R516" s="489"/>
      <c r="S516" s="489"/>
      <c r="T516" s="489"/>
      <c r="U516" s="489"/>
      <c r="V516" s="489"/>
      <c r="W516" s="489"/>
      <c r="X516" s="489"/>
      <c r="Y516" s="489"/>
      <c r="Z516" s="489"/>
    </row>
    <row r="517" spans="1:26" ht="15.75" customHeight="1">
      <c r="A517" s="489"/>
      <c r="B517" s="579"/>
      <c r="C517" s="489"/>
      <c r="D517" s="489"/>
      <c r="E517" s="489"/>
      <c r="F517" s="489"/>
      <c r="G517" s="489"/>
      <c r="H517" s="489"/>
      <c r="I517" s="489"/>
      <c r="J517" s="489"/>
      <c r="K517" s="489"/>
      <c r="L517" s="489"/>
      <c r="M517" s="489"/>
      <c r="N517" s="488"/>
      <c r="O517" s="489"/>
      <c r="P517" s="489"/>
      <c r="Q517" s="489"/>
      <c r="R517" s="489"/>
      <c r="S517" s="489"/>
      <c r="T517" s="489"/>
      <c r="U517" s="489"/>
      <c r="V517" s="489"/>
      <c r="W517" s="489"/>
      <c r="X517" s="489"/>
      <c r="Y517" s="489"/>
      <c r="Z517" s="489"/>
    </row>
    <row r="518" spans="1:26" ht="15.75" customHeight="1">
      <c r="A518" s="489"/>
      <c r="B518" s="579"/>
      <c r="C518" s="489"/>
      <c r="D518" s="489"/>
      <c r="E518" s="489"/>
      <c r="F518" s="489"/>
      <c r="G518" s="489"/>
      <c r="H518" s="489"/>
      <c r="I518" s="489"/>
      <c r="J518" s="489"/>
      <c r="K518" s="489"/>
      <c r="L518" s="489"/>
      <c r="M518" s="489"/>
      <c r="N518" s="488"/>
      <c r="O518" s="489"/>
      <c r="P518" s="489"/>
      <c r="Q518" s="489"/>
      <c r="R518" s="489"/>
      <c r="S518" s="489"/>
      <c r="T518" s="489"/>
      <c r="U518" s="489"/>
      <c r="V518" s="489"/>
      <c r="W518" s="489"/>
      <c r="X518" s="489"/>
      <c r="Y518" s="489"/>
      <c r="Z518" s="489"/>
    </row>
    <row r="519" spans="1:26" ht="15.75" customHeight="1">
      <c r="A519" s="489"/>
      <c r="B519" s="579"/>
      <c r="C519" s="489"/>
      <c r="D519" s="489"/>
      <c r="E519" s="489"/>
      <c r="F519" s="489"/>
      <c r="G519" s="489"/>
      <c r="H519" s="489"/>
      <c r="I519" s="489"/>
      <c r="J519" s="489"/>
      <c r="K519" s="489"/>
      <c r="L519" s="489"/>
      <c r="M519" s="489"/>
      <c r="N519" s="488"/>
      <c r="O519" s="489"/>
      <c r="P519" s="489"/>
      <c r="Q519" s="489"/>
      <c r="R519" s="489"/>
      <c r="S519" s="489"/>
      <c r="T519" s="489"/>
      <c r="U519" s="489"/>
      <c r="V519" s="489"/>
      <c r="W519" s="489"/>
      <c r="X519" s="489"/>
      <c r="Y519" s="489"/>
      <c r="Z519" s="489"/>
    </row>
    <row r="520" spans="1:26" ht="15.75" customHeight="1">
      <c r="A520" s="489"/>
      <c r="B520" s="579"/>
      <c r="C520" s="489"/>
      <c r="D520" s="489"/>
      <c r="E520" s="489"/>
      <c r="F520" s="489"/>
      <c r="G520" s="489"/>
      <c r="H520" s="489"/>
      <c r="I520" s="489"/>
      <c r="J520" s="489"/>
      <c r="K520" s="489"/>
      <c r="L520" s="489"/>
      <c r="M520" s="489"/>
      <c r="N520" s="488"/>
      <c r="O520" s="489"/>
      <c r="P520" s="489"/>
      <c r="Q520" s="489"/>
      <c r="R520" s="489"/>
      <c r="S520" s="489"/>
      <c r="T520" s="489"/>
      <c r="U520" s="489"/>
      <c r="V520" s="489"/>
      <c r="W520" s="489"/>
      <c r="X520" s="489"/>
      <c r="Y520" s="489"/>
      <c r="Z520" s="489"/>
    </row>
    <row r="521" spans="1:26" ht="15.75" customHeight="1">
      <c r="A521" s="489"/>
      <c r="B521" s="579"/>
      <c r="C521" s="489"/>
      <c r="D521" s="489"/>
      <c r="E521" s="489"/>
      <c r="F521" s="489"/>
      <c r="G521" s="489"/>
      <c r="H521" s="489"/>
      <c r="I521" s="489"/>
      <c r="J521" s="489"/>
      <c r="K521" s="489"/>
      <c r="L521" s="489"/>
      <c r="M521" s="489"/>
      <c r="N521" s="488"/>
      <c r="O521" s="489"/>
      <c r="P521" s="489"/>
      <c r="Q521" s="489"/>
      <c r="R521" s="489"/>
      <c r="S521" s="489"/>
      <c r="T521" s="489"/>
      <c r="U521" s="489"/>
      <c r="V521" s="489"/>
      <c r="W521" s="489"/>
      <c r="X521" s="489"/>
      <c r="Y521" s="489"/>
      <c r="Z521" s="489"/>
    </row>
    <row r="522" spans="1:26" ht="15.75" customHeight="1">
      <c r="A522" s="489"/>
      <c r="B522" s="579"/>
      <c r="C522" s="489"/>
      <c r="D522" s="489"/>
      <c r="E522" s="489"/>
      <c r="F522" s="489"/>
      <c r="G522" s="489"/>
      <c r="H522" s="489"/>
      <c r="I522" s="489"/>
      <c r="J522" s="489"/>
      <c r="K522" s="489"/>
      <c r="L522" s="489"/>
      <c r="M522" s="489"/>
      <c r="N522" s="488"/>
      <c r="O522" s="489"/>
      <c r="P522" s="489"/>
      <c r="Q522" s="489"/>
      <c r="R522" s="489"/>
      <c r="S522" s="489"/>
      <c r="T522" s="489"/>
      <c r="U522" s="489"/>
      <c r="V522" s="489"/>
      <c r="W522" s="489"/>
      <c r="X522" s="489"/>
      <c r="Y522" s="489"/>
      <c r="Z522" s="489"/>
    </row>
    <row r="523" spans="1:26" ht="15.75" customHeight="1">
      <c r="A523" s="489"/>
      <c r="B523" s="579"/>
      <c r="C523" s="489"/>
      <c r="D523" s="489"/>
      <c r="E523" s="489"/>
      <c r="F523" s="489"/>
      <c r="G523" s="489"/>
      <c r="H523" s="489"/>
      <c r="I523" s="489"/>
      <c r="J523" s="489"/>
      <c r="K523" s="489"/>
      <c r="L523" s="489"/>
      <c r="M523" s="489"/>
      <c r="N523" s="488"/>
      <c r="O523" s="489"/>
      <c r="P523" s="489"/>
      <c r="Q523" s="489"/>
      <c r="R523" s="489"/>
      <c r="S523" s="489"/>
      <c r="T523" s="489"/>
      <c r="U523" s="489"/>
      <c r="V523" s="489"/>
      <c r="W523" s="489"/>
      <c r="X523" s="489"/>
      <c r="Y523" s="489"/>
      <c r="Z523" s="489"/>
    </row>
    <row r="524" spans="1:26" ht="15.75" customHeight="1">
      <c r="A524" s="489"/>
      <c r="B524" s="579"/>
      <c r="C524" s="489"/>
      <c r="D524" s="489"/>
      <c r="E524" s="489"/>
      <c r="F524" s="489"/>
      <c r="G524" s="489"/>
      <c r="H524" s="489"/>
      <c r="I524" s="489"/>
      <c r="J524" s="489"/>
      <c r="K524" s="489"/>
      <c r="L524" s="489"/>
      <c r="M524" s="489"/>
      <c r="N524" s="488"/>
      <c r="O524" s="489"/>
      <c r="P524" s="489"/>
      <c r="Q524" s="489"/>
      <c r="R524" s="489"/>
      <c r="S524" s="489"/>
      <c r="T524" s="489"/>
      <c r="U524" s="489"/>
      <c r="V524" s="489"/>
      <c r="W524" s="489"/>
      <c r="X524" s="489"/>
      <c r="Y524" s="489"/>
      <c r="Z524" s="489"/>
    </row>
    <row r="525" spans="1:26" ht="15.75" customHeight="1">
      <c r="A525" s="489"/>
      <c r="B525" s="579"/>
      <c r="C525" s="489"/>
      <c r="D525" s="489"/>
      <c r="E525" s="489"/>
      <c r="F525" s="489"/>
      <c r="G525" s="489"/>
      <c r="H525" s="489"/>
      <c r="I525" s="489"/>
      <c r="J525" s="489"/>
      <c r="K525" s="489"/>
      <c r="L525" s="489"/>
      <c r="M525" s="489"/>
      <c r="N525" s="488"/>
      <c r="O525" s="489"/>
      <c r="P525" s="489"/>
      <c r="Q525" s="489"/>
      <c r="R525" s="489"/>
      <c r="S525" s="489"/>
      <c r="T525" s="489"/>
      <c r="U525" s="489"/>
      <c r="V525" s="489"/>
      <c r="W525" s="489"/>
      <c r="X525" s="489"/>
      <c r="Y525" s="489"/>
      <c r="Z525" s="489"/>
    </row>
    <row r="526" spans="1:26" ht="15.75" customHeight="1">
      <c r="A526" s="489"/>
      <c r="B526" s="579"/>
      <c r="C526" s="489"/>
      <c r="D526" s="489"/>
      <c r="E526" s="489"/>
      <c r="F526" s="489"/>
      <c r="G526" s="489"/>
      <c r="H526" s="489"/>
      <c r="I526" s="489"/>
      <c r="J526" s="489"/>
      <c r="K526" s="489"/>
      <c r="L526" s="489"/>
      <c r="M526" s="489"/>
      <c r="N526" s="488"/>
      <c r="O526" s="489"/>
      <c r="P526" s="489"/>
      <c r="Q526" s="489"/>
      <c r="R526" s="489"/>
      <c r="S526" s="489"/>
      <c r="T526" s="489"/>
      <c r="U526" s="489"/>
      <c r="V526" s="489"/>
      <c r="W526" s="489"/>
      <c r="X526" s="489"/>
      <c r="Y526" s="489"/>
      <c r="Z526" s="489"/>
    </row>
    <row r="527" spans="1:26" ht="15.75" customHeight="1">
      <c r="A527" s="489"/>
      <c r="B527" s="579"/>
      <c r="C527" s="489"/>
      <c r="D527" s="489"/>
      <c r="E527" s="489"/>
      <c r="F527" s="489"/>
      <c r="G527" s="489"/>
      <c r="H527" s="489"/>
      <c r="I527" s="489"/>
      <c r="J527" s="489"/>
      <c r="K527" s="489"/>
      <c r="L527" s="489"/>
      <c r="M527" s="489"/>
      <c r="N527" s="488"/>
      <c r="O527" s="489"/>
      <c r="P527" s="489"/>
      <c r="Q527" s="489"/>
      <c r="R527" s="489"/>
      <c r="S527" s="489"/>
      <c r="T527" s="489"/>
      <c r="U527" s="489"/>
      <c r="V527" s="489"/>
      <c r="W527" s="489"/>
      <c r="X527" s="489"/>
      <c r="Y527" s="489"/>
      <c r="Z527" s="489"/>
    </row>
    <row r="528" spans="1:26" ht="15.75" customHeight="1">
      <c r="A528" s="489"/>
      <c r="B528" s="579"/>
      <c r="C528" s="489"/>
      <c r="D528" s="489"/>
      <c r="E528" s="489"/>
      <c r="F528" s="489"/>
      <c r="G528" s="489"/>
      <c r="H528" s="489"/>
      <c r="I528" s="489"/>
      <c r="J528" s="489"/>
      <c r="K528" s="489"/>
      <c r="L528" s="489"/>
      <c r="M528" s="489"/>
      <c r="N528" s="488"/>
      <c r="O528" s="489"/>
      <c r="P528" s="489"/>
      <c r="Q528" s="489"/>
      <c r="R528" s="489"/>
      <c r="S528" s="489"/>
      <c r="T528" s="489"/>
      <c r="U528" s="489"/>
      <c r="V528" s="489"/>
      <c r="W528" s="489"/>
      <c r="X528" s="489"/>
      <c r="Y528" s="489"/>
      <c r="Z528" s="489"/>
    </row>
    <row r="529" spans="1:26" ht="15.75" customHeight="1">
      <c r="A529" s="489"/>
      <c r="B529" s="579"/>
      <c r="C529" s="489"/>
      <c r="D529" s="489"/>
      <c r="E529" s="489"/>
      <c r="F529" s="489"/>
      <c r="G529" s="489"/>
      <c r="H529" s="489"/>
      <c r="I529" s="489"/>
      <c r="J529" s="489"/>
      <c r="K529" s="489"/>
      <c r="L529" s="489"/>
      <c r="M529" s="489"/>
      <c r="N529" s="488"/>
      <c r="O529" s="489"/>
      <c r="P529" s="489"/>
      <c r="Q529" s="489"/>
      <c r="R529" s="489"/>
      <c r="S529" s="489"/>
      <c r="T529" s="489"/>
      <c r="U529" s="489"/>
      <c r="V529" s="489"/>
      <c r="W529" s="489"/>
      <c r="X529" s="489"/>
      <c r="Y529" s="489"/>
      <c r="Z529" s="489"/>
    </row>
    <row r="530" spans="1:26" ht="15.75" customHeight="1">
      <c r="A530" s="489"/>
      <c r="B530" s="579"/>
      <c r="C530" s="489"/>
      <c r="D530" s="489"/>
      <c r="E530" s="489"/>
      <c r="F530" s="489"/>
      <c r="G530" s="489"/>
      <c r="H530" s="489"/>
      <c r="I530" s="489"/>
      <c r="J530" s="489"/>
      <c r="K530" s="489"/>
      <c r="L530" s="489"/>
      <c r="M530" s="489"/>
      <c r="N530" s="488"/>
      <c r="O530" s="489"/>
      <c r="P530" s="489"/>
      <c r="Q530" s="489"/>
      <c r="R530" s="489"/>
      <c r="S530" s="489"/>
      <c r="T530" s="489"/>
      <c r="U530" s="489"/>
      <c r="V530" s="489"/>
      <c r="W530" s="489"/>
      <c r="X530" s="489"/>
      <c r="Y530" s="489"/>
      <c r="Z530" s="489"/>
    </row>
    <row r="531" spans="1:26" ht="15.75" customHeight="1">
      <c r="A531" s="489"/>
      <c r="B531" s="579"/>
      <c r="C531" s="489"/>
      <c r="D531" s="489"/>
      <c r="E531" s="489"/>
      <c r="F531" s="489"/>
      <c r="G531" s="489"/>
      <c r="H531" s="489"/>
      <c r="I531" s="489"/>
      <c r="J531" s="489"/>
      <c r="K531" s="489"/>
      <c r="L531" s="489"/>
      <c r="M531" s="489"/>
      <c r="N531" s="488"/>
      <c r="O531" s="489"/>
      <c r="P531" s="489"/>
      <c r="Q531" s="489"/>
      <c r="R531" s="489"/>
      <c r="S531" s="489"/>
      <c r="T531" s="489"/>
      <c r="U531" s="489"/>
      <c r="V531" s="489"/>
      <c r="W531" s="489"/>
      <c r="X531" s="489"/>
      <c r="Y531" s="489"/>
      <c r="Z531" s="489"/>
    </row>
    <row r="532" spans="1:26" ht="15.75" customHeight="1">
      <c r="A532" s="489"/>
      <c r="B532" s="579"/>
      <c r="C532" s="489"/>
      <c r="D532" s="489"/>
      <c r="E532" s="489"/>
      <c r="F532" s="489"/>
      <c r="G532" s="489"/>
      <c r="H532" s="489"/>
      <c r="I532" s="489"/>
      <c r="J532" s="489"/>
      <c r="K532" s="489"/>
      <c r="L532" s="489"/>
      <c r="M532" s="489"/>
      <c r="N532" s="488"/>
      <c r="O532" s="489"/>
      <c r="P532" s="489"/>
      <c r="Q532" s="489"/>
      <c r="R532" s="489"/>
      <c r="S532" s="489"/>
      <c r="T532" s="489"/>
      <c r="U532" s="489"/>
      <c r="V532" s="489"/>
      <c r="W532" s="489"/>
      <c r="X532" s="489"/>
      <c r="Y532" s="489"/>
      <c r="Z532" s="489"/>
    </row>
    <row r="533" spans="1:26" ht="15.75" customHeight="1">
      <c r="A533" s="489"/>
      <c r="B533" s="579"/>
      <c r="C533" s="489"/>
      <c r="D533" s="489"/>
      <c r="E533" s="489"/>
      <c r="F533" s="489"/>
      <c r="G533" s="489"/>
      <c r="H533" s="489"/>
      <c r="I533" s="489"/>
      <c r="J533" s="489"/>
      <c r="K533" s="489"/>
      <c r="L533" s="489"/>
      <c r="M533" s="489"/>
      <c r="N533" s="488"/>
      <c r="O533" s="489"/>
      <c r="P533" s="489"/>
      <c r="Q533" s="489"/>
      <c r="R533" s="489"/>
      <c r="S533" s="489"/>
      <c r="T533" s="489"/>
      <c r="U533" s="489"/>
      <c r="V533" s="489"/>
      <c r="W533" s="489"/>
      <c r="X533" s="489"/>
      <c r="Y533" s="489"/>
      <c r="Z533" s="489"/>
    </row>
    <row r="534" spans="1:26" ht="15.75" customHeight="1">
      <c r="A534" s="489"/>
      <c r="B534" s="579"/>
      <c r="C534" s="489"/>
      <c r="D534" s="489"/>
      <c r="E534" s="489"/>
      <c r="F534" s="489"/>
      <c r="G534" s="489"/>
      <c r="H534" s="489"/>
      <c r="I534" s="489"/>
      <c r="J534" s="489"/>
      <c r="K534" s="489"/>
      <c r="L534" s="489"/>
      <c r="M534" s="489"/>
      <c r="N534" s="488"/>
      <c r="O534" s="489"/>
      <c r="P534" s="489"/>
      <c r="Q534" s="489"/>
      <c r="R534" s="489"/>
      <c r="S534" s="489"/>
      <c r="T534" s="489"/>
      <c r="U534" s="489"/>
      <c r="V534" s="489"/>
      <c r="W534" s="489"/>
      <c r="X534" s="489"/>
      <c r="Y534" s="489"/>
      <c r="Z534" s="489"/>
    </row>
    <row r="535" spans="1:26" ht="15.75" customHeight="1">
      <c r="A535" s="489"/>
      <c r="B535" s="579"/>
      <c r="C535" s="489"/>
      <c r="D535" s="489"/>
      <c r="E535" s="489"/>
      <c r="F535" s="489"/>
      <c r="G535" s="489"/>
      <c r="H535" s="489"/>
      <c r="I535" s="489"/>
      <c r="J535" s="489"/>
      <c r="K535" s="489"/>
      <c r="L535" s="489"/>
      <c r="M535" s="489"/>
      <c r="N535" s="488"/>
      <c r="O535" s="489"/>
      <c r="P535" s="489"/>
      <c r="Q535" s="489"/>
      <c r="R535" s="489"/>
      <c r="S535" s="489"/>
      <c r="T535" s="489"/>
      <c r="U535" s="489"/>
      <c r="V535" s="489"/>
      <c r="W535" s="489"/>
      <c r="X535" s="489"/>
      <c r="Y535" s="489"/>
      <c r="Z535" s="489"/>
    </row>
    <row r="536" spans="1:26" ht="15.75" customHeight="1">
      <c r="A536" s="489"/>
      <c r="B536" s="579"/>
      <c r="C536" s="489"/>
      <c r="D536" s="489"/>
      <c r="E536" s="489"/>
      <c r="F536" s="489"/>
      <c r="G536" s="489"/>
      <c r="H536" s="489"/>
      <c r="I536" s="489"/>
      <c r="J536" s="489"/>
      <c r="K536" s="489"/>
      <c r="L536" s="489"/>
      <c r="M536" s="489"/>
      <c r="N536" s="488"/>
      <c r="O536" s="489"/>
      <c r="P536" s="489"/>
      <c r="Q536" s="489"/>
      <c r="R536" s="489"/>
      <c r="S536" s="489"/>
      <c r="T536" s="489"/>
      <c r="U536" s="489"/>
      <c r="V536" s="489"/>
      <c r="W536" s="489"/>
      <c r="X536" s="489"/>
      <c r="Y536" s="489"/>
      <c r="Z536" s="489"/>
    </row>
    <row r="537" spans="1:26" ht="15.75" customHeight="1">
      <c r="A537" s="489"/>
      <c r="B537" s="579"/>
      <c r="C537" s="489"/>
      <c r="D537" s="489"/>
      <c r="E537" s="489"/>
      <c r="F537" s="489"/>
      <c r="G537" s="489"/>
      <c r="H537" s="489"/>
      <c r="I537" s="489"/>
      <c r="J537" s="489"/>
      <c r="K537" s="489"/>
      <c r="L537" s="489"/>
      <c r="M537" s="489"/>
      <c r="N537" s="488"/>
      <c r="O537" s="489"/>
      <c r="P537" s="489"/>
      <c r="Q537" s="489"/>
      <c r="R537" s="489"/>
      <c r="S537" s="489"/>
      <c r="T537" s="489"/>
      <c r="U537" s="489"/>
      <c r="V537" s="489"/>
      <c r="W537" s="489"/>
      <c r="X537" s="489"/>
      <c r="Y537" s="489"/>
      <c r="Z537" s="489"/>
    </row>
    <row r="538" spans="1:26" ht="15.75" customHeight="1">
      <c r="A538" s="489"/>
      <c r="B538" s="579"/>
      <c r="C538" s="489"/>
      <c r="D538" s="489"/>
      <c r="E538" s="489"/>
      <c r="F538" s="489"/>
      <c r="G538" s="489"/>
      <c r="H538" s="489"/>
      <c r="I538" s="489"/>
      <c r="J538" s="489"/>
      <c r="K538" s="489"/>
      <c r="L538" s="489"/>
      <c r="M538" s="489"/>
      <c r="N538" s="488"/>
      <c r="O538" s="489"/>
      <c r="P538" s="489"/>
      <c r="Q538" s="489"/>
      <c r="R538" s="489"/>
      <c r="S538" s="489"/>
      <c r="T538" s="489"/>
      <c r="U538" s="489"/>
      <c r="V538" s="489"/>
      <c r="W538" s="489"/>
      <c r="X538" s="489"/>
      <c r="Y538" s="489"/>
      <c r="Z538" s="489"/>
    </row>
    <row r="539" spans="1:26" ht="15.75" customHeight="1">
      <c r="A539" s="489"/>
      <c r="B539" s="579"/>
      <c r="C539" s="489"/>
      <c r="D539" s="489"/>
      <c r="E539" s="489"/>
      <c r="F539" s="489"/>
      <c r="G539" s="489"/>
      <c r="H539" s="489"/>
      <c r="I539" s="489"/>
      <c r="J539" s="489"/>
      <c r="K539" s="489"/>
      <c r="L539" s="489"/>
      <c r="M539" s="489"/>
      <c r="N539" s="488"/>
      <c r="O539" s="489"/>
      <c r="P539" s="489"/>
      <c r="Q539" s="489"/>
      <c r="R539" s="489"/>
      <c r="S539" s="489"/>
      <c r="T539" s="489"/>
      <c r="U539" s="489"/>
      <c r="V539" s="489"/>
      <c r="W539" s="489"/>
      <c r="X539" s="489"/>
      <c r="Y539" s="489"/>
      <c r="Z539" s="489"/>
    </row>
    <row r="540" spans="1:26" ht="15.75" customHeight="1">
      <c r="A540" s="489"/>
      <c r="B540" s="579"/>
      <c r="C540" s="489"/>
      <c r="D540" s="489"/>
      <c r="E540" s="489"/>
      <c r="F540" s="489"/>
      <c r="G540" s="489"/>
      <c r="H540" s="489"/>
      <c r="I540" s="489"/>
      <c r="J540" s="489"/>
      <c r="K540" s="489"/>
      <c r="L540" s="489"/>
      <c r="M540" s="489"/>
      <c r="N540" s="488"/>
      <c r="O540" s="489"/>
      <c r="P540" s="489"/>
      <c r="Q540" s="489"/>
      <c r="R540" s="489"/>
      <c r="S540" s="489"/>
      <c r="T540" s="489"/>
      <c r="U540" s="489"/>
      <c r="V540" s="489"/>
      <c r="W540" s="489"/>
      <c r="X540" s="489"/>
      <c r="Y540" s="489"/>
      <c r="Z540" s="489"/>
    </row>
    <row r="541" spans="1:26" ht="15.75" customHeight="1">
      <c r="A541" s="489"/>
      <c r="B541" s="579"/>
      <c r="C541" s="489"/>
      <c r="D541" s="489"/>
      <c r="E541" s="489"/>
      <c r="F541" s="489"/>
      <c r="G541" s="489"/>
      <c r="H541" s="489"/>
      <c r="I541" s="489"/>
      <c r="J541" s="489"/>
      <c r="K541" s="489"/>
      <c r="L541" s="489"/>
      <c r="M541" s="489"/>
      <c r="N541" s="488"/>
      <c r="O541" s="489"/>
      <c r="P541" s="489"/>
      <c r="Q541" s="489"/>
      <c r="R541" s="489"/>
      <c r="S541" s="489"/>
      <c r="T541" s="489"/>
      <c r="U541" s="489"/>
      <c r="V541" s="489"/>
      <c r="W541" s="489"/>
      <c r="X541" s="489"/>
      <c r="Y541" s="489"/>
      <c r="Z541" s="489"/>
    </row>
    <row r="542" spans="1:26" ht="15.75" customHeight="1">
      <c r="A542" s="489"/>
      <c r="B542" s="579"/>
      <c r="C542" s="489"/>
      <c r="D542" s="489"/>
      <c r="E542" s="489"/>
      <c r="F542" s="489"/>
      <c r="G542" s="489"/>
      <c r="H542" s="489"/>
      <c r="I542" s="489"/>
      <c r="J542" s="489"/>
      <c r="K542" s="489"/>
      <c r="L542" s="489"/>
      <c r="M542" s="489"/>
      <c r="N542" s="488"/>
      <c r="O542" s="489"/>
      <c r="P542" s="489"/>
      <c r="Q542" s="489"/>
      <c r="R542" s="489"/>
      <c r="S542" s="489"/>
      <c r="T542" s="489"/>
      <c r="U542" s="489"/>
      <c r="V542" s="489"/>
      <c r="W542" s="489"/>
      <c r="X542" s="489"/>
      <c r="Y542" s="489"/>
      <c r="Z542" s="489"/>
    </row>
    <row r="543" spans="1:26" ht="15.75" customHeight="1">
      <c r="A543" s="489"/>
      <c r="B543" s="579"/>
      <c r="C543" s="489"/>
      <c r="D543" s="489"/>
      <c r="E543" s="489"/>
      <c r="F543" s="489"/>
      <c r="G543" s="489"/>
      <c r="H543" s="489"/>
      <c r="I543" s="489"/>
      <c r="J543" s="489"/>
      <c r="K543" s="489"/>
      <c r="L543" s="489"/>
      <c r="M543" s="489"/>
      <c r="N543" s="488"/>
      <c r="O543" s="489"/>
      <c r="P543" s="489"/>
      <c r="Q543" s="489"/>
      <c r="R543" s="489"/>
      <c r="S543" s="489"/>
      <c r="T543" s="489"/>
      <c r="U543" s="489"/>
      <c r="V543" s="489"/>
      <c r="W543" s="489"/>
      <c r="X543" s="489"/>
      <c r="Y543" s="489"/>
      <c r="Z543" s="489"/>
    </row>
    <row r="544" spans="1:26" ht="15.75" customHeight="1">
      <c r="A544" s="489"/>
      <c r="B544" s="579"/>
      <c r="C544" s="489"/>
      <c r="D544" s="489"/>
      <c r="E544" s="489"/>
      <c r="F544" s="489"/>
      <c r="G544" s="489"/>
      <c r="H544" s="489"/>
      <c r="I544" s="489"/>
      <c r="J544" s="489"/>
      <c r="K544" s="489"/>
      <c r="L544" s="489"/>
      <c r="M544" s="489"/>
      <c r="N544" s="488"/>
      <c r="O544" s="489"/>
      <c r="P544" s="489"/>
      <c r="Q544" s="489"/>
      <c r="R544" s="489"/>
      <c r="S544" s="489"/>
      <c r="T544" s="489"/>
      <c r="U544" s="489"/>
      <c r="V544" s="489"/>
      <c r="W544" s="489"/>
      <c r="X544" s="489"/>
      <c r="Y544" s="489"/>
      <c r="Z544" s="489"/>
    </row>
    <row r="545" spans="1:26" ht="15.75" customHeight="1">
      <c r="A545" s="489"/>
      <c r="B545" s="579"/>
      <c r="C545" s="489"/>
      <c r="D545" s="489"/>
      <c r="E545" s="489"/>
      <c r="F545" s="489"/>
      <c r="G545" s="489"/>
      <c r="H545" s="489"/>
      <c r="I545" s="489"/>
      <c r="J545" s="489"/>
      <c r="K545" s="489"/>
      <c r="L545" s="489"/>
      <c r="M545" s="489"/>
      <c r="N545" s="488"/>
      <c r="O545" s="489"/>
      <c r="P545" s="489"/>
      <c r="Q545" s="489"/>
      <c r="R545" s="489"/>
      <c r="S545" s="489"/>
      <c r="T545" s="489"/>
      <c r="U545" s="489"/>
      <c r="V545" s="489"/>
      <c r="W545" s="489"/>
      <c r="X545" s="489"/>
      <c r="Y545" s="489"/>
      <c r="Z545" s="489"/>
    </row>
    <row r="546" spans="1:26" ht="15.75" customHeight="1">
      <c r="A546" s="489"/>
      <c r="B546" s="579"/>
      <c r="C546" s="489"/>
      <c r="D546" s="489"/>
      <c r="E546" s="489"/>
      <c r="F546" s="489"/>
      <c r="G546" s="489"/>
      <c r="H546" s="489"/>
      <c r="I546" s="489"/>
      <c r="J546" s="489"/>
      <c r="K546" s="489"/>
      <c r="L546" s="489"/>
      <c r="M546" s="489"/>
      <c r="N546" s="488"/>
      <c r="O546" s="489"/>
      <c r="P546" s="489"/>
      <c r="Q546" s="489"/>
      <c r="R546" s="489"/>
      <c r="S546" s="489"/>
      <c r="T546" s="489"/>
      <c r="U546" s="489"/>
      <c r="V546" s="489"/>
      <c r="W546" s="489"/>
      <c r="X546" s="489"/>
      <c r="Y546" s="489"/>
      <c r="Z546" s="489"/>
    </row>
    <row r="547" spans="1:26" ht="15.75" customHeight="1">
      <c r="A547" s="489"/>
      <c r="B547" s="579"/>
      <c r="C547" s="489"/>
      <c r="D547" s="489"/>
      <c r="E547" s="489"/>
      <c r="F547" s="489"/>
      <c r="G547" s="489"/>
      <c r="H547" s="489"/>
      <c r="I547" s="489"/>
      <c r="J547" s="489"/>
      <c r="K547" s="489"/>
      <c r="L547" s="489"/>
      <c r="M547" s="489"/>
      <c r="N547" s="488"/>
      <c r="O547" s="489"/>
      <c r="P547" s="489"/>
      <c r="Q547" s="489"/>
      <c r="R547" s="489"/>
      <c r="S547" s="489"/>
      <c r="T547" s="489"/>
      <c r="U547" s="489"/>
      <c r="V547" s="489"/>
      <c r="W547" s="489"/>
      <c r="X547" s="489"/>
      <c r="Y547" s="489"/>
      <c r="Z547" s="489"/>
    </row>
    <row r="548" spans="1:26" ht="15.75" customHeight="1">
      <c r="A548" s="489"/>
      <c r="B548" s="579"/>
      <c r="C548" s="489"/>
      <c r="D548" s="489"/>
      <c r="E548" s="489"/>
      <c r="F548" s="489"/>
      <c r="G548" s="489"/>
      <c r="H548" s="489"/>
      <c r="I548" s="489"/>
      <c r="J548" s="489"/>
      <c r="K548" s="489"/>
      <c r="L548" s="489"/>
      <c r="M548" s="489"/>
      <c r="N548" s="488"/>
      <c r="O548" s="489"/>
      <c r="P548" s="489"/>
      <c r="Q548" s="489"/>
      <c r="R548" s="489"/>
      <c r="S548" s="489"/>
      <c r="T548" s="489"/>
      <c r="U548" s="489"/>
      <c r="V548" s="489"/>
      <c r="W548" s="489"/>
      <c r="X548" s="489"/>
      <c r="Y548" s="489"/>
      <c r="Z548" s="489"/>
    </row>
    <row r="549" spans="1:26" ht="15.75" customHeight="1">
      <c r="A549" s="489"/>
      <c r="B549" s="579"/>
      <c r="C549" s="489"/>
      <c r="D549" s="489"/>
      <c r="E549" s="489"/>
      <c r="F549" s="489"/>
      <c r="G549" s="489"/>
      <c r="H549" s="489"/>
      <c r="I549" s="489"/>
      <c r="J549" s="489"/>
      <c r="K549" s="489"/>
      <c r="L549" s="489"/>
      <c r="M549" s="489"/>
      <c r="N549" s="488"/>
      <c r="O549" s="489"/>
      <c r="P549" s="489"/>
      <c r="Q549" s="489"/>
      <c r="R549" s="489"/>
      <c r="S549" s="489"/>
      <c r="T549" s="489"/>
      <c r="U549" s="489"/>
      <c r="V549" s="489"/>
      <c r="W549" s="489"/>
      <c r="X549" s="489"/>
      <c r="Y549" s="489"/>
      <c r="Z549" s="489"/>
    </row>
    <row r="550" spans="1:26" ht="15.75" customHeight="1">
      <c r="A550" s="489"/>
      <c r="B550" s="579"/>
      <c r="C550" s="489"/>
      <c r="D550" s="489"/>
      <c r="E550" s="489"/>
      <c r="F550" s="489"/>
      <c r="G550" s="489"/>
      <c r="H550" s="489"/>
      <c r="I550" s="489"/>
      <c r="J550" s="489"/>
      <c r="K550" s="489"/>
      <c r="L550" s="489"/>
      <c r="M550" s="489"/>
      <c r="N550" s="488"/>
      <c r="O550" s="489"/>
      <c r="P550" s="489"/>
      <c r="Q550" s="489"/>
      <c r="R550" s="489"/>
      <c r="S550" s="489"/>
      <c r="T550" s="489"/>
      <c r="U550" s="489"/>
      <c r="V550" s="489"/>
      <c r="W550" s="489"/>
      <c r="X550" s="489"/>
      <c r="Y550" s="489"/>
      <c r="Z550" s="489"/>
    </row>
    <row r="551" spans="1:26" ht="15.75" customHeight="1">
      <c r="A551" s="489"/>
      <c r="B551" s="579"/>
      <c r="C551" s="489"/>
      <c r="D551" s="489"/>
      <c r="E551" s="489"/>
      <c r="F551" s="489"/>
      <c r="G551" s="489"/>
      <c r="H551" s="489"/>
      <c r="I551" s="489"/>
      <c r="J551" s="489"/>
      <c r="K551" s="489"/>
      <c r="L551" s="489"/>
      <c r="M551" s="489"/>
      <c r="N551" s="488"/>
      <c r="O551" s="489"/>
      <c r="P551" s="489"/>
      <c r="Q551" s="489"/>
      <c r="R551" s="489"/>
      <c r="S551" s="489"/>
      <c r="T551" s="489"/>
      <c r="U551" s="489"/>
      <c r="V551" s="489"/>
      <c r="W551" s="489"/>
      <c r="X551" s="489"/>
      <c r="Y551" s="489"/>
      <c r="Z551" s="489"/>
    </row>
    <row r="552" spans="1:26" ht="15.75" customHeight="1">
      <c r="A552" s="489"/>
      <c r="B552" s="579"/>
      <c r="C552" s="489"/>
      <c r="D552" s="489"/>
      <c r="E552" s="489"/>
      <c r="F552" s="489"/>
      <c r="G552" s="489"/>
      <c r="H552" s="489"/>
      <c r="I552" s="489"/>
      <c r="J552" s="489"/>
      <c r="K552" s="489"/>
      <c r="L552" s="489"/>
      <c r="M552" s="489"/>
      <c r="N552" s="488"/>
      <c r="O552" s="489"/>
      <c r="P552" s="489"/>
      <c r="Q552" s="489"/>
      <c r="R552" s="489"/>
      <c r="S552" s="489"/>
      <c r="T552" s="489"/>
      <c r="U552" s="489"/>
      <c r="V552" s="489"/>
      <c r="W552" s="489"/>
      <c r="X552" s="489"/>
      <c r="Y552" s="489"/>
      <c r="Z552" s="489"/>
    </row>
    <row r="553" spans="1:26" ht="15.75" customHeight="1">
      <c r="A553" s="489"/>
      <c r="B553" s="579"/>
      <c r="C553" s="489"/>
      <c r="D553" s="489"/>
      <c r="E553" s="489"/>
      <c r="F553" s="489"/>
      <c r="G553" s="489"/>
      <c r="H553" s="489"/>
      <c r="I553" s="489"/>
      <c r="J553" s="489"/>
      <c r="K553" s="489"/>
      <c r="L553" s="489"/>
      <c r="M553" s="489"/>
      <c r="N553" s="488"/>
      <c r="O553" s="489"/>
      <c r="P553" s="489"/>
      <c r="Q553" s="489"/>
      <c r="R553" s="489"/>
      <c r="S553" s="489"/>
      <c r="T553" s="489"/>
      <c r="U553" s="489"/>
      <c r="V553" s="489"/>
      <c r="W553" s="489"/>
      <c r="X553" s="489"/>
      <c r="Y553" s="489"/>
      <c r="Z553" s="489"/>
    </row>
    <row r="554" spans="1:26" ht="15.75" customHeight="1">
      <c r="A554" s="489"/>
      <c r="B554" s="579"/>
      <c r="C554" s="489"/>
      <c r="D554" s="489"/>
      <c r="E554" s="489"/>
      <c r="F554" s="489"/>
      <c r="G554" s="489"/>
      <c r="H554" s="489"/>
      <c r="I554" s="489"/>
      <c r="J554" s="489"/>
      <c r="K554" s="489"/>
      <c r="L554" s="489"/>
      <c r="M554" s="489"/>
      <c r="N554" s="488"/>
      <c r="O554" s="489"/>
      <c r="P554" s="489"/>
      <c r="Q554" s="489"/>
      <c r="R554" s="489"/>
      <c r="S554" s="489"/>
      <c r="T554" s="489"/>
      <c r="U554" s="489"/>
      <c r="V554" s="489"/>
      <c r="W554" s="489"/>
      <c r="X554" s="489"/>
      <c r="Y554" s="489"/>
      <c r="Z554" s="489"/>
    </row>
    <row r="555" spans="1:26" ht="15.75" customHeight="1">
      <c r="A555" s="489"/>
      <c r="B555" s="579"/>
      <c r="C555" s="489"/>
      <c r="D555" s="489"/>
      <c r="E555" s="489"/>
      <c r="F555" s="489"/>
      <c r="G555" s="489"/>
      <c r="H555" s="489"/>
      <c r="I555" s="489"/>
      <c r="J555" s="489"/>
      <c r="K555" s="489"/>
      <c r="L555" s="489"/>
      <c r="M555" s="489"/>
      <c r="N555" s="488"/>
      <c r="O555" s="489"/>
      <c r="P555" s="489"/>
      <c r="Q555" s="489"/>
      <c r="R555" s="489"/>
      <c r="S555" s="489"/>
      <c r="T555" s="489"/>
      <c r="U555" s="489"/>
      <c r="V555" s="489"/>
      <c r="W555" s="489"/>
      <c r="X555" s="489"/>
      <c r="Y555" s="489"/>
      <c r="Z555" s="489"/>
    </row>
    <row r="556" spans="1:26" ht="15.75" customHeight="1">
      <c r="A556" s="489"/>
      <c r="B556" s="579"/>
      <c r="C556" s="489"/>
      <c r="D556" s="489"/>
      <c r="E556" s="489"/>
      <c r="F556" s="489"/>
      <c r="G556" s="489"/>
      <c r="H556" s="489"/>
      <c r="I556" s="489"/>
      <c r="J556" s="489"/>
      <c r="K556" s="489"/>
      <c r="L556" s="489"/>
      <c r="M556" s="489"/>
      <c r="N556" s="488"/>
      <c r="O556" s="489"/>
      <c r="P556" s="489"/>
      <c r="Q556" s="489"/>
      <c r="R556" s="489"/>
      <c r="S556" s="489"/>
      <c r="T556" s="489"/>
      <c r="U556" s="489"/>
      <c r="V556" s="489"/>
      <c r="W556" s="489"/>
      <c r="X556" s="489"/>
      <c r="Y556" s="489"/>
      <c r="Z556" s="489"/>
    </row>
    <row r="557" spans="1:26" ht="15.75" customHeight="1">
      <c r="A557" s="489"/>
      <c r="B557" s="579"/>
      <c r="C557" s="489"/>
      <c r="D557" s="489"/>
      <c r="E557" s="489"/>
      <c r="F557" s="489"/>
      <c r="G557" s="489"/>
      <c r="H557" s="489"/>
      <c r="I557" s="489"/>
      <c r="J557" s="489"/>
      <c r="K557" s="489"/>
      <c r="L557" s="489"/>
      <c r="M557" s="489"/>
      <c r="N557" s="488"/>
      <c r="O557" s="489"/>
      <c r="P557" s="489"/>
      <c r="Q557" s="489"/>
      <c r="R557" s="489"/>
      <c r="S557" s="489"/>
      <c r="T557" s="489"/>
      <c r="U557" s="489"/>
      <c r="V557" s="489"/>
      <c r="W557" s="489"/>
      <c r="X557" s="489"/>
      <c r="Y557" s="489"/>
      <c r="Z557" s="489"/>
    </row>
    <row r="558" spans="1:26" ht="15.75" customHeight="1">
      <c r="A558" s="489"/>
      <c r="B558" s="579"/>
      <c r="C558" s="489"/>
      <c r="D558" s="489"/>
      <c r="E558" s="489"/>
      <c r="F558" s="489"/>
      <c r="G558" s="489"/>
      <c r="H558" s="489"/>
      <c r="I558" s="489"/>
      <c r="J558" s="489"/>
      <c r="K558" s="489"/>
      <c r="L558" s="489"/>
      <c r="M558" s="489"/>
      <c r="N558" s="488"/>
      <c r="O558" s="489"/>
      <c r="P558" s="489"/>
      <c r="Q558" s="489"/>
      <c r="R558" s="489"/>
      <c r="S558" s="489"/>
      <c r="T558" s="489"/>
      <c r="U558" s="489"/>
      <c r="V558" s="489"/>
      <c r="W558" s="489"/>
      <c r="X558" s="489"/>
      <c r="Y558" s="489"/>
      <c r="Z558" s="489"/>
    </row>
    <row r="559" spans="1:26" ht="15.75" customHeight="1">
      <c r="A559" s="489"/>
      <c r="B559" s="579"/>
      <c r="C559" s="489"/>
      <c r="D559" s="489"/>
      <c r="E559" s="489"/>
      <c r="F559" s="489"/>
      <c r="G559" s="489"/>
      <c r="H559" s="489"/>
      <c r="I559" s="489"/>
      <c r="J559" s="489"/>
      <c r="K559" s="489"/>
      <c r="L559" s="489"/>
      <c r="M559" s="489"/>
      <c r="N559" s="488"/>
      <c r="O559" s="489"/>
      <c r="P559" s="489"/>
      <c r="Q559" s="489"/>
      <c r="R559" s="489"/>
      <c r="S559" s="489"/>
      <c r="T559" s="489"/>
      <c r="U559" s="489"/>
      <c r="V559" s="489"/>
      <c r="W559" s="489"/>
      <c r="X559" s="489"/>
      <c r="Y559" s="489"/>
      <c r="Z559" s="489"/>
    </row>
    <row r="560" spans="1:26" ht="15.75" customHeight="1">
      <c r="A560" s="489"/>
      <c r="B560" s="579"/>
      <c r="C560" s="489"/>
      <c r="D560" s="489"/>
      <c r="E560" s="489"/>
      <c r="F560" s="489"/>
      <c r="G560" s="489"/>
      <c r="H560" s="489"/>
      <c r="I560" s="489"/>
      <c r="J560" s="489"/>
      <c r="K560" s="489"/>
      <c r="L560" s="489"/>
      <c r="M560" s="489"/>
      <c r="N560" s="488"/>
      <c r="O560" s="489"/>
      <c r="P560" s="489"/>
      <c r="Q560" s="489"/>
      <c r="R560" s="489"/>
      <c r="S560" s="489"/>
      <c r="T560" s="489"/>
      <c r="U560" s="489"/>
      <c r="V560" s="489"/>
      <c r="W560" s="489"/>
      <c r="X560" s="489"/>
      <c r="Y560" s="489"/>
      <c r="Z560" s="489"/>
    </row>
    <row r="561" spans="1:26" ht="15.75" customHeight="1">
      <c r="A561" s="489"/>
      <c r="B561" s="579"/>
      <c r="C561" s="489"/>
      <c r="D561" s="489"/>
      <c r="E561" s="489"/>
      <c r="F561" s="489"/>
      <c r="G561" s="489"/>
      <c r="H561" s="489"/>
      <c r="I561" s="489"/>
      <c r="J561" s="489"/>
      <c r="K561" s="489"/>
      <c r="L561" s="489"/>
      <c r="M561" s="489"/>
      <c r="N561" s="488"/>
      <c r="O561" s="489"/>
      <c r="P561" s="489"/>
      <c r="Q561" s="489"/>
      <c r="R561" s="489"/>
      <c r="S561" s="489"/>
      <c r="T561" s="489"/>
      <c r="U561" s="489"/>
      <c r="V561" s="489"/>
      <c r="W561" s="489"/>
      <c r="X561" s="489"/>
      <c r="Y561" s="489"/>
      <c r="Z561" s="489"/>
    </row>
    <row r="562" spans="1:26" ht="15.75" customHeight="1">
      <c r="A562" s="489"/>
      <c r="B562" s="579"/>
      <c r="C562" s="489"/>
      <c r="D562" s="489"/>
      <c r="E562" s="489"/>
      <c r="F562" s="489"/>
      <c r="G562" s="489"/>
      <c r="H562" s="489"/>
      <c r="I562" s="489"/>
      <c r="J562" s="489"/>
      <c r="K562" s="489"/>
      <c r="L562" s="489"/>
      <c r="M562" s="489"/>
      <c r="N562" s="488"/>
      <c r="O562" s="489"/>
      <c r="P562" s="489"/>
      <c r="Q562" s="489"/>
      <c r="R562" s="489"/>
      <c r="S562" s="489"/>
      <c r="T562" s="489"/>
      <c r="U562" s="489"/>
      <c r="V562" s="489"/>
      <c r="W562" s="489"/>
      <c r="X562" s="489"/>
      <c r="Y562" s="489"/>
      <c r="Z562" s="489"/>
    </row>
    <row r="563" spans="1:26" ht="15.75" customHeight="1">
      <c r="A563" s="489"/>
      <c r="B563" s="579"/>
      <c r="C563" s="489"/>
      <c r="D563" s="489"/>
      <c r="E563" s="489"/>
      <c r="F563" s="489"/>
      <c r="G563" s="489"/>
      <c r="H563" s="489"/>
      <c r="I563" s="489"/>
      <c r="J563" s="489"/>
      <c r="K563" s="489"/>
      <c r="L563" s="489"/>
      <c r="M563" s="489"/>
      <c r="N563" s="488"/>
      <c r="O563" s="489"/>
      <c r="P563" s="489"/>
      <c r="Q563" s="489"/>
      <c r="R563" s="489"/>
      <c r="S563" s="489"/>
      <c r="T563" s="489"/>
      <c r="U563" s="489"/>
      <c r="V563" s="489"/>
      <c r="W563" s="489"/>
      <c r="X563" s="489"/>
      <c r="Y563" s="489"/>
      <c r="Z563" s="489"/>
    </row>
    <row r="564" spans="1:26" ht="15.75" customHeight="1">
      <c r="A564" s="489"/>
      <c r="B564" s="579"/>
      <c r="C564" s="489"/>
      <c r="D564" s="489"/>
      <c r="E564" s="489"/>
      <c r="F564" s="489"/>
      <c r="G564" s="489"/>
      <c r="H564" s="489"/>
      <c r="I564" s="489"/>
      <c r="J564" s="489"/>
      <c r="K564" s="489"/>
      <c r="L564" s="489"/>
      <c r="M564" s="489"/>
      <c r="N564" s="488"/>
      <c r="O564" s="489"/>
      <c r="P564" s="489"/>
      <c r="Q564" s="489"/>
      <c r="R564" s="489"/>
      <c r="S564" s="489"/>
      <c r="T564" s="489"/>
      <c r="U564" s="489"/>
      <c r="V564" s="489"/>
      <c r="W564" s="489"/>
      <c r="X564" s="489"/>
      <c r="Y564" s="489"/>
      <c r="Z564" s="489"/>
    </row>
    <row r="565" spans="1:26" ht="15.75" customHeight="1">
      <c r="A565" s="489"/>
      <c r="B565" s="579"/>
      <c r="C565" s="489"/>
      <c r="D565" s="489"/>
      <c r="E565" s="489"/>
      <c r="F565" s="489"/>
      <c r="G565" s="489"/>
      <c r="H565" s="489"/>
      <c r="I565" s="489"/>
      <c r="J565" s="489"/>
      <c r="K565" s="489"/>
      <c r="L565" s="489"/>
      <c r="M565" s="489"/>
      <c r="N565" s="488"/>
      <c r="O565" s="489"/>
      <c r="P565" s="489"/>
      <c r="Q565" s="489"/>
      <c r="R565" s="489"/>
      <c r="S565" s="489"/>
      <c r="T565" s="489"/>
      <c r="U565" s="489"/>
      <c r="V565" s="489"/>
      <c r="W565" s="489"/>
      <c r="X565" s="489"/>
      <c r="Y565" s="489"/>
      <c r="Z565" s="489"/>
    </row>
    <row r="566" spans="1:26" ht="15.75" customHeight="1">
      <c r="A566" s="489"/>
      <c r="B566" s="579"/>
      <c r="C566" s="489"/>
      <c r="D566" s="489"/>
      <c r="E566" s="489"/>
      <c r="F566" s="489"/>
      <c r="G566" s="489"/>
      <c r="H566" s="489"/>
      <c r="I566" s="489"/>
      <c r="J566" s="489"/>
      <c r="K566" s="489"/>
      <c r="L566" s="489"/>
      <c r="M566" s="489"/>
      <c r="N566" s="488"/>
      <c r="O566" s="489"/>
      <c r="P566" s="489"/>
      <c r="Q566" s="489"/>
      <c r="R566" s="489"/>
      <c r="S566" s="489"/>
      <c r="T566" s="489"/>
      <c r="U566" s="489"/>
      <c r="V566" s="489"/>
      <c r="W566" s="489"/>
      <c r="X566" s="489"/>
      <c r="Y566" s="489"/>
      <c r="Z566" s="489"/>
    </row>
    <row r="567" spans="1:26" ht="15.75" customHeight="1">
      <c r="A567" s="489"/>
      <c r="B567" s="579"/>
      <c r="C567" s="489"/>
      <c r="D567" s="489"/>
      <c r="E567" s="489"/>
      <c r="F567" s="489"/>
      <c r="G567" s="489"/>
      <c r="H567" s="489"/>
      <c r="I567" s="489"/>
      <c r="J567" s="489"/>
      <c r="K567" s="489"/>
      <c r="L567" s="489"/>
      <c r="M567" s="489"/>
      <c r="N567" s="488"/>
      <c r="O567" s="489"/>
      <c r="P567" s="489"/>
      <c r="Q567" s="489"/>
      <c r="R567" s="489"/>
      <c r="S567" s="489"/>
      <c r="T567" s="489"/>
      <c r="U567" s="489"/>
      <c r="V567" s="489"/>
      <c r="W567" s="489"/>
      <c r="X567" s="489"/>
      <c r="Y567" s="489"/>
      <c r="Z567" s="489"/>
    </row>
    <row r="568" spans="1:26" ht="15.75" customHeight="1">
      <c r="A568" s="489"/>
      <c r="B568" s="579"/>
      <c r="C568" s="489"/>
      <c r="D568" s="489"/>
      <c r="E568" s="489"/>
      <c r="F568" s="489"/>
      <c r="G568" s="489"/>
      <c r="H568" s="489"/>
      <c r="I568" s="489"/>
      <c r="J568" s="489"/>
      <c r="K568" s="489"/>
      <c r="L568" s="489"/>
      <c r="M568" s="489"/>
      <c r="N568" s="488"/>
      <c r="O568" s="489"/>
      <c r="P568" s="489"/>
      <c r="Q568" s="489"/>
      <c r="R568" s="489"/>
      <c r="S568" s="489"/>
      <c r="T568" s="489"/>
      <c r="U568" s="489"/>
      <c r="V568" s="489"/>
      <c r="W568" s="489"/>
      <c r="X568" s="489"/>
      <c r="Y568" s="489"/>
      <c r="Z568" s="489"/>
    </row>
    <row r="569" spans="1:26" ht="15.75" customHeight="1">
      <c r="A569" s="489"/>
      <c r="B569" s="579"/>
      <c r="C569" s="489"/>
      <c r="D569" s="489"/>
      <c r="E569" s="489"/>
      <c r="F569" s="489"/>
      <c r="G569" s="489"/>
      <c r="H569" s="489"/>
      <c r="I569" s="489"/>
      <c r="J569" s="489"/>
      <c r="K569" s="489"/>
      <c r="L569" s="489"/>
      <c r="M569" s="489"/>
      <c r="N569" s="488"/>
      <c r="O569" s="489"/>
      <c r="P569" s="489"/>
      <c r="Q569" s="489"/>
      <c r="R569" s="489"/>
      <c r="S569" s="489"/>
      <c r="T569" s="489"/>
      <c r="U569" s="489"/>
      <c r="V569" s="489"/>
      <c r="W569" s="489"/>
      <c r="X569" s="489"/>
      <c r="Y569" s="489"/>
      <c r="Z569" s="489"/>
    </row>
    <row r="570" spans="1:26" ht="15.75" customHeight="1">
      <c r="A570" s="489"/>
      <c r="B570" s="579"/>
      <c r="C570" s="489"/>
      <c r="D570" s="489"/>
      <c r="E570" s="489"/>
      <c r="F570" s="489"/>
      <c r="G570" s="489"/>
      <c r="H570" s="489"/>
      <c r="I570" s="489"/>
      <c r="J570" s="489"/>
      <c r="K570" s="489"/>
      <c r="L570" s="489"/>
      <c r="M570" s="489"/>
      <c r="N570" s="488"/>
      <c r="O570" s="489"/>
      <c r="P570" s="489"/>
      <c r="Q570" s="489"/>
      <c r="R570" s="489"/>
      <c r="S570" s="489"/>
      <c r="T570" s="489"/>
      <c r="U570" s="489"/>
      <c r="V570" s="489"/>
      <c r="W570" s="489"/>
      <c r="X570" s="489"/>
      <c r="Y570" s="489"/>
      <c r="Z570" s="489"/>
    </row>
    <row r="571" spans="1:26" ht="15.75" customHeight="1">
      <c r="A571" s="489"/>
      <c r="B571" s="579"/>
      <c r="C571" s="489"/>
      <c r="D571" s="489"/>
      <c r="E571" s="489"/>
      <c r="F571" s="489"/>
      <c r="G571" s="489"/>
      <c r="H571" s="489"/>
      <c r="I571" s="489"/>
      <c r="J571" s="489"/>
      <c r="K571" s="489"/>
      <c r="L571" s="489"/>
      <c r="M571" s="489"/>
      <c r="N571" s="488"/>
      <c r="O571" s="489"/>
      <c r="P571" s="489"/>
      <c r="Q571" s="489"/>
      <c r="R571" s="489"/>
      <c r="S571" s="489"/>
      <c r="T571" s="489"/>
      <c r="U571" s="489"/>
      <c r="V571" s="489"/>
      <c r="W571" s="489"/>
      <c r="X571" s="489"/>
      <c r="Y571" s="489"/>
      <c r="Z571" s="489"/>
    </row>
    <row r="572" spans="1:26" ht="15.75" customHeight="1">
      <c r="A572" s="489"/>
      <c r="B572" s="579"/>
      <c r="C572" s="489"/>
      <c r="D572" s="489"/>
      <c r="E572" s="489"/>
      <c r="F572" s="489"/>
      <c r="G572" s="489"/>
      <c r="H572" s="489"/>
      <c r="I572" s="489"/>
      <c r="J572" s="489"/>
      <c r="K572" s="489"/>
      <c r="L572" s="489"/>
      <c r="M572" s="489"/>
      <c r="N572" s="488"/>
      <c r="O572" s="489"/>
      <c r="P572" s="489"/>
      <c r="Q572" s="489"/>
      <c r="R572" s="489"/>
      <c r="S572" s="489"/>
      <c r="T572" s="489"/>
      <c r="U572" s="489"/>
      <c r="V572" s="489"/>
      <c r="W572" s="489"/>
      <c r="X572" s="489"/>
      <c r="Y572" s="489"/>
      <c r="Z572" s="489"/>
    </row>
    <row r="573" spans="1:26" ht="15.75" customHeight="1">
      <c r="A573" s="489"/>
      <c r="B573" s="579"/>
      <c r="C573" s="489"/>
      <c r="D573" s="489"/>
      <c r="E573" s="489"/>
      <c r="F573" s="489"/>
      <c r="G573" s="489"/>
      <c r="H573" s="489"/>
      <c r="I573" s="489"/>
      <c r="J573" s="489"/>
      <c r="K573" s="489"/>
      <c r="L573" s="489"/>
      <c r="M573" s="489"/>
      <c r="N573" s="488"/>
      <c r="O573" s="489"/>
      <c r="P573" s="489"/>
      <c r="Q573" s="489"/>
      <c r="R573" s="489"/>
      <c r="S573" s="489"/>
      <c r="T573" s="489"/>
      <c r="U573" s="489"/>
      <c r="V573" s="489"/>
      <c r="W573" s="489"/>
      <c r="X573" s="489"/>
      <c r="Y573" s="489"/>
      <c r="Z573" s="489"/>
    </row>
    <row r="574" spans="1:26" ht="15.75" customHeight="1">
      <c r="A574" s="489"/>
      <c r="B574" s="579"/>
      <c r="C574" s="489"/>
      <c r="D574" s="489"/>
      <c r="E574" s="489"/>
      <c r="F574" s="489"/>
      <c r="G574" s="489"/>
      <c r="H574" s="489"/>
      <c r="I574" s="489"/>
      <c r="J574" s="489"/>
      <c r="K574" s="489"/>
      <c r="L574" s="489"/>
      <c r="M574" s="489"/>
      <c r="N574" s="488"/>
      <c r="O574" s="489"/>
      <c r="P574" s="489"/>
      <c r="Q574" s="489"/>
      <c r="R574" s="489"/>
      <c r="S574" s="489"/>
      <c r="T574" s="489"/>
      <c r="U574" s="489"/>
      <c r="V574" s="489"/>
      <c r="W574" s="489"/>
      <c r="X574" s="489"/>
      <c r="Y574" s="489"/>
      <c r="Z574" s="489"/>
    </row>
    <row r="575" spans="1:26" ht="15.75" customHeight="1">
      <c r="A575" s="489"/>
      <c r="B575" s="579"/>
      <c r="C575" s="489"/>
      <c r="D575" s="489"/>
      <c r="E575" s="489"/>
      <c r="F575" s="489"/>
      <c r="G575" s="489"/>
      <c r="H575" s="489"/>
      <c r="I575" s="489"/>
      <c r="J575" s="489"/>
      <c r="K575" s="489"/>
      <c r="L575" s="489"/>
      <c r="M575" s="489"/>
      <c r="N575" s="488"/>
      <c r="O575" s="489"/>
      <c r="P575" s="489"/>
      <c r="Q575" s="489"/>
      <c r="R575" s="489"/>
      <c r="S575" s="489"/>
      <c r="T575" s="489"/>
      <c r="U575" s="489"/>
      <c r="V575" s="489"/>
      <c r="W575" s="489"/>
      <c r="X575" s="489"/>
      <c r="Y575" s="489"/>
      <c r="Z575" s="489"/>
    </row>
    <row r="576" spans="1:26" ht="15.75" customHeight="1">
      <c r="A576" s="489"/>
      <c r="B576" s="579"/>
      <c r="C576" s="489"/>
      <c r="D576" s="489"/>
      <c r="E576" s="489"/>
      <c r="F576" s="489"/>
      <c r="G576" s="489"/>
      <c r="H576" s="489"/>
      <c r="I576" s="489"/>
      <c r="J576" s="489"/>
      <c r="K576" s="489"/>
      <c r="L576" s="489"/>
      <c r="M576" s="489"/>
      <c r="N576" s="488"/>
      <c r="O576" s="489"/>
      <c r="P576" s="489"/>
      <c r="Q576" s="489"/>
      <c r="R576" s="489"/>
      <c r="S576" s="489"/>
      <c r="T576" s="489"/>
      <c r="U576" s="489"/>
      <c r="V576" s="489"/>
      <c r="W576" s="489"/>
      <c r="X576" s="489"/>
      <c r="Y576" s="489"/>
      <c r="Z576" s="489"/>
    </row>
    <row r="577" spans="1:26" ht="15.75" customHeight="1">
      <c r="A577" s="489"/>
      <c r="B577" s="579"/>
      <c r="C577" s="489"/>
      <c r="D577" s="489"/>
      <c r="E577" s="489"/>
      <c r="F577" s="489"/>
      <c r="G577" s="489"/>
      <c r="H577" s="489"/>
      <c r="I577" s="489"/>
      <c r="J577" s="489"/>
      <c r="K577" s="489"/>
      <c r="L577" s="489"/>
      <c r="M577" s="489"/>
      <c r="N577" s="488"/>
      <c r="O577" s="489"/>
      <c r="P577" s="489"/>
      <c r="Q577" s="489"/>
      <c r="R577" s="489"/>
      <c r="S577" s="489"/>
      <c r="T577" s="489"/>
      <c r="U577" s="489"/>
      <c r="V577" s="489"/>
      <c r="W577" s="489"/>
      <c r="X577" s="489"/>
      <c r="Y577" s="489"/>
      <c r="Z577" s="489"/>
    </row>
    <row r="578" spans="1:26" ht="15.75" customHeight="1">
      <c r="A578" s="489"/>
      <c r="B578" s="579"/>
      <c r="C578" s="489"/>
      <c r="D578" s="489"/>
      <c r="E578" s="489"/>
      <c r="F578" s="489"/>
      <c r="G578" s="489"/>
      <c r="H578" s="489"/>
      <c r="I578" s="489"/>
      <c r="J578" s="489"/>
      <c r="K578" s="489"/>
      <c r="L578" s="489"/>
      <c r="M578" s="489"/>
      <c r="N578" s="488"/>
      <c r="O578" s="489"/>
      <c r="P578" s="489"/>
      <c r="Q578" s="489"/>
      <c r="R578" s="489"/>
      <c r="S578" s="489"/>
      <c r="T578" s="489"/>
      <c r="U578" s="489"/>
      <c r="V578" s="489"/>
      <c r="W578" s="489"/>
      <c r="X578" s="489"/>
      <c r="Y578" s="489"/>
      <c r="Z578" s="489"/>
    </row>
    <row r="579" spans="1:26" ht="15.75" customHeight="1">
      <c r="A579" s="489"/>
      <c r="B579" s="579"/>
      <c r="C579" s="489"/>
      <c r="D579" s="489"/>
      <c r="E579" s="489"/>
      <c r="F579" s="489"/>
      <c r="G579" s="489"/>
      <c r="H579" s="489"/>
      <c r="I579" s="489"/>
      <c r="J579" s="489"/>
      <c r="K579" s="489"/>
      <c r="L579" s="489"/>
      <c r="M579" s="489"/>
      <c r="N579" s="488"/>
      <c r="O579" s="489"/>
      <c r="P579" s="489"/>
      <c r="Q579" s="489"/>
      <c r="R579" s="489"/>
      <c r="S579" s="489"/>
      <c r="T579" s="489"/>
      <c r="U579" s="489"/>
      <c r="V579" s="489"/>
      <c r="W579" s="489"/>
      <c r="X579" s="489"/>
      <c r="Y579" s="489"/>
      <c r="Z579" s="489"/>
    </row>
    <row r="580" spans="1:26" ht="15.75" customHeight="1">
      <c r="A580" s="489"/>
      <c r="B580" s="579"/>
      <c r="C580" s="489"/>
      <c r="D580" s="489"/>
      <c r="E580" s="489"/>
      <c r="F580" s="489"/>
      <c r="G580" s="489"/>
      <c r="H580" s="489"/>
      <c r="I580" s="489"/>
      <c r="J580" s="489"/>
      <c r="K580" s="489"/>
      <c r="L580" s="489"/>
      <c r="M580" s="489"/>
      <c r="N580" s="488"/>
      <c r="O580" s="489"/>
      <c r="P580" s="489"/>
      <c r="Q580" s="489"/>
      <c r="R580" s="489"/>
      <c r="S580" s="489"/>
      <c r="T580" s="489"/>
      <c r="U580" s="489"/>
      <c r="V580" s="489"/>
      <c r="W580" s="489"/>
      <c r="X580" s="489"/>
      <c r="Y580" s="489"/>
      <c r="Z580" s="489"/>
    </row>
    <row r="581" spans="1:26" ht="15.75" customHeight="1">
      <c r="A581" s="489"/>
      <c r="B581" s="579"/>
      <c r="C581" s="489"/>
      <c r="D581" s="489"/>
      <c r="E581" s="489"/>
      <c r="F581" s="489"/>
      <c r="G581" s="489"/>
      <c r="H581" s="489"/>
      <c r="I581" s="489"/>
      <c r="J581" s="489"/>
      <c r="K581" s="489"/>
      <c r="L581" s="489"/>
      <c r="M581" s="489"/>
      <c r="N581" s="488"/>
      <c r="O581" s="489"/>
      <c r="P581" s="489"/>
      <c r="Q581" s="489"/>
      <c r="R581" s="489"/>
      <c r="S581" s="489"/>
      <c r="T581" s="489"/>
      <c r="U581" s="489"/>
      <c r="V581" s="489"/>
      <c r="W581" s="489"/>
      <c r="X581" s="489"/>
      <c r="Y581" s="489"/>
      <c r="Z581" s="489"/>
    </row>
    <row r="582" spans="1:26" ht="15.75" customHeight="1">
      <c r="A582" s="489"/>
      <c r="B582" s="579"/>
      <c r="C582" s="489"/>
      <c r="D582" s="489"/>
      <c r="E582" s="489"/>
      <c r="F582" s="489"/>
      <c r="G582" s="489"/>
      <c r="H582" s="489"/>
      <c r="I582" s="489"/>
      <c r="J582" s="489"/>
      <c r="K582" s="489"/>
      <c r="L582" s="489"/>
      <c r="M582" s="489"/>
      <c r="N582" s="488"/>
      <c r="O582" s="489"/>
      <c r="P582" s="489"/>
      <c r="Q582" s="489"/>
      <c r="R582" s="489"/>
      <c r="S582" s="489"/>
      <c r="T582" s="489"/>
      <c r="U582" s="489"/>
      <c r="V582" s="489"/>
      <c r="W582" s="489"/>
      <c r="X582" s="489"/>
      <c r="Y582" s="489"/>
      <c r="Z582" s="489"/>
    </row>
    <row r="583" spans="1:26" ht="15.75" customHeight="1">
      <c r="A583" s="489"/>
      <c r="B583" s="579"/>
      <c r="C583" s="489"/>
      <c r="D583" s="489"/>
      <c r="E583" s="489"/>
      <c r="F583" s="489"/>
      <c r="G583" s="489"/>
      <c r="H583" s="489"/>
      <c r="I583" s="489"/>
      <c r="J583" s="489"/>
      <c r="K583" s="489"/>
      <c r="L583" s="489"/>
      <c r="M583" s="489"/>
      <c r="N583" s="488"/>
      <c r="O583" s="489"/>
      <c r="P583" s="489"/>
      <c r="Q583" s="489"/>
      <c r="R583" s="489"/>
      <c r="S583" s="489"/>
      <c r="T583" s="489"/>
      <c r="U583" s="489"/>
      <c r="V583" s="489"/>
      <c r="W583" s="489"/>
      <c r="X583" s="489"/>
      <c r="Y583" s="489"/>
      <c r="Z583" s="489"/>
    </row>
    <row r="584" spans="1:26" ht="15.75" customHeight="1">
      <c r="A584" s="489"/>
      <c r="B584" s="579"/>
      <c r="C584" s="489"/>
      <c r="D584" s="489"/>
      <c r="E584" s="489"/>
      <c r="F584" s="489"/>
      <c r="G584" s="489"/>
      <c r="H584" s="489"/>
      <c r="I584" s="489"/>
      <c r="J584" s="489"/>
      <c r="K584" s="489"/>
      <c r="L584" s="489"/>
      <c r="M584" s="489"/>
      <c r="N584" s="488"/>
      <c r="O584" s="489"/>
      <c r="P584" s="489"/>
      <c r="Q584" s="489"/>
      <c r="R584" s="489"/>
      <c r="S584" s="489"/>
      <c r="T584" s="489"/>
      <c r="U584" s="489"/>
      <c r="V584" s="489"/>
      <c r="W584" s="489"/>
      <c r="X584" s="489"/>
      <c r="Y584" s="489"/>
      <c r="Z584" s="489"/>
    </row>
    <row r="585" spans="1:26" ht="15.75" customHeight="1">
      <c r="A585" s="489"/>
      <c r="B585" s="579"/>
      <c r="C585" s="489"/>
      <c r="D585" s="489"/>
      <c r="E585" s="489"/>
      <c r="F585" s="489"/>
      <c r="G585" s="489"/>
      <c r="H585" s="489"/>
      <c r="I585" s="489"/>
      <c r="J585" s="489"/>
      <c r="K585" s="489"/>
      <c r="L585" s="489"/>
      <c r="M585" s="489"/>
      <c r="N585" s="488"/>
      <c r="O585" s="489"/>
      <c r="P585" s="489"/>
      <c r="Q585" s="489"/>
      <c r="R585" s="489"/>
      <c r="S585" s="489"/>
      <c r="T585" s="489"/>
      <c r="U585" s="489"/>
      <c r="V585" s="489"/>
      <c r="W585" s="489"/>
      <c r="X585" s="489"/>
      <c r="Y585" s="489"/>
      <c r="Z585" s="489"/>
    </row>
    <row r="586" spans="1:26" ht="15.75" customHeight="1">
      <c r="A586" s="489"/>
      <c r="B586" s="579"/>
      <c r="C586" s="489"/>
      <c r="D586" s="489"/>
      <c r="E586" s="489"/>
      <c r="F586" s="489"/>
      <c r="G586" s="489"/>
      <c r="H586" s="489"/>
      <c r="I586" s="489"/>
      <c r="J586" s="489"/>
      <c r="K586" s="489"/>
      <c r="L586" s="489"/>
      <c r="M586" s="489"/>
      <c r="N586" s="488"/>
      <c r="O586" s="489"/>
      <c r="P586" s="489"/>
      <c r="Q586" s="489"/>
      <c r="R586" s="489"/>
      <c r="S586" s="489"/>
      <c r="T586" s="489"/>
      <c r="U586" s="489"/>
      <c r="V586" s="489"/>
      <c r="W586" s="489"/>
      <c r="X586" s="489"/>
      <c r="Y586" s="489"/>
      <c r="Z586" s="489"/>
    </row>
    <row r="587" spans="1:26" ht="15.75" customHeight="1">
      <c r="A587" s="489"/>
      <c r="B587" s="579"/>
      <c r="C587" s="489"/>
      <c r="D587" s="489"/>
      <c r="E587" s="489"/>
      <c r="F587" s="489"/>
      <c r="G587" s="489"/>
      <c r="H587" s="489"/>
      <c r="I587" s="489"/>
      <c r="J587" s="489"/>
      <c r="K587" s="489"/>
      <c r="L587" s="489"/>
      <c r="M587" s="489"/>
      <c r="N587" s="488"/>
      <c r="O587" s="489"/>
      <c r="P587" s="489"/>
      <c r="Q587" s="489"/>
      <c r="R587" s="489"/>
      <c r="S587" s="489"/>
      <c r="T587" s="489"/>
      <c r="U587" s="489"/>
      <c r="V587" s="489"/>
      <c r="W587" s="489"/>
      <c r="X587" s="489"/>
      <c r="Y587" s="489"/>
      <c r="Z587" s="489"/>
    </row>
    <row r="588" spans="1:26" ht="15.75" customHeight="1">
      <c r="A588" s="489"/>
      <c r="B588" s="579"/>
      <c r="C588" s="489"/>
      <c r="D588" s="489"/>
      <c r="E588" s="489"/>
      <c r="F588" s="489"/>
      <c r="G588" s="489"/>
      <c r="H588" s="489"/>
      <c r="I588" s="489"/>
      <c r="J588" s="489"/>
      <c r="K588" s="489"/>
      <c r="L588" s="489"/>
      <c r="M588" s="489"/>
      <c r="N588" s="488"/>
      <c r="O588" s="489"/>
      <c r="P588" s="489"/>
      <c r="Q588" s="489"/>
      <c r="R588" s="489"/>
      <c r="S588" s="489"/>
      <c r="T588" s="489"/>
      <c r="U588" s="489"/>
      <c r="V588" s="489"/>
      <c r="W588" s="489"/>
      <c r="X588" s="489"/>
      <c r="Y588" s="489"/>
      <c r="Z588" s="489"/>
    </row>
    <row r="589" spans="1:26" ht="15.75" customHeight="1">
      <c r="A589" s="489"/>
      <c r="B589" s="579"/>
      <c r="C589" s="489"/>
      <c r="D589" s="489"/>
      <c r="E589" s="489"/>
      <c r="F589" s="489"/>
      <c r="G589" s="489"/>
      <c r="H589" s="489"/>
      <c r="I589" s="489"/>
      <c r="J589" s="489"/>
      <c r="K589" s="489"/>
      <c r="L589" s="489"/>
      <c r="M589" s="489"/>
      <c r="N589" s="488"/>
      <c r="O589" s="489"/>
      <c r="P589" s="489"/>
      <c r="Q589" s="489"/>
      <c r="R589" s="489"/>
      <c r="S589" s="489"/>
      <c r="T589" s="489"/>
      <c r="U589" s="489"/>
      <c r="V589" s="489"/>
      <c r="W589" s="489"/>
      <c r="X589" s="489"/>
      <c r="Y589" s="489"/>
      <c r="Z589" s="489"/>
    </row>
    <row r="590" spans="1:26" ht="15.75" customHeight="1">
      <c r="A590" s="489"/>
      <c r="B590" s="579"/>
      <c r="C590" s="489"/>
      <c r="D590" s="489"/>
      <c r="E590" s="489"/>
      <c r="F590" s="489"/>
      <c r="G590" s="489"/>
      <c r="H590" s="489"/>
      <c r="I590" s="489"/>
      <c r="J590" s="489"/>
      <c r="K590" s="489"/>
      <c r="L590" s="489"/>
      <c r="M590" s="489"/>
      <c r="N590" s="488"/>
      <c r="O590" s="489"/>
      <c r="P590" s="489"/>
      <c r="Q590" s="489"/>
      <c r="R590" s="489"/>
      <c r="S590" s="489"/>
      <c r="T590" s="489"/>
      <c r="U590" s="489"/>
      <c r="V590" s="489"/>
      <c r="W590" s="489"/>
      <c r="X590" s="489"/>
      <c r="Y590" s="489"/>
      <c r="Z590" s="489"/>
    </row>
    <row r="591" spans="1:26" ht="15.75" customHeight="1">
      <c r="A591" s="489"/>
      <c r="B591" s="579"/>
      <c r="C591" s="489"/>
      <c r="D591" s="489"/>
      <c r="E591" s="489"/>
      <c r="F591" s="489"/>
      <c r="G591" s="489"/>
      <c r="H591" s="489"/>
      <c r="I591" s="489"/>
      <c r="J591" s="489"/>
      <c r="K591" s="489"/>
      <c r="L591" s="489"/>
      <c r="M591" s="489"/>
      <c r="N591" s="488"/>
      <c r="O591" s="489"/>
      <c r="P591" s="489"/>
      <c r="Q591" s="489"/>
      <c r="R591" s="489"/>
      <c r="S591" s="489"/>
      <c r="T591" s="489"/>
      <c r="U591" s="489"/>
      <c r="V591" s="489"/>
      <c r="W591" s="489"/>
      <c r="X591" s="489"/>
      <c r="Y591" s="489"/>
      <c r="Z591" s="489"/>
    </row>
    <row r="592" spans="1:26" ht="15.75" customHeight="1">
      <c r="A592" s="489"/>
      <c r="B592" s="579"/>
      <c r="C592" s="489"/>
      <c r="D592" s="489"/>
      <c r="E592" s="489"/>
      <c r="F592" s="489"/>
      <c r="G592" s="489"/>
      <c r="H592" s="489"/>
      <c r="I592" s="489"/>
      <c r="J592" s="489"/>
      <c r="K592" s="489"/>
      <c r="L592" s="489"/>
      <c r="M592" s="489"/>
      <c r="N592" s="488"/>
      <c r="O592" s="489"/>
      <c r="P592" s="489"/>
      <c r="Q592" s="489"/>
      <c r="R592" s="489"/>
      <c r="S592" s="489"/>
      <c r="T592" s="489"/>
      <c r="U592" s="489"/>
      <c r="V592" s="489"/>
      <c r="W592" s="489"/>
      <c r="X592" s="489"/>
      <c r="Y592" s="489"/>
      <c r="Z592" s="489"/>
    </row>
    <row r="593" spans="1:26" ht="15.75" customHeight="1">
      <c r="A593" s="489"/>
      <c r="B593" s="579"/>
      <c r="C593" s="489"/>
      <c r="D593" s="489"/>
      <c r="E593" s="489"/>
      <c r="F593" s="489"/>
      <c r="G593" s="489"/>
      <c r="H593" s="489"/>
      <c r="I593" s="489"/>
      <c r="J593" s="489"/>
      <c r="K593" s="489"/>
      <c r="L593" s="489"/>
      <c r="M593" s="489"/>
      <c r="N593" s="488"/>
      <c r="O593" s="489"/>
      <c r="P593" s="489"/>
      <c r="Q593" s="489"/>
      <c r="R593" s="489"/>
      <c r="S593" s="489"/>
      <c r="T593" s="489"/>
      <c r="U593" s="489"/>
      <c r="V593" s="489"/>
      <c r="W593" s="489"/>
      <c r="X593" s="489"/>
      <c r="Y593" s="489"/>
      <c r="Z593" s="489"/>
    </row>
    <row r="594" spans="1:26" ht="15.75" customHeight="1">
      <c r="A594" s="489"/>
      <c r="B594" s="579"/>
      <c r="C594" s="489"/>
      <c r="D594" s="489"/>
      <c r="E594" s="489"/>
      <c r="F594" s="489"/>
      <c r="G594" s="489"/>
      <c r="H594" s="489"/>
      <c r="I594" s="489"/>
      <c r="J594" s="489"/>
      <c r="K594" s="489"/>
      <c r="L594" s="489"/>
      <c r="M594" s="489"/>
      <c r="N594" s="488"/>
      <c r="O594" s="489"/>
      <c r="P594" s="489"/>
      <c r="Q594" s="489"/>
      <c r="R594" s="489"/>
      <c r="S594" s="489"/>
      <c r="T594" s="489"/>
      <c r="U594" s="489"/>
      <c r="V594" s="489"/>
      <c r="W594" s="489"/>
      <c r="X594" s="489"/>
      <c r="Y594" s="489"/>
      <c r="Z594" s="489"/>
    </row>
    <row r="595" spans="1:26" ht="15.75" customHeight="1">
      <c r="A595" s="489"/>
      <c r="B595" s="579"/>
      <c r="C595" s="489"/>
      <c r="D595" s="489"/>
      <c r="E595" s="489"/>
      <c r="F595" s="489"/>
      <c r="G595" s="489"/>
      <c r="H595" s="489"/>
      <c r="I595" s="489"/>
      <c r="J595" s="489"/>
      <c r="K595" s="489"/>
      <c r="L595" s="489"/>
      <c r="M595" s="489"/>
      <c r="N595" s="488"/>
      <c r="O595" s="489"/>
      <c r="P595" s="489"/>
      <c r="Q595" s="489"/>
      <c r="R595" s="489"/>
      <c r="S595" s="489"/>
      <c r="T595" s="489"/>
      <c r="U595" s="489"/>
      <c r="V595" s="489"/>
      <c r="W595" s="489"/>
      <c r="X595" s="489"/>
      <c r="Y595" s="489"/>
      <c r="Z595" s="489"/>
    </row>
    <row r="596" spans="1:26" ht="15.75" customHeight="1">
      <c r="A596" s="489"/>
      <c r="B596" s="579"/>
      <c r="C596" s="489"/>
      <c r="D596" s="489"/>
      <c r="E596" s="489"/>
      <c r="F596" s="489"/>
      <c r="G596" s="489"/>
      <c r="H596" s="489"/>
      <c r="I596" s="489"/>
      <c r="J596" s="489"/>
      <c r="K596" s="489"/>
      <c r="L596" s="489"/>
      <c r="M596" s="489"/>
      <c r="N596" s="488"/>
      <c r="O596" s="489"/>
      <c r="P596" s="489"/>
      <c r="Q596" s="489"/>
      <c r="R596" s="489"/>
      <c r="S596" s="489"/>
      <c r="T596" s="489"/>
      <c r="U596" s="489"/>
      <c r="V596" s="489"/>
      <c r="W596" s="489"/>
      <c r="X596" s="489"/>
      <c r="Y596" s="489"/>
      <c r="Z596" s="489"/>
    </row>
    <row r="597" spans="1:26" ht="15.75" customHeight="1">
      <c r="A597" s="489"/>
      <c r="B597" s="579"/>
      <c r="C597" s="489"/>
      <c r="D597" s="489"/>
      <c r="E597" s="489"/>
      <c r="F597" s="489"/>
      <c r="G597" s="489"/>
      <c r="H597" s="489"/>
      <c r="I597" s="489"/>
      <c r="J597" s="489"/>
      <c r="K597" s="489"/>
      <c r="L597" s="489"/>
      <c r="M597" s="489"/>
      <c r="N597" s="488"/>
      <c r="O597" s="489"/>
      <c r="P597" s="489"/>
      <c r="Q597" s="489"/>
      <c r="R597" s="489"/>
      <c r="S597" s="489"/>
      <c r="T597" s="489"/>
      <c r="U597" s="489"/>
      <c r="V597" s="489"/>
      <c r="W597" s="489"/>
      <c r="X597" s="489"/>
      <c r="Y597" s="489"/>
      <c r="Z597" s="489"/>
    </row>
    <row r="598" spans="1:26" ht="15.75" customHeight="1">
      <c r="A598" s="489"/>
      <c r="B598" s="579"/>
      <c r="C598" s="489"/>
      <c r="D598" s="489"/>
      <c r="E598" s="489"/>
      <c r="F598" s="489"/>
      <c r="G598" s="489"/>
      <c r="H598" s="489"/>
      <c r="I598" s="489"/>
      <c r="J598" s="489"/>
      <c r="K598" s="489"/>
      <c r="L598" s="489"/>
      <c r="M598" s="489"/>
      <c r="N598" s="488"/>
      <c r="O598" s="489"/>
      <c r="P598" s="489"/>
      <c r="Q598" s="489"/>
      <c r="R598" s="489"/>
      <c r="S598" s="489"/>
      <c r="T598" s="489"/>
      <c r="U598" s="489"/>
      <c r="V598" s="489"/>
      <c r="W598" s="489"/>
      <c r="X598" s="489"/>
      <c r="Y598" s="489"/>
      <c r="Z598" s="489"/>
    </row>
    <row r="599" spans="1:26" ht="15.75" customHeight="1">
      <c r="A599" s="489"/>
      <c r="B599" s="579"/>
      <c r="C599" s="489"/>
      <c r="D599" s="489"/>
      <c r="E599" s="489"/>
      <c r="F599" s="489"/>
      <c r="G599" s="489"/>
      <c r="H599" s="489"/>
      <c r="I599" s="489"/>
      <c r="J599" s="489"/>
      <c r="K599" s="489"/>
      <c r="L599" s="489"/>
      <c r="M599" s="489"/>
      <c r="N599" s="488"/>
      <c r="O599" s="489"/>
      <c r="P599" s="489"/>
      <c r="Q599" s="489"/>
      <c r="R599" s="489"/>
      <c r="S599" s="489"/>
      <c r="T599" s="489"/>
      <c r="U599" s="489"/>
      <c r="V599" s="489"/>
      <c r="W599" s="489"/>
      <c r="X599" s="489"/>
      <c r="Y599" s="489"/>
      <c r="Z599" s="489"/>
    </row>
    <row r="600" spans="1:26" ht="15.75" customHeight="1">
      <c r="A600" s="489"/>
      <c r="B600" s="579"/>
      <c r="C600" s="489"/>
      <c r="D600" s="489"/>
      <c r="E600" s="489"/>
      <c r="F600" s="489"/>
      <c r="G600" s="489"/>
      <c r="H600" s="489"/>
      <c r="I600" s="489"/>
      <c r="J600" s="489"/>
      <c r="K600" s="489"/>
      <c r="L600" s="489"/>
      <c r="M600" s="489"/>
      <c r="N600" s="488"/>
      <c r="O600" s="489"/>
      <c r="P600" s="489"/>
      <c r="Q600" s="489"/>
      <c r="R600" s="489"/>
      <c r="S600" s="489"/>
      <c r="T600" s="489"/>
      <c r="U600" s="489"/>
      <c r="V600" s="489"/>
      <c r="W600" s="489"/>
      <c r="X600" s="489"/>
      <c r="Y600" s="489"/>
      <c r="Z600" s="489"/>
    </row>
    <row r="601" spans="1:26" ht="15.75" customHeight="1">
      <c r="A601" s="489"/>
      <c r="B601" s="579"/>
      <c r="C601" s="489"/>
      <c r="D601" s="489"/>
      <c r="E601" s="489"/>
      <c r="F601" s="489"/>
      <c r="G601" s="489"/>
      <c r="H601" s="489"/>
      <c r="I601" s="489"/>
      <c r="J601" s="489"/>
      <c r="K601" s="489"/>
      <c r="L601" s="489"/>
      <c r="M601" s="489"/>
      <c r="N601" s="488"/>
      <c r="O601" s="489"/>
      <c r="P601" s="489"/>
      <c r="Q601" s="489"/>
      <c r="R601" s="489"/>
      <c r="S601" s="489"/>
      <c r="T601" s="489"/>
      <c r="U601" s="489"/>
      <c r="V601" s="489"/>
      <c r="W601" s="489"/>
      <c r="X601" s="489"/>
      <c r="Y601" s="489"/>
      <c r="Z601" s="489"/>
    </row>
    <row r="602" spans="1:26" ht="15.75" customHeight="1">
      <c r="A602" s="489"/>
      <c r="B602" s="579"/>
      <c r="C602" s="489"/>
      <c r="D602" s="489"/>
      <c r="E602" s="489"/>
      <c r="F602" s="489"/>
      <c r="G602" s="489"/>
      <c r="H602" s="489"/>
      <c r="I602" s="489"/>
      <c r="J602" s="489"/>
      <c r="K602" s="489"/>
      <c r="L602" s="489"/>
      <c r="M602" s="489"/>
      <c r="N602" s="488"/>
      <c r="O602" s="489"/>
      <c r="P602" s="489"/>
      <c r="Q602" s="489"/>
      <c r="R602" s="489"/>
      <c r="S602" s="489"/>
      <c r="T602" s="489"/>
      <c r="U602" s="489"/>
      <c r="V602" s="489"/>
      <c r="W602" s="489"/>
      <c r="X602" s="489"/>
      <c r="Y602" s="489"/>
      <c r="Z602" s="489"/>
    </row>
    <row r="603" spans="1:26" ht="15.75" customHeight="1">
      <c r="A603" s="489"/>
      <c r="B603" s="579"/>
      <c r="C603" s="489"/>
      <c r="D603" s="489"/>
      <c r="E603" s="489"/>
      <c r="F603" s="489"/>
      <c r="G603" s="489"/>
      <c r="H603" s="489"/>
      <c r="I603" s="489"/>
      <c r="J603" s="489"/>
      <c r="K603" s="489"/>
      <c r="L603" s="489"/>
      <c r="M603" s="489"/>
      <c r="N603" s="488"/>
      <c r="O603" s="489"/>
      <c r="P603" s="489"/>
      <c r="Q603" s="489"/>
      <c r="R603" s="489"/>
      <c r="S603" s="489"/>
      <c r="T603" s="489"/>
      <c r="U603" s="489"/>
      <c r="V603" s="489"/>
      <c r="W603" s="489"/>
      <c r="X603" s="489"/>
      <c r="Y603" s="489"/>
      <c r="Z603" s="489"/>
    </row>
    <row r="604" spans="1:26" ht="15.75" customHeight="1">
      <c r="A604" s="489"/>
      <c r="B604" s="579"/>
      <c r="C604" s="489"/>
      <c r="D604" s="489"/>
      <c r="E604" s="489"/>
      <c r="F604" s="489"/>
      <c r="G604" s="489"/>
      <c r="H604" s="489"/>
      <c r="I604" s="489"/>
      <c r="J604" s="489"/>
      <c r="K604" s="489"/>
      <c r="L604" s="489"/>
      <c r="M604" s="489"/>
      <c r="N604" s="488"/>
      <c r="O604" s="489"/>
      <c r="P604" s="489"/>
      <c r="Q604" s="489"/>
      <c r="R604" s="489"/>
      <c r="S604" s="489"/>
      <c r="T604" s="489"/>
      <c r="U604" s="489"/>
      <c r="V604" s="489"/>
      <c r="W604" s="489"/>
      <c r="X604" s="489"/>
      <c r="Y604" s="489"/>
      <c r="Z604" s="489"/>
    </row>
    <row r="605" spans="1:26" ht="15.75" customHeight="1">
      <c r="A605" s="489"/>
      <c r="B605" s="579"/>
      <c r="C605" s="489"/>
      <c r="D605" s="489"/>
      <c r="E605" s="489"/>
      <c r="F605" s="489"/>
      <c r="G605" s="489"/>
      <c r="H605" s="489"/>
      <c r="I605" s="489"/>
      <c r="J605" s="489"/>
      <c r="K605" s="489"/>
      <c r="L605" s="489"/>
      <c r="M605" s="489"/>
      <c r="N605" s="488"/>
      <c r="O605" s="489"/>
      <c r="P605" s="489"/>
      <c r="Q605" s="489"/>
      <c r="R605" s="489"/>
      <c r="S605" s="489"/>
      <c r="T605" s="489"/>
      <c r="U605" s="489"/>
      <c r="V605" s="489"/>
      <c r="W605" s="489"/>
      <c r="X605" s="489"/>
      <c r="Y605" s="489"/>
      <c r="Z605" s="489"/>
    </row>
    <row r="606" spans="1:26" ht="15.75" customHeight="1">
      <c r="A606" s="489"/>
      <c r="B606" s="579"/>
      <c r="C606" s="489"/>
      <c r="D606" s="489"/>
      <c r="E606" s="489"/>
      <c r="F606" s="489"/>
      <c r="G606" s="489"/>
      <c r="H606" s="489"/>
      <c r="I606" s="489"/>
      <c r="J606" s="489"/>
      <c r="K606" s="489"/>
      <c r="L606" s="489"/>
      <c r="M606" s="489"/>
      <c r="N606" s="488"/>
      <c r="O606" s="489"/>
      <c r="P606" s="489"/>
      <c r="Q606" s="489"/>
      <c r="R606" s="489"/>
      <c r="S606" s="489"/>
      <c r="T606" s="489"/>
      <c r="U606" s="489"/>
      <c r="V606" s="489"/>
      <c r="W606" s="489"/>
      <c r="X606" s="489"/>
      <c r="Y606" s="489"/>
      <c r="Z606" s="489"/>
    </row>
    <row r="607" spans="1:26" ht="15.75" customHeight="1">
      <c r="A607" s="489"/>
      <c r="B607" s="579"/>
      <c r="C607" s="489"/>
      <c r="D607" s="489"/>
      <c r="E607" s="489"/>
      <c r="F607" s="489"/>
      <c r="G607" s="489"/>
      <c r="H607" s="489"/>
      <c r="I607" s="489"/>
      <c r="J607" s="489"/>
      <c r="K607" s="489"/>
      <c r="L607" s="489"/>
      <c r="M607" s="489"/>
      <c r="N607" s="488"/>
      <c r="O607" s="489"/>
      <c r="P607" s="489"/>
      <c r="Q607" s="489"/>
      <c r="R607" s="489"/>
      <c r="S607" s="489"/>
      <c r="T607" s="489"/>
      <c r="U607" s="489"/>
      <c r="V607" s="489"/>
      <c r="W607" s="489"/>
      <c r="X607" s="489"/>
      <c r="Y607" s="489"/>
      <c r="Z607" s="489"/>
    </row>
    <row r="608" spans="1:26" ht="15.75" customHeight="1">
      <c r="A608" s="489"/>
      <c r="B608" s="579"/>
      <c r="C608" s="489"/>
      <c r="D608" s="489"/>
      <c r="E608" s="489"/>
      <c r="F608" s="489"/>
      <c r="G608" s="489"/>
      <c r="H608" s="489"/>
      <c r="I608" s="489"/>
      <c r="J608" s="489"/>
      <c r="K608" s="489"/>
      <c r="L608" s="489"/>
      <c r="M608" s="489"/>
      <c r="N608" s="488"/>
      <c r="O608" s="489"/>
      <c r="P608" s="489"/>
      <c r="Q608" s="489"/>
      <c r="R608" s="489"/>
      <c r="S608" s="489"/>
      <c r="T608" s="489"/>
      <c r="U608" s="489"/>
      <c r="V608" s="489"/>
      <c r="W608" s="489"/>
      <c r="X608" s="489"/>
      <c r="Y608" s="489"/>
      <c r="Z608" s="489"/>
    </row>
    <row r="609" spans="1:26" ht="15.75" customHeight="1">
      <c r="A609" s="489"/>
      <c r="B609" s="579"/>
      <c r="C609" s="489"/>
      <c r="D609" s="489"/>
      <c r="E609" s="489"/>
      <c r="F609" s="489"/>
      <c r="G609" s="489"/>
      <c r="H609" s="489"/>
      <c r="I609" s="489"/>
      <c r="J609" s="489"/>
      <c r="K609" s="489"/>
      <c r="L609" s="489"/>
      <c r="M609" s="489"/>
      <c r="N609" s="488"/>
      <c r="O609" s="489"/>
      <c r="P609" s="489"/>
      <c r="Q609" s="489"/>
      <c r="R609" s="489"/>
      <c r="S609" s="489"/>
      <c r="T609" s="489"/>
      <c r="U609" s="489"/>
      <c r="V609" s="489"/>
      <c r="W609" s="489"/>
      <c r="X609" s="489"/>
      <c r="Y609" s="489"/>
      <c r="Z609" s="489"/>
    </row>
    <row r="610" spans="1:26" ht="15.75" customHeight="1">
      <c r="A610" s="489"/>
      <c r="B610" s="579"/>
      <c r="C610" s="489"/>
      <c r="D610" s="489"/>
      <c r="E610" s="489"/>
      <c r="F610" s="489"/>
      <c r="G610" s="489"/>
      <c r="H610" s="489"/>
      <c r="I610" s="489"/>
      <c r="J610" s="489"/>
      <c r="K610" s="489"/>
      <c r="L610" s="489"/>
      <c r="M610" s="489"/>
      <c r="N610" s="488"/>
      <c r="O610" s="489"/>
      <c r="P610" s="489"/>
      <c r="Q610" s="489"/>
      <c r="R610" s="489"/>
      <c r="S610" s="489"/>
      <c r="T610" s="489"/>
      <c r="U610" s="489"/>
      <c r="V610" s="489"/>
      <c r="W610" s="489"/>
      <c r="X610" s="489"/>
      <c r="Y610" s="489"/>
      <c r="Z610" s="489"/>
    </row>
    <row r="611" spans="1:26" ht="15.75" customHeight="1">
      <c r="A611" s="489"/>
      <c r="B611" s="579"/>
      <c r="C611" s="489"/>
      <c r="D611" s="489"/>
      <c r="E611" s="489"/>
      <c r="F611" s="489"/>
      <c r="G611" s="489"/>
      <c r="H611" s="489"/>
      <c r="I611" s="489"/>
      <c r="J611" s="489"/>
      <c r="K611" s="489"/>
      <c r="L611" s="489"/>
      <c r="M611" s="489"/>
      <c r="N611" s="488"/>
      <c r="O611" s="489"/>
      <c r="P611" s="489"/>
      <c r="Q611" s="489"/>
      <c r="R611" s="489"/>
      <c r="S611" s="489"/>
      <c r="T611" s="489"/>
      <c r="U611" s="489"/>
      <c r="V611" s="489"/>
      <c r="W611" s="489"/>
      <c r="X611" s="489"/>
      <c r="Y611" s="489"/>
      <c r="Z611" s="489"/>
    </row>
    <row r="612" spans="1:26" ht="15.75" customHeight="1">
      <c r="A612" s="489"/>
      <c r="B612" s="579"/>
      <c r="C612" s="489"/>
      <c r="D612" s="489"/>
      <c r="E612" s="489"/>
      <c r="F612" s="489"/>
      <c r="G612" s="489"/>
      <c r="H612" s="489"/>
      <c r="I612" s="489"/>
      <c r="J612" s="489"/>
      <c r="K612" s="489"/>
      <c r="L612" s="489"/>
      <c r="M612" s="489"/>
      <c r="N612" s="488"/>
      <c r="O612" s="489"/>
      <c r="P612" s="489"/>
      <c r="Q612" s="489"/>
      <c r="R612" s="489"/>
      <c r="S612" s="489"/>
      <c r="T612" s="489"/>
      <c r="U612" s="489"/>
      <c r="V612" s="489"/>
      <c r="W612" s="489"/>
      <c r="X612" s="489"/>
      <c r="Y612" s="489"/>
      <c r="Z612" s="489"/>
    </row>
    <row r="613" spans="1:26" ht="15.75" customHeight="1">
      <c r="A613" s="489"/>
      <c r="B613" s="579"/>
      <c r="C613" s="489"/>
      <c r="D613" s="489"/>
      <c r="E613" s="489"/>
      <c r="F613" s="489"/>
      <c r="G613" s="489"/>
      <c r="H613" s="489"/>
      <c r="I613" s="489"/>
      <c r="J613" s="489"/>
      <c r="K613" s="489"/>
      <c r="L613" s="489"/>
      <c r="M613" s="489"/>
      <c r="N613" s="488"/>
      <c r="O613" s="489"/>
      <c r="P613" s="489"/>
      <c r="Q613" s="489"/>
      <c r="R613" s="489"/>
      <c r="S613" s="489"/>
      <c r="T613" s="489"/>
      <c r="U613" s="489"/>
      <c r="V613" s="489"/>
      <c r="W613" s="489"/>
      <c r="X613" s="489"/>
      <c r="Y613" s="489"/>
      <c r="Z613" s="489"/>
    </row>
    <row r="614" spans="1:26" ht="15.75" customHeight="1">
      <c r="A614" s="489"/>
      <c r="B614" s="579"/>
      <c r="C614" s="489"/>
      <c r="D614" s="489"/>
      <c r="E614" s="489"/>
      <c r="F614" s="489"/>
      <c r="G614" s="489"/>
      <c r="H614" s="489"/>
      <c r="I614" s="489"/>
      <c r="J614" s="489"/>
      <c r="K614" s="489"/>
      <c r="L614" s="489"/>
      <c r="M614" s="489"/>
      <c r="N614" s="488"/>
      <c r="O614" s="489"/>
      <c r="P614" s="489"/>
      <c r="Q614" s="489"/>
      <c r="R614" s="489"/>
      <c r="S614" s="489"/>
      <c r="T614" s="489"/>
      <c r="U614" s="489"/>
      <c r="V614" s="489"/>
      <c r="W614" s="489"/>
      <c r="X614" s="489"/>
      <c r="Y614" s="489"/>
      <c r="Z614" s="489"/>
    </row>
    <row r="615" spans="1:26" ht="15.75" customHeight="1">
      <c r="A615" s="489"/>
      <c r="B615" s="579"/>
      <c r="C615" s="489"/>
      <c r="D615" s="489"/>
      <c r="E615" s="489"/>
      <c r="F615" s="489"/>
      <c r="G615" s="489"/>
      <c r="H615" s="489"/>
      <c r="I615" s="489"/>
      <c r="J615" s="489"/>
      <c r="K615" s="489"/>
      <c r="L615" s="489"/>
      <c r="M615" s="489"/>
      <c r="N615" s="488"/>
      <c r="O615" s="489"/>
      <c r="P615" s="489"/>
      <c r="Q615" s="489"/>
      <c r="R615" s="489"/>
      <c r="S615" s="489"/>
      <c r="T615" s="489"/>
      <c r="U615" s="489"/>
      <c r="V615" s="489"/>
      <c r="W615" s="489"/>
      <c r="X615" s="489"/>
      <c r="Y615" s="489"/>
      <c r="Z615" s="489"/>
    </row>
    <row r="616" spans="1:26" ht="15.75" customHeight="1">
      <c r="A616" s="489"/>
      <c r="B616" s="579"/>
      <c r="C616" s="489"/>
      <c r="D616" s="489"/>
      <c r="E616" s="489"/>
      <c r="F616" s="489"/>
      <c r="G616" s="489"/>
      <c r="H616" s="489"/>
      <c r="I616" s="489"/>
      <c r="J616" s="489"/>
      <c r="K616" s="489"/>
      <c r="L616" s="489"/>
      <c r="M616" s="489"/>
      <c r="N616" s="488"/>
      <c r="O616" s="489"/>
      <c r="P616" s="489"/>
      <c r="Q616" s="489"/>
      <c r="R616" s="489"/>
      <c r="S616" s="489"/>
      <c r="T616" s="489"/>
      <c r="U616" s="489"/>
      <c r="V616" s="489"/>
      <c r="W616" s="489"/>
      <c r="X616" s="489"/>
      <c r="Y616" s="489"/>
      <c r="Z616" s="489"/>
    </row>
    <row r="617" spans="1:26" ht="15.75" customHeight="1">
      <c r="A617" s="489"/>
      <c r="B617" s="579"/>
      <c r="C617" s="489"/>
      <c r="D617" s="489"/>
      <c r="E617" s="489"/>
      <c r="F617" s="489"/>
      <c r="G617" s="489"/>
      <c r="H617" s="489"/>
      <c r="I617" s="489"/>
      <c r="J617" s="489"/>
      <c r="K617" s="489"/>
      <c r="L617" s="489"/>
      <c r="M617" s="489"/>
      <c r="N617" s="488"/>
      <c r="O617" s="489"/>
      <c r="P617" s="489"/>
      <c r="Q617" s="489"/>
      <c r="R617" s="489"/>
      <c r="S617" s="489"/>
      <c r="T617" s="489"/>
      <c r="U617" s="489"/>
      <c r="V617" s="489"/>
      <c r="W617" s="489"/>
      <c r="X617" s="489"/>
      <c r="Y617" s="489"/>
      <c r="Z617" s="489"/>
    </row>
    <row r="618" spans="1:26" ht="15.75" customHeight="1">
      <c r="A618" s="489"/>
      <c r="B618" s="579"/>
      <c r="C618" s="489"/>
      <c r="D618" s="489"/>
      <c r="E618" s="489"/>
      <c r="F618" s="489"/>
      <c r="G618" s="489"/>
      <c r="H618" s="489"/>
      <c r="I618" s="489"/>
      <c r="J618" s="489"/>
      <c r="K618" s="489"/>
      <c r="L618" s="489"/>
      <c r="M618" s="489"/>
      <c r="N618" s="488"/>
      <c r="O618" s="489"/>
      <c r="P618" s="489"/>
      <c r="Q618" s="489"/>
      <c r="R618" s="489"/>
      <c r="S618" s="489"/>
      <c r="T618" s="489"/>
      <c r="U618" s="489"/>
      <c r="V618" s="489"/>
      <c r="W618" s="489"/>
      <c r="X618" s="489"/>
      <c r="Y618" s="489"/>
      <c r="Z618" s="489"/>
    </row>
    <row r="619" spans="1:26" ht="15.75" customHeight="1">
      <c r="A619" s="489"/>
      <c r="B619" s="579"/>
      <c r="C619" s="489"/>
      <c r="D619" s="489"/>
      <c r="E619" s="489"/>
      <c r="F619" s="489"/>
      <c r="G619" s="489"/>
      <c r="H619" s="489"/>
      <c r="I619" s="489"/>
      <c r="J619" s="489"/>
      <c r="K619" s="489"/>
      <c r="L619" s="489"/>
      <c r="M619" s="489"/>
      <c r="N619" s="488"/>
      <c r="O619" s="489"/>
      <c r="P619" s="489"/>
      <c r="Q619" s="489"/>
      <c r="R619" s="489"/>
      <c r="S619" s="489"/>
      <c r="T619" s="489"/>
      <c r="U619" s="489"/>
      <c r="V619" s="489"/>
      <c r="W619" s="489"/>
      <c r="X619" s="489"/>
      <c r="Y619" s="489"/>
      <c r="Z619" s="489"/>
    </row>
    <row r="620" spans="1:26" ht="15.75" customHeight="1">
      <c r="A620" s="489"/>
      <c r="B620" s="579"/>
      <c r="C620" s="489"/>
      <c r="D620" s="489"/>
      <c r="E620" s="489"/>
      <c r="F620" s="489"/>
      <c r="G620" s="489"/>
      <c r="H620" s="489"/>
      <c r="I620" s="489"/>
      <c r="J620" s="489"/>
      <c r="K620" s="489"/>
      <c r="L620" s="489"/>
      <c r="M620" s="489"/>
      <c r="N620" s="488"/>
      <c r="O620" s="489"/>
      <c r="P620" s="489"/>
      <c r="Q620" s="489"/>
      <c r="R620" s="489"/>
      <c r="S620" s="489"/>
      <c r="T620" s="489"/>
      <c r="U620" s="489"/>
      <c r="V620" s="489"/>
      <c r="W620" s="489"/>
      <c r="X620" s="489"/>
      <c r="Y620" s="489"/>
      <c r="Z620" s="489"/>
    </row>
    <row r="621" spans="1:26" ht="15.75" customHeight="1">
      <c r="A621" s="489"/>
      <c r="B621" s="579"/>
      <c r="C621" s="489"/>
      <c r="D621" s="489"/>
      <c r="E621" s="489"/>
      <c r="F621" s="489"/>
      <c r="G621" s="489"/>
      <c r="H621" s="489"/>
      <c r="I621" s="489"/>
      <c r="J621" s="489"/>
      <c r="K621" s="489"/>
      <c r="L621" s="489"/>
      <c r="M621" s="489"/>
      <c r="N621" s="488"/>
      <c r="O621" s="489"/>
      <c r="P621" s="489"/>
      <c r="Q621" s="489"/>
      <c r="R621" s="489"/>
      <c r="S621" s="489"/>
      <c r="T621" s="489"/>
      <c r="U621" s="489"/>
      <c r="V621" s="489"/>
      <c r="W621" s="489"/>
      <c r="X621" s="489"/>
      <c r="Y621" s="489"/>
      <c r="Z621" s="489"/>
    </row>
    <row r="622" spans="1:26" ht="15.75" customHeight="1">
      <c r="A622" s="489"/>
      <c r="B622" s="579"/>
      <c r="C622" s="489"/>
      <c r="D622" s="489"/>
      <c r="E622" s="489"/>
      <c r="F622" s="489"/>
      <c r="G622" s="489"/>
      <c r="H622" s="489"/>
      <c r="I622" s="489"/>
      <c r="J622" s="489"/>
      <c r="K622" s="489"/>
      <c r="L622" s="489"/>
      <c r="M622" s="489"/>
      <c r="N622" s="488"/>
      <c r="O622" s="489"/>
      <c r="P622" s="489"/>
      <c r="Q622" s="489"/>
      <c r="R622" s="489"/>
      <c r="S622" s="489"/>
      <c r="T622" s="489"/>
      <c r="U622" s="489"/>
      <c r="V622" s="489"/>
      <c r="W622" s="489"/>
      <c r="X622" s="489"/>
      <c r="Y622" s="489"/>
      <c r="Z622" s="489"/>
    </row>
    <row r="623" spans="1:26" ht="15.75" customHeight="1">
      <c r="A623" s="489"/>
      <c r="B623" s="579"/>
      <c r="C623" s="489"/>
      <c r="D623" s="489"/>
      <c r="E623" s="489"/>
      <c r="F623" s="489"/>
      <c r="G623" s="489"/>
      <c r="H623" s="489"/>
      <c r="I623" s="489"/>
      <c r="J623" s="489"/>
      <c r="K623" s="489"/>
      <c r="L623" s="489"/>
      <c r="M623" s="489"/>
      <c r="N623" s="488"/>
      <c r="O623" s="489"/>
      <c r="P623" s="489"/>
      <c r="Q623" s="489"/>
      <c r="R623" s="489"/>
      <c r="S623" s="489"/>
      <c r="T623" s="489"/>
      <c r="U623" s="489"/>
      <c r="V623" s="489"/>
      <c r="W623" s="489"/>
      <c r="X623" s="489"/>
      <c r="Y623" s="489"/>
      <c r="Z623" s="489"/>
    </row>
    <row r="624" spans="1:26" ht="15.75" customHeight="1">
      <c r="A624" s="489"/>
      <c r="B624" s="579"/>
      <c r="C624" s="489"/>
      <c r="D624" s="489"/>
      <c r="E624" s="489"/>
      <c r="F624" s="489"/>
      <c r="G624" s="489"/>
      <c r="H624" s="489"/>
      <c r="I624" s="489"/>
      <c r="J624" s="489"/>
      <c r="K624" s="489"/>
      <c r="L624" s="489"/>
      <c r="M624" s="489"/>
      <c r="N624" s="488"/>
      <c r="O624" s="489"/>
      <c r="P624" s="489"/>
      <c r="Q624" s="489"/>
      <c r="R624" s="489"/>
      <c r="S624" s="489"/>
      <c r="T624" s="489"/>
      <c r="U624" s="489"/>
      <c r="V624" s="489"/>
      <c r="W624" s="489"/>
      <c r="X624" s="489"/>
      <c r="Y624" s="489"/>
      <c r="Z624" s="489"/>
    </row>
    <row r="625" spans="1:26" ht="15.75" customHeight="1">
      <c r="A625" s="489"/>
      <c r="B625" s="579"/>
      <c r="C625" s="489"/>
      <c r="D625" s="489"/>
      <c r="E625" s="489"/>
      <c r="F625" s="489"/>
      <c r="G625" s="489"/>
      <c r="H625" s="489"/>
      <c r="I625" s="489"/>
      <c r="J625" s="489"/>
      <c r="K625" s="489"/>
      <c r="L625" s="489"/>
      <c r="M625" s="489"/>
      <c r="N625" s="488"/>
      <c r="O625" s="489"/>
      <c r="P625" s="489"/>
      <c r="Q625" s="489"/>
      <c r="R625" s="489"/>
      <c r="S625" s="489"/>
      <c r="T625" s="489"/>
      <c r="U625" s="489"/>
      <c r="V625" s="489"/>
      <c r="W625" s="489"/>
      <c r="X625" s="489"/>
      <c r="Y625" s="489"/>
      <c r="Z625" s="489"/>
    </row>
    <row r="626" spans="1:26" ht="15.75" customHeight="1">
      <c r="A626" s="489"/>
      <c r="B626" s="579"/>
      <c r="C626" s="489"/>
      <c r="D626" s="489"/>
      <c r="E626" s="489"/>
      <c r="F626" s="489"/>
      <c r="G626" s="489"/>
      <c r="H626" s="489"/>
      <c r="I626" s="489"/>
      <c r="J626" s="489"/>
      <c r="K626" s="489"/>
      <c r="L626" s="489"/>
      <c r="M626" s="489"/>
      <c r="N626" s="488"/>
      <c r="O626" s="489"/>
      <c r="P626" s="489"/>
      <c r="Q626" s="489"/>
      <c r="R626" s="489"/>
      <c r="S626" s="489"/>
      <c r="T626" s="489"/>
      <c r="U626" s="489"/>
      <c r="V626" s="489"/>
      <c r="W626" s="489"/>
      <c r="X626" s="489"/>
      <c r="Y626" s="489"/>
      <c r="Z626" s="489"/>
    </row>
    <row r="627" spans="1:26" ht="15.75" customHeight="1">
      <c r="A627" s="489"/>
      <c r="B627" s="579"/>
      <c r="C627" s="489"/>
      <c r="D627" s="489"/>
      <c r="E627" s="489"/>
      <c r="F627" s="489"/>
      <c r="G627" s="489"/>
      <c r="H627" s="489"/>
      <c r="I627" s="489"/>
      <c r="J627" s="489"/>
      <c r="K627" s="489"/>
      <c r="L627" s="489"/>
      <c r="M627" s="489"/>
      <c r="N627" s="488"/>
      <c r="O627" s="489"/>
      <c r="P627" s="489"/>
      <c r="Q627" s="489"/>
      <c r="R627" s="489"/>
      <c r="S627" s="489"/>
      <c r="T627" s="489"/>
      <c r="U627" s="489"/>
      <c r="V627" s="489"/>
      <c r="W627" s="489"/>
      <c r="X627" s="489"/>
      <c r="Y627" s="489"/>
      <c r="Z627" s="489"/>
    </row>
    <row r="628" spans="1:26" ht="15.75" customHeight="1">
      <c r="A628" s="489"/>
      <c r="B628" s="579"/>
      <c r="C628" s="489"/>
      <c r="D628" s="489"/>
      <c r="E628" s="489"/>
      <c r="F628" s="489"/>
      <c r="G628" s="489"/>
      <c r="H628" s="489"/>
      <c r="I628" s="489"/>
      <c r="J628" s="489"/>
      <c r="K628" s="489"/>
      <c r="L628" s="489"/>
      <c r="M628" s="489"/>
      <c r="N628" s="488"/>
      <c r="O628" s="489"/>
      <c r="P628" s="489"/>
      <c r="Q628" s="489"/>
      <c r="R628" s="489"/>
      <c r="S628" s="489"/>
      <c r="T628" s="489"/>
      <c r="U628" s="489"/>
      <c r="V628" s="489"/>
      <c r="W628" s="489"/>
      <c r="X628" s="489"/>
      <c r="Y628" s="489"/>
      <c r="Z628" s="489"/>
    </row>
    <row r="629" spans="1:26" ht="15.75" customHeight="1">
      <c r="A629" s="489"/>
      <c r="B629" s="579"/>
      <c r="C629" s="489"/>
      <c r="D629" s="489"/>
      <c r="E629" s="489"/>
      <c r="F629" s="489"/>
      <c r="G629" s="489"/>
      <c r="H629" s="489"/>
      <c r="I629" s="489"/>
      <c r="J629" s="489"/>
      <c r="K629" s="489"/>
      <c r="L629" s="489"/>
      <c r="M629" s="489"/>
      <c r="N629" s="488"/>
      <c r="O629" s="489"/>
      <c r="P629" s="489"/>
      <c r="Q629" s="489"/>
      <c r="R629" s="489"/>
      <c r="S629" s="489"/>
      <c r="T629" s="489"/>
      <c r="U629" s="489"/>
      <c r="V629" s="489"/>
      <c r="W629" s="489"/>
      <c r="X629" s="489"/>
      <c r="Y629" s="489"/>
      <c r="Z629" s="489"/>
    </row>
    <row r="630" spans="1:26" ht="15.75" customHeight="1">
      <c r="A630" s="489"/>
      <c r="B630" s="579"/>
      <c r="C630" s="489"/>
      <c r="D630" s="489"/>
      <c r="E630" s="489"/>
      <c r="F630" s="489"/>
      <c r="G630" s="489"/>
      <c r="H630" s="489"/>
      <c r="I630" s="489"/>
      <c r="J630" s="489"/>
      <c r="K630" s="489"/>
      <c r="L630" s="489"/>
      <c r="M630" s="489"/>
      <c r="N630" s="488"/>
      <c r="O630" s="489"/>
      <c r="P630" s="489"/>
      <c r="Q630" s="489"/>
      <c r="R630" s="489"/>
      <c r="S630" s="489"/>
      <c r="T630" s="489"/>
      <c r="U630" s="489"/>
      <c r="V630" s="489"/>
      <c r="W630" s="489"/>
      <c r="X630" s="489"/>
      <c r="Y630" s="489"/>
      <c r="Z630" s="489"/>
    </row>
    <row r="631" spans="1:26" ht="15.75" customHeight="1">
      <c r="A631" s="489"/>
      <c r="B631" s="579"/>
      <c r="C631" s="489"/>
      <c r="D631" s="489"/>
      <c r="E631" s="489"/>
      <c r="F631" s="489"/>
      <c r="G631" s="489"/>
      <c r="H631" s="489"/>
      <c r="I631" s="489"/>
      <c r="J631" s="489"/>
      <c r="K631" s="489"/>
      <c r="L631" s="489"/>
      <c r="M631" s="489"/>
      <c r="N631" s="488"/>
      <c r="O631" s="489"/>
      <c r="P631" s="489"/>
      <c r="Q631" s="489"/>
      <c r="R631" s="489"/>
      <c r="S631" s="489"/>
      <c r="T631" s="489"/>
      <c r="U631" s="489"/>
      <c r="V631" s="489"/>
      <c r="W631" s="489"/>
      <c r="X631" s="489"/>
      <c r="Y631" s="489"/>
      <c r="Z631" s="489"/>
    </row>
    <row r="632" spans="1:26" ht="15.75" customHeight="1">
      <c r="A632" s="489"/>
      <c r="B632" s="579"/>
      <c r="C632" s="489"/>
      <c r="D632" s="489"/>
      <c r="E632" s="489"/>
      <c r="F632" s="489"/>
      <c r="G632" s="489"/>
      <c r="H632" s="489"/>
      <c r="I632" s="489"/>
      <c r="J632" s="489"/>
      <c r="K632" s="489"/>
      <c r="L632" s="489"/>
      <c r="M632" s="489"/>
      <c r="N632" s="488"/>
      <c r="O632" s="489"/>
      <c r="P632" s="489"/>
      <c r="Q632" s="489"/>
      <c r="R632" s="489"/>
      <c r="S632" s="489"/>
      <c r="T632" s="489"/>
      <c r="U632" s="489"/>
      <c r="V632" s="489"/>
      <c r="W632" s="489"/>
      <c r="X632" s="489"/>
      <c r="Y632" s="489"/>
      <c r="Z632" s="489"/>
    </row>
    <row r="633" spans="1:26" ht="15.75" customHeight="1">
      <c r="A633" s="489"/>
      <c r="B633" s="579"/>
      <c r="C633" s="489"/>
      <c r="D633" s="489"/>
      <c r="E633" s="489"/>
      <c r="F633" s="489"/>
      <c r="G633" s="489"/>
      <c r="H633" s="489"/>
      <c r="I633" s="489"/>
      <c r="J633" s="489"/>
      <c r="K633" s="489"/>
      <c r="L633" s="489"/>
      <c r="M633" s="489"/>
      <c r="N633" s="488"/>
      <c r="O633" s="489"/>
      <c r="P633" s="489"/>
      <c r="Q633" s="489"/>
      <c r="R633" s="489"/>
      <c r="S633" s="489"/>
      <c r="T633" s="489"/>
      <c r="U633" s="489"/>
      <c r="V633" s="489"/>
      <c r="W633" s="489"/>
      <c r="X633" s="489"/>
      <c r="Y633" s="489"/>
      <c r="Z633" s="489"/>
    </row>
    <row r="634" spans="1:26" ht="15.75" customHeight="1">
      <c r="A634" s="489"/>
      <c r="B634" s="579"/>
      <c r="C634" s="489"/>
      <c r="D634" s="489"/>
      <c r="E634" s="489"/>
      <c r="F634" s="489"/>
      <c r="G634" s="489"/>
      <c r="H634" s="489"/>
      <c r="I634" s="489"/>
      <c r="J634" s="489"/>
      <c r="K634" s="489"/>
      <c r="L634" s="489"/>
      <c r="M634" s="489"/>
      <c r="N634" s="488"/>
      <c r="O634" s="489"/>
      <c r="P634" s="489"/>
      <c r="Q634" s="489"/>
      <c r="R634" s="489"/>
      <c r="S634" s="489"/>
      <c r="T634" s="489"/>
      <c r="U634" s="489"/>
      <c r="V634" s="489"/>
      <c r="W634" s="489"/>
      <c r="X634" s="489"/>
      <c r="Y634" s="489"/>
      <c r="Z634" s="489"/>
    </row>
    <row r="635" spans="1:26" ht="15.75" customHeight="1">
      <c r="A635" s="489"/>
      <c r="B635" s="579"/>
      <c r="C635" s="489"/>
      <c r="D635" s="489"/>
      <c r="E635" s="489"/>
      <c r="F635" s="489"/>
      <c r="G635" s="489"/>
      <c r="H635" s="489"/>
      <c r="I635" s="489"/>
      <c r="J635" s="489"/>
      <c r="K635" s="489"/>
      <c r="L635" s="489"/>
      <c r="M635" s="489"/>
      <c r="N635" s="488"/>
      <c r="O635" s="489"/>
      <c r="P635" s="489"/>
      <c r="Q635" s="489"/>
      <c r="R635" s="489"/>
      <c r="S635" s="489"/>
      <c r="T635" s="489"/>
      <c r="U635" s="489"/>
      <c r="V635" s="489"/>
      <c r="W635" s="489"/>
      <c r="X635" s="489"/>
      <c r="Y635" s="489"/>
      <c r="Z635" s="489"/>
    </row>
    <row r="636" spans="1:26" ht="15.75" customHeight="1">
      <c r="A636" s="489"/>
      <c r="B636" s="579"/>
      <c r="C636" s="489"/>
      <c r="D636" s="489"/>
      <c r="E636" s="489"/>
      <c r="F636" s="489"/>
      <c r="G636" s="489"/>
      <c r="H636" s="489"/>
      <c r="I636" s="489"/>
      <c r="J636" s="489"/>
      <c r="K636" s="489"/>
      <c r="L636" s="489"/>
      <c r="M636" s="489"/>
      <c r="N636" s="488"/>
      <c r="O636" s="489"/>
      <c r="P636" s="489"/>
      <c r="Q636" s="489"/>
      <c r="R636" s="489"/>
      <c r="S636" s="489"/>
      <c r="T636" s="489"/>
      <c r="U636" s="489"/>
      <c r="V636" s="489"/>
      <c r="W636" s="489"/>
      <c r="X636" s="489"/>
      <c r="Y636" s="489"/>
      <c r="Z636" s="489"/>
    </row>
    <row r="637" spans="1:26" ht="15.75" customHeight="1">
      <c r="A637" s="489"/>
      <c r="B637" s="579"/>
      <c r="C637" s="489"/>
      <c r="D637" s="489"/>
      <c r="E637" s="489"/>
      <c r="F637" s="489"/>
      <c r="G637" s="489"/>
      <c r="H637" s="489"/>
      <c r="I637" s="489"/>
      <c r="J637" s="489"/>
      <c r="K637" s="489"/>
      <c r="L637" s="489"/>
      <c r="M637" s="489"/>
      <c r="N637" s="488"/>
      <c r="O637" s="489"/>
      <c r="P637" s="489"/>
      <c r="Q637" s="489"/>
      <c r="R637" s="489"/>
      <c r="S637" s="489"/>
      <c r="T637" s="489"/>
      <c r="U637" s="489"/>
      <c r="V637" s="489"/>
      <c r="W637" s="489"/>
      <c r="X637" s="489"/>
      <c r="Y637" s="489"/>
      <c r="Z637" s="489"/>
    </row>
    <row r="638" spans="1:26" ht="15.75" customHeight="1">
      <c r="A638" s="489"/>
      <c r="B638" s="579"/>
      <c r="C638" s="489"/>
      <c r="D638" s="489"/>
      <c r="E638" s="489"/>
      <c r="F638" s="489"/>
      <c r="G638" s="489"/>
      <c r="H638" s="489"/>
      <c r="I638" s="489"/>
      <c r="J638" s="489"/>
      <c r="K638" s="489"/>
      <c r="L638" s="489"/>
      <c r="M638" s="489"/>
      <c r="N638" s="488"/>
      <c r="O638" s="489"/>
      <c r="P638" s="489"/>
      <c r="Q638" s="489"/>
      <c r="R638" s="489"/>
      <c r="S638" s="489"/>
      <c r="T638" s="489"/>
      <c r="U638" s="489"/>
      <c r="V638" s="489"/>
      <c r="W638" s="489"/>
      <c r="X638" s="489"/>
      <c r="Y638" s="489"/>
      <c r="Z638" s="489"/>
    </row>
    <row r="639" spans="1:26" ht="15.75" customHeight="1">
      <c r="A639" s="489"/>
      <c r="B639" s="579"/>
      <c r="C639" s="489"/>
      <c r="D639" s="489"/>
      <c r="E639" s="489"/>
      <c r="F639" s="489"/>
      <c r="G639" s="489"/>
      <c r="H639" s="489"/>
      <c r="I639" s="489"/>
      <c r="J639" s="489"/>
      <c r="K639" s="489"/>
      <c r="L639" s="489"/>
      <c r="M639" s="489"/>
      <c r="N639" s="488"/>
      <c r="O639" s="489"/>
      <c r="P639" s="489"/>
      <c r="Q639" s="489"/>
      <c r="R639" s="489"/>
      <c r="S639" s="489"/>
      <c r="T639" s="489"/>
      <c r="U639" s="489"/>
      <c r="V639" s="489"/>
      <c r="W639" s="489"/>
      <c r="X639" s="489"/>
      <c r="Y639" s="489"/>
      <c r="Z639" s="489"/>
    </row>
    <row r="640" spans="1:26" ht="15.75" customHeight="1">
      <c r="A640" s="489"/>
      <c r="B640" s="579"/>
      <c r="C640" s="489"/>
      <c r="D640" s="489"/>
      <c r="E640" s="489"/>
      <c r="F640" s="489"/>
      <c r="G640" s="489"/>
      <c r="H640" s="489"/>
      <c r="I640" s="489"/>
      <c r="J640" s="489"/>
      <c r="K640" s="489"/>
      <c r="L640" s="489"/>
      <c r="M640" s="489"/>
      <c r="N640" s="488"/>
      <c r="O640" s="489"/>
      <c r="P640" s="489"/>
      <c r="Q640" s="489"/>
      <c r="R640" s="489"/>
      <c r="S640" s="489"/>
      <c r="T640" s="489"/>
      <c r="U640" s="489"/>
      <c r="V640" s="489"/>
      <c r="W640" s="489"/>
      <c r="X640" s="489"/>
      <c r="Y640" s="489"/>
      <c r="Z640" s="489"/>
    </row>
    <row r="641" spans="1:26" ht="15.75" customHeight="1">
      <c r="A641" s="489"/>
      <c r="B641" s="579"/>
      <c r="C641" s="489"/>
      <c r="D641" s="489"/>
      <c r="E641" s="489"/>
      <c r="F641" s="489"/>
      <c r="G641" s="489"/>
      <c r="H641" s="489"/>
      <c r="I641" s="489"/>
      <c r="J641" s="489"/>
      <c r="K641" s="489"/>
      <c r="L641" s="489"/>
      <c r="M641" s="489"/>
      <c r="N641" s="488"/>
      <c r="O641" s="489"/>
      <c r="P641" s="489"/>
      <c r="Q641" s="489"/>
      <c r="R641" s="489"/>
      <c r="S641" s="489"/>
      <c r="T641" s="489"/>
      <c r="U641" s="489"/>
      <c r="V641" s="489"/>
      <c r="W641" s="489"/>
      <c r="X641" s="489"/>
      <c r="Y641" s="489"/>
      <c r="Z641" s="489"/>
    </row>
    <row r="642" spans="1:26" ht="15.75" customHeight="1">
      <c r="A642" s="489"/>
      <c r="B642" s="579"/>
      <c r="C642" s="489"/>
      <c r="D642" s="489"/>
      <c r="E642" s="489"/>
      <c r="F642" s="489"/>
      <c r="G642" s="489"/>
      <c r="H642" s="489"/>
      <c r="I642" s="489"/>
      <c r="J642" s="489"/>
      <c r="K642" s="489"/>
      <c r="L642" s="489"/>
      <c r="M642" s="489"/>
      <c r="N642" s="488"/>
      <c r="O642" s="489"/>
      <c r="P642" s="489"/>
      <c r="Q642" s="489"/>
      <c r="R642" s="489"/>
      <c r="S642" s="489"/>
      <c r="T642" s="489"/>
      <c r="U642" s="489"/>
      <c r="V642" s="489"/>
      <c r="W642" s="489"/>
      <c r="X642" s="489"/>
      <c r="Y642" s="489"/>
      <c r="Z642" s="489"/>
    </row>
    <row r="643" spans="1:26" ht="15.75" customHeight="1">
      <c r="A643" s="489"/>
      <c r="B643" s="579"/>
      <c r="C643" s="489"/>
      <c r="D643" s="489"/>
      <c r="E643" s="489"/>
      <c r="F643" s="489"/>
      <c r="G643" s="489"/>
      <c r="H643" s="489"/>
      <c r="I643" s="489"/>
      <c r="J643" s="489"/>
      <c r="K643" s="489"/>
      <c r="L643" s="489"/>
      <c r="M643" s="489"/>
      <c r="N643" s="488"/>
      <c r="O643" s="489"/>
      <c r="P643" s="489"/>
      <c r="Q643" s="489"/>
      <c r="R643" s="489"/>
      <c r="S643" s="489"/>
      <c r="T643" s="489"/>
      <c r="U643" s="489"/>
      <c r="V643" s="489"/>
      <c r="W643" s="489"/>
      <c r="X643" s="489"/>
      <c r="Y643" s="489"/>
      <c r="Z643" s="489"/>
    </row>
    <row r="644" spans="1:26" ht="15.75" customHeight="1">
      <c r="A644" s="489"/>
      <c r="B644" s="579"/>
      <c r="C644" s="489"/>
      <c r="D644" s="489"/>
      <c r="E644" s="489"/>
      <c r="F644" s="489"/>
      <c r="G644" s="489"/>
      <c r="H644" s="489"/>
      <c r="I644" s="489"/>
      <c r="J644" s="489"/>
      <c r="K644" s="489"/>
      <c r="L644" s="489"/>
      <c r="M644" s="489"/>
      <c r="N644" s="488"/>
      <c r="O644" s="489"/>
      <c r="P644" s="489"/>
      <c r="Q644" s="489"/>
      <c r="R644" s="489"/>
      <c r="S644" s="489"/>
      <c r="T644" s="489"/>
      <c r="U644" s="489"/>
      <c r="V644" s="489"/>
      <c r="W644" s="489"/>
      <c r="X644" s="489"/>
      <c r="Y644" s="489"/>
      <c r="Z644" s="489"/>
    </row>
    <row r="645" spans="1:26" ht="15.75" customHeight="1">
      <c r="A645" s="489"/>
      <c r="B645" s="579"/>
      <c r="C645" s="489"/>
      <c r="D645" s="489"/>
      <c r="E645" s="489"/>
      <c r="F645" s="489"/>
      <c r="G645" s="489"/>
      <c r="H645" s="489"/>
      <c r="I645" s="489"/>
      <c r="J645" s="489"/>
      <c r="K645" s="489"/>
      <c r="L645" s="489"/>
      <c r="M645" s="489"/>
      <c r="N645" s="488"/>
      <c r="O645" s="489"/>
      <c r="P645" s="489"/>
      <c r="Q645" s="489"/>
      <c r="R645" s="489"/>
      <c r="S645" s="489"/>
      <c r="T645" s="489"/>
      <c r="U645" s="489"/>
      <c r="V645" s="489"/>
      <c r="W645" s="489"/>
      <c r="X645" s="489"/>
      <c r="Y645" s="489"/>
      <c r="Z645" s="489"/>
    </row>
    <row r="646" spans="1:26" ht="15.75" customHeight="1">
      <c r="A646" s="489"/>
      <c r="B646" s="579"/>
      <c r="C646" s="489"/>
      <c r="D646" s="489"/>
      <c r="E646" s="489"/>
      <c r="F646" s="489"/>
      <c r="G646" s="489"/>
      <c r="H646" s="489"/>
      <c r="I646" s="489"/>
      <c r="J646" s="489"/>
      <c r="K646" s="489"/>
      <c r="L646" s="489"/>
      <c r="M646" s="489"/>
      <c r="N646" s="488"/>
      <c r="O646" s="489"/>
      <c r="P646" s="489"/>
      <c r="Q646" s="489"/>
      <c r="R646" s="489"/>
      <c r="S646" s="489"/>
      <c r="T646" s="489"/>
      <c r="U646" s="489"/>
      <c r="V646" s="489"/>
      <c r="W646" s="489"/>
      <c r="X646" s="489"/>
      <c r="Y646" s="489"/>
      <c r="Z646" s="489"/>
    </row>
    <row r="647" spans="1:26" ht="15.75" customHeight="1">
      <c r="A647" s="489"/>
      <c r="B647" s="579"/>
      <c r="C647" s="489"/>
      <c r="D647" s="489"/>
      <c r="E647" s="489"/>
      <c r="F647" s="489"/>
      <c r="G647" s="489"/>
      <c r="H647" s="489"/>
      <c r="I647" s="489"/>
      <c r="J647" s="489"/>
      <c r="K647" s="489"/>
      <c r="L647" s="489"/>
      <c r="M647" s="489"/>
      <c r="N647" s="488"/>
      <c r="O647" s="489"/>
      <c r="P647" s="489"/>
      <c r="Q647" s="489"/>
      <c r="R647" s="489"/>
      <c r="S647" s="489"/>
      <c r="T647" s="489"/>
      <c r="U647" s="489"/>
      <c r="V647" s="489"/>
      <c r="W647" s="489"/>
      <c r="X647" s="489"/>
      <c r="Y647" s="489"/>
      <c r="Z647" s="489"/>
    </row>
    <row r="648" spans="1:26" ht="15.75" customHeight="1">
      <c r="A648" s="489"/>
      <c r="B648" s="579"/>
      <c r="C648" s="489"/>
      <c r="D648" s="489"/>
      <c r="E648" s="489"/>
      <c r="F648" s="489"/>
      <c r="G648" s="489"/>
      <c r="H648" s="489"/>
      <c r="I648" s="489"/>
      <c r="J648" s="489"/>
      <c r="K648" s="489"/>
      <c r="L648" s="489"/>
      <c r="M648" s="489"/>
      <c r="N648" s="488"/>
      <c r="O648" s="489"/>
      <c r="P648" s="489"/>
      <c r="Q648" s="489"/>
      <c r="R648" s="489"/>
      <c r="S648" s="489"/>
      <c r="T648" s="489"/>
      <c r="U648" s="489"/>
      <c r="V648" s="489"/>
      <c r="W648" s="489"/>
      <c r="X648" s="489"/>
      <c r="Y648" s="489"/>
      <c r="Z648" s="489"/>
    </row>
    <row r="649" spans="1:26" ht="15.75" customHeight="1">
      <c r="A649" s="489"/>
      <c r="B649" s="579"/>
      <c r="C649" s="489"/>
      <c r="D649" s="489"/>
      <c r="E649" s="489"/>
      <c r="F649" s="489"/>
      <c r="G649" s="489"/>
      <c r="H649" s="489"/>
      <c r="I649" s="489"/>
      <c r="J649" s="489"/>
      <c r="K649" s="489"/>
      <c r="L649" s="489"/>
      <c r="M649" s="489"/>
      <c r="N649" s="488"/>
      <c r="O649" s="489"/>
      <c r="P649" s="489"/>
      <c r="Q649" s="489"/>
      <c r="R649" s="489"/>
      <c r="S649" s="489"/>
      <c r="T649" s="489"/>
      <c r="U649" s="489"/>
      <c r="V649" s="489"/>
      <c r="W649" s="489"/>
      <c r="X649" s="489"/>
      <c r="Y649" s="489"/>
      <c r="Z649" s="489"/>
    </row>
    <row r="650" spans="1:26" ht="15.75" customHeight="1">
      <c r="A650" s="489"/>
      <c r="B650" s="579"/>
      <c r="C650" s="489"/>
      <c r="D650" s="489"/>
      <c r="E650" s="489"/>
      <c r="F650" s="489"/>
      <c r="G650" s="489"/>
      <c r="H650" s="489"/>
      <c r="I650" s="489"/>
      <c r="J650" s="489"/>
      <c r="K650" s="489"/>
      <c r="L650" s="489"/>
      <c r="M650" s="489"/>
      <c r="N650" s="488"/>
      <c r="O650" s="489"/>
      <c r="P650" s="489"/>
      <c r="Q650" s="489"/>
      <c r="R650" s="489"/>
      <c r="S650" s="489"/>
      <c r="T650" s="489"/>
      <c r="U650" s="489"/>
      <c r="V650" s="489"/>
      <c r="W650" s="489"/>
      <c r="X650" s="489"/>
      <c r="Y650" s="489"/>
      <c r="Z650" s="489"/>
    </row>
    <row r="651" spans="1:26" ht="15.75" customHeight="1">
      <c r="A651" s="489"/>
      <c r="B651" s="579"/>
      <c r="C651" s="489"/>
      <c r="D651" s="489"/>
      <c r="E651" s="489"/>
      <c r="F651" s="489"/>
      <c r="G651" s="489"/>
      <c r="H651" s="489"/>
      <c r="I651" s="489"/>
      <c r="J651" s="489"/>
      <c r="K651" s="489"/>
      <c r="L651" s="489"/>
      <c r="M651" s="489"/>
      <c r="N651" s="488"/>
      <c r="O651" s="489"/>
      <c r="P651" s="489"/>
      <c r="Q651" s="489"/>
      <c r="R651" s="489"/>
      <c r="S651" s="489"/>
      <c r="T651" s="489"/>
      <c r="U651" s="489"/>
      <c r="V651" s="489"/>
      <c r="W651" s="489"/>
      <c r="X651" s="489"/>
      <c r="Y651" s="489"/>
      <c r="Z651" s="489"/>
    </row>
    <row r="652" spans="1:26" ht="15.75" customHeight="1">
      <c r="A652" s="489"/>
      <c r="B652" s="579"/>
      <c r="C652" s="489"/>
      <c r="D652" s="489"/>
      <c r="E652" s="489"/>
      <c r="F652" s="489"/>
      <c r="G652" s="489"/>
      <c r="H652" s="489"/>
      <c r="I652" s="489"/>
      <c r="J652" s="489"/>
      <c r="K652" s="489"/>
      <c r="L652" s="489"/>
      <c r="M652" s="489"/>
      <c r="N652" s="488"/>
      <c r="O652" s="489"/>
      <c r="P652" s="489"/>
      <c r="Q652" s="489"/>
      <c r="R652" s="489"/>
      <c r="S652" s="489"/>
      <c r="T652" s="489"/>
      <c r="U652" s="489"/>
      <c r="V652" s="489"/>
      <c r="W652" s="489"/>
      <c r="X652" s="489"/>
      <c r="Y652" s="489"/>
      <c r="Z652" s="489"/>
    </row>
    <row r="653" spans="1:26" ht="15.75" customHeight="1">
      <c r="A653" s="489"/>
      <c r="B653" s="579"/>
      <c r="C653" s="489"/>
      <c r="D653" s="489"/>
      <c r="E653" s="489"/>
      <c r="F653" s="489"/>
      <c r="G653" s="489"/>
      <c r="H653" s="489"/>
      <c r="I653" s="489"/>
      <c r="J653" s="489"/>
      <c r="K653" s="489"/>
      <c r="L653" s="489"/>
      <c r="M653" s="489"/>
      <c r="N653" s="488"/>
      <c r="O653" s="489"/>
      <c r="P653" s="489"/>
      <c r="Q653" s="489"/>
      <c r="R653" s="489"/>
      <c r="S653" s="489"/>
      <c r="T653" s="489"/>
      <c r="U653" s="489"/>
      <c r="V653" s="489"/>
      <c r="W653" s="489"/>
      <c r="X653" s="489"/>
      <c r="Y653" s="489"/>
      <c r="Z653" s="489"/>
    </row>
    <row r="654" spans="1:26" ht="15.75" customHeight="1">
      <c r="A654" s="489"/>
      <c r="B654" s="579"/>
      <c r="C654" s="489"/>
      <c r="D654" s="489"/>
      <c r="E654" s="489"/>
      <c r="F654" s="489"/>
      <c r="G654" s="489"/>
      <c r="H654" s="489"/>
      <c r="I654" s="489"/>
      <c r="J654" s="489"/>
      <c r="K654" s="489"/>
      <c r="L654" s="489"/>
      <c r="M654" s="489"/>
      <c r="N654" s="488"/>
      <c r="O654" s="489"/>
      <c r="P654" s="489"/>
      <c r="Q654" s="489"/>
      <c r="R654" s="489"/>
      <c r="S654" s="489"/>
      <c r="T654" s="489"/>
      <c r="U654" s="489"/>
      <c r="V654" s="489"/>
      <c r="W654" s="489"/>
      <c r="X654" s="489"/>
      <c r="Y654" s="489"/>
      <c r="Z654" s="489"/>
    </row>
    <row r="655" spans="1:26" ht="15.75" customHeight="1">
      <c r="A655" s="489"/>
      <c r="B655" s="579"/>
      <c r="C655" s="489"/>
      <c r="D655" s="489"/>
      <c r="E655" s="489"/>
      <c r="F655" s="489"/>
      <c r="G655" s="489"/>
      <c r="H655" s="489"/>
      <c r="I655" s="489"/>
      <c r="J655" s="489"/>
      <c r="K655" s="489"/>
      <c r="L655" s="489"/>
      <c r="M655" s="489"/>
      <c r="N655" s="488"/>
      <c r="O655" s="489"/>
      <c r="P655" s="489"/>
      <c r="Q655" s="489"/>
      <c r="R655" s="489"/>
      <c r="S655" s="489"/>
      <c r="T655" s="489"/>
      <c r="U655" s="489"/>
      <c r="V655" s="489"/>
      <c r="W655" s="489"/>
      <c r="X655" s="489"/>
      <c r="Y655" s="489"/>
      <c r="Z655" s="489"/>
    </row>
    <row r="656" spans="1:26" ht="15.75" customHeight="1">
      <c r="A656" s="489"/>
      <c r="B656" s="579"/>
      <c r="C656" s="489"/>
      <c r="D656" s="489"/>
      <c r="E656" s="489"/>
      <c r="F656" s="489"/>
      <c r="G656" s="489"/>
      <c r="H656" s="489"/>
      <c r="I656" s="489"/>
      <c r="J656" s="489"/>
      <c r="K656" s="489"/>
      <c r="L656" s="489"/>
      <c r="M656" s="489"/>
      <c r="N656" s="488"/>
      <c r="O656" s="489"/>
      <c r="P656" s="489"/>
      <c r="Q656" s="489"/>
      <c r="R656" s="489"/>
      <c r="S656" s="489"/>
      <c r="T656" s="489"/>
      <c r="U656" s="489"/>
      <c r="V656" s="489"/>
      <c r="W656" s="489"/>
      <c r="X656" s="489"/>
      <c r="Y656" s="489"/>
      <c r="Z656" s="489"/>
    </row>
    <row r="657" spans="1:26" ht="15.75" customHeight="1">
      <c r="A657" s="489"/>
      <c r="B657" s="579"/>
      <c r="C657" s="489"/>
      <c r="D657" s="489"/>
      <c r="E657" s="489"/>
      <c r="F657" s="489"/>
      <c r="G657" s="489"/>
      <c r="H657" s="489"/>
      <c r="I657" s="489"/>
      <c r="J657" s="489"/>
      <c r="K657" s="489"/>
      <c r="L657" s="489"/>
      <c r="M657" s="489"/>
      <c r="N657" s="488"/>
      <c r="O657" s="489"/>
      <c r="P657" s="489"/>
      <c r="Q657" s="489"/>
      <c r="R657" s="489"/>
      <c r="S657" s="489"/>
      <c r="T657" s="489"/>
      <c r="U657" s="489"/>
      <c r="V657" s="489"/>
      <c r="W657" s="489"/>
      <c r="X657" s="489"/>
      <c r="Y657" s="489"/>
      <c r="Z657" s="489"/>
    </row>
    <row r="658" spans="1:26" ht="15.75" customHeight="1">
      <c r="A658" s="489"/>
      <c r="B658" s="579"/>
      <c r="C658" s="489"/>
      <c r="D658" s="489"/>
      <c r="E658" s="489"/>
      <c r="F658" s="489"/>
      <c r="G658" s="489"/>
      <c r="H658" s="489"/>
      <c r="I658" s="489"/>
      <c r="J658" s="489"/>
      <c r="K658" s="489"/>
      <c r="L658" s="489"/>
      <c r="M658" s="489"/>
      <c r="N658" s="488"/>
      <c r="O658" s="489"/>
      <c r="P658" s="489"/>
      <c r="Q658" s="489"/>
      <c r="R658" s="489"/>
      <c r="S658" s="489"/>
      <c r="T658" s="489"/>
      <c r="U658" s="489"/>
      <c r="V658" s="489"/>
      <c r="W658" s="489"/>
      <c r="X658" s="489"/>
      <c r="Y658" s="489"/>
      <c r="Z658" s="489"/>
    </row>
    <row r="659" spans="1:26" ht="15.75" customHeight="1">
      <c r="A659" s="489"/>
      <c r="B659" s="579"/>
      <c r="C659" s="489"/>
      <c r="D659" s="489"/>
      <c r="E659" s="489"/>
      <c r="F659" s="489"/>
      <c r="G659" s="489"/>
      <c r="H659" s="489"/>
      <c r="I659" s="489"/>
      <c r="J659" s="489"/>
      <c r="K659" s="489"/>
      <c r="L659" s="489"/>
      <c r="M659" s="489"/>
      <c r="N659" s="488"/>
      <c r="O659" s="489"/>
      <c r="P659" s="489"/>
      <c r="Q659" s="489"/>
      <c r="R659" s="489"/>
      <c r="S659" s="489"/>
      <c r="T659" s="489"/>
      <c r="U659" s="489"/>
      <c r="V659" s="489"/>
      <c r="W659" s="489"/>
      <c r="X659" s="489"/>
      <c r="Y659" s="489"/>
      <c r="Z659" s="489"/>
    </row>
    <row r="660" spans="1:26" ht="15.75" customHeight="1">
      <c r="A660" s="489"/>
      <c r="B660" s="579"/>
      <c r="C660" s="489"/>
      <c r="D660" s="489"/>
      <c r="E660" s="489"/>
      <c r="F660" s="489"/>
      <c r="G660" s="489"/>
      <c r="H660" s="489"/>
      <c r="I660" s="489"/>
      <c r="J660" s="489"/>
      <c r="K660" s="489"/>
      <c r="L660" s="489"/>
      <c r="M660" s="489"/>
      <c r="N660" s="488"/>
      <c r="O660" s="489"/>
      <c r="P660" s="489"/>
      <c r="Q660" s="489"/>
      <c r="R660" s="489"/>
      <c r="S660" s="489"/>
      <c r="T660" s="489"/>
      <c r="U660" s="489"/>
      <c r="V660" s="489"/>
      <c r="W660" s="489"/>
      <c r="X660" s="489"/>
      <c r="Y660" s="489"/>
      <c r="Z660" s="489"/>
    </row>
    <row r="661" spans="1:26" ht="15.75" customHeight="1">
      <c r="A661" s="489"/>
      <c r="B661" s="579"/>
      <c r="C661" s="489"/>
      <c r="D661" s="489"/>
      <c r="E661" s="489"/>
      <c r="F661" s="489"/>
      <c r="G661" s="489"/>
      <c r="H661" s="489"/>
      <c r="I661" s="489"/>
      <c r="J661" s="489"/>
      <c r="K661" s="489"/>
      <c r="L661" s="489"/>
      <c r="M661" s="489"/>
      <c r="N661" s="488"/>
      <c r="O661" s="489"/>
      <c r="P661" s="489"/>
      <c r="Q661" s="489"/>
      <c r="R661" s="489"/>
      <c r="S661" s="489"/>
      <c r="T661" s="489"/>
      <c r="U661" s="489"/>
      <c r="V661" s="489"/>
      <c r="W661" s="489"/>
      <c r="X661" s="489"/>
      <c r="Y661" s="489"/>
      <c r="Z661" s="489"/>
    </row>
    <row r="662" spans="1:26" ht="15.75" customHeight="1">
      <c r="A662" s="489"/>
      <c r="B662" s="579"/>
      <c r="C662" s="489"/>
      <c r="D662" s="489"/>
      <c r="E662" s="489"/>
      <c r="F662" s="489"/>
      <c r="G662" s="489"/>
      <c r="H662" s="489"/>
      <c r="I662" s="489"/>
      <c r="J662" s="489"/>
      <c r="K662" s="489"/>
      <c r="L662" s="489"/>
      <c r="M662" s="489"/>
      <c r="N662" s="488"/>
      <c r="O662" s="489"/>
      <c r="P662" s="489"/>
      <c r="Q662" s="489"/>
      <c r="R662" s="489"/>
      <c r="S662" s="489"/>
      <c r="T662" s="489"/>
      <c r="U662" s="489"/>
      <c r="V662" s="489"/>
      <c r="W662" s="489"/>
      <c r="X662" s="489"/>
      <c r="Y662" s="489"/>
      <c r="Z662" s="489"/>
    </row>
    <row r="663" spans="1:26" ht="15.75" customHeight="1">
      <c r="A663" s="489"/>
      <c r="B663" s="579"/>
      <c r="C663" s="489"/>
      <c r="D663" s="489"/>
      <c r="E663" s="489"/>
      <c r="F663" s="489"/>
      <c r="G663" s="489"/>
      <c r="H663" s="489"/>
      <c r="I663" s="489"/>
      <c r="J663" s="489"/>
      <c r="K663" s="489"/>
      <c r="L663" s="489"/>
      <c r="M663" s="489"/>
      <c r="N663" s="488"/>
      <c r="O663" s="489"/>
      <c r="P663" s="489"/>
      <c r="Q663" s="489"/>
      <c r="R663" s="489"/>
      <c r="S663" s="489"/>
      <c r="T663" s="489"/>
      <c r="U663" s="489"/>
      <c r="V663" s="489"/>
      <c r="W663" s="489"/>
      <c r="X663" s="489"/>
      <c r="Y663" s="489"/>
      <c r="Z663" s="489"/>
    </row>
    <row r="664" spans="1:26" ht="15.75" customHeight="1">
      <c r="A664" s="489"/>
      <c r="B664" s="579"/>
      <c r="C664" s="489"/>
      <c r="D664" s="489"/>
      <c r="E664" s="489"/>
      <c r="F664" s="489"/>
      <c r="G664" s="489"/>
      <c r="H664" s="489"/>
      <c r="I664" s="489"/>
      <c r="J664" s="489"/>
      <c r="K664" s="489"/>
      <c r="L664" s="489"/>
      <c r="M664" s="489"/>
      <c r="N664" s="488"/>
      <c r="O664" s="489"/>
      <c r="P664" s="489"/>
      <c r="Q664" s="489"/>
      <c r="R664" s="489"/>
      <c r="S664" s="489"/>
      <c r="T664" s="489"/>
      <c r="U664" s="489"/>
      <c r="V664" s="489"/>
      <c r="W664" s="489"/>
      <c r="X664" s="489"/>
      <c r="Y664" s="489"/>
      <c r="Z664" s="489"/>
    </row>
    <row r="665" spans="1:26" ht="15.75" customHeight="1">
      <c r="A665" s="489"/>
      <c r="B665" s="579"/>
      <c r="C665" s="489"/>
      <c r="D665" s="489"/>
      <c r="E665" s="489"/>
      <c r="F665" s="489"/>
      <c r="G665" s="489"/>
      <c r="H665" s="489"/>
      <c r="I665" s="489"/>
      <c r="J665" s="489"/>
      <c r="K665" s="489"/>
      <c r="L665" s="489"/>
      <c r="M665" s="489"/>
      <c r="N665" s="488"/>
      <c r="O665" s="489"/>
      <c r="P665" s="489"/>
      <c r="Q665" s="489"/>
      <c r="R665" s="489"/>
      <c r="S665" s="489"/>
      <c r="T665" s="489"/>
      <c r="U665" s="489"/>
      <c r="V665" s="489"/>
      <c r="W665" s="489"/>
      <c r="X665" s="489"/>
      <c r="Y665" s="489"/>
      <c r="Z665" s="489"/>
    </row>
    <row r="666" spans="1:26" ht="15.75" customHeight="1">
      <c r="A666" s="489"/>
      <c r="B666" s="579"/>
      <c r="C666" s="489"/>
      <c r="D666" s="489"/>
      <c r="E666" s="489"/>
      <c r="F666" s="489"/>
      <c r="G666" s="489"/>
      <c r="H666" s="489"/>
      <c r="I666" s="489"/>
      <c r="J666" s="489"/>
      <c r="K666" s="489"/>
      <c r="L666" s="489"/>
      <c r="M666" s="489"/>
      <c r="N666" s="488"/>
      <c r="O666" s="489"/>
      <c r="P666" s="489"/>
      <c r="Q666" s="489"/>
      <c r="R666" s="489"/>
      <c r="S666" s="489"/>
      <c r="T666" s="489"/>
      <c r="U666" s="489"/>
      <c r="V666" s="489"/>
      <c r="W666" s="489"/>
      <c r="X666" s="489"/>
      <c r="Y666" s="489"/>
      <c r="Z666" s="489"/>
    </row>
    <row r="667" spans="1:26" ht="15.75" customHeight="1">
      <c r="A667" s="489"/>
      <c r="B667" s="579"/>
      <c r="C667" s="489"/>
      <c r="D667" s="489"/>
      <c r="E667" s="489"/>
      <c r="F667" s="489"/>
      <c r="G667" s="489"/>
      <c r="H667" s="489"/>
      <c r="I667" s="489"/>
      <c r="J667" s="489"/>
      <c r="K667" s="489"/>
      <c r="L667" s="489"/>
      <c r="M667" s="489"/>
      <c r="N667" s="488"/>
      <c r="O667" s="489"/>
      <c r="P667" s="489"/>
      <c r="Q667" s="489"/>
      <c r="R667" s="489"/>
      <c r="S667" s="489"/>
      <c r="T667" s="489"/>
      <c r="U667" s="489"/>
      <c r="V667" s="489"/>
      <c r="W667" s="489"/>
      <c r="X667" s="489"/>
      <c r="Y667" s="489"/>
      <c r="Z667" s="489"/>
    </row>
    <row r="668" spans="1:26" ht="15.75" customHeight="1">
      <c r="A668" s="489"/>
      <c r="B668" s="579"/>
      <c r="C668" s="489"/>
      <c r="D668" s="489"/>
      <c r="E668" s="489"/>
      <c r="F668" s="489"/>
      <c r="G668" s="489"/>
      <c r="H668" s="489"/>
      <c r="I668" s="489"/>
      <c r="J668" s="489"/>
      <c r="K668" s="489"/>
      <c r="L668" s="489"/>
      <c r="M668" s="489"/>
      <c r="N668" s="488"/>
      <c r="O668" s="489"/>
      <c r="P668" s="489"/>
      <c r="Q668" s="489"/>
      <c r="R668" s="489"/>
      <c r="S668" s="489"/>
      <c r="T668" s="489"/>
      <c r="U668" s="489"/>
      <c r="V668" s="489"/>
      <c r="W668" s="489"/>
      <c r="X668" s="489"/>
      <c r="Y668" s="489"/>
      <c r="Z668" s="489"/>
    </row>
    <row r="669" spans="1:26" ht="15.75" customHeight="1">
      <c r="A669" s="489"/>
      <c r="B669" s="579"/>
      <c r="C669" s="489"/>
      <c r="D669" s="489"/>
      <c r="E669" s="489"/>
      <c r="F669" s="489"/>
      <c r="G669" s="489"/>
      <c r="H669" s="489"/>
      <c r="I669" s="489"/>
      <c r="J669" s="489"/>
      <c r="K669" s="489"/>
      <c r="L669" s="489"/>
      <c r="M669" s="489"/>
      <c r="N669" s="488"/>
      <c r="O669" s="489"/>
      <c r="P669" s="489"/>
      <c r="Q669" s="489"/>
      <c r="R669" s="489"/>
      <c r="S669" s="489"/>
      <c r="T669" s="489"/>
      <c r="U669" s="489"/>
      <c r="V669" s="489"/>
      <c r="W669" s="489"/>
      <c r="X669" s="489"/>
      <c r="Y669" s="489"/>
      <c r="Z669" s="489"/>
    </row>
    <row r="670" spans="1:26" ht="15.75" customHeight="1">
      <c r="A670" s="489"/>
      <c r="B670" s="579"/>
      <c r="C670" s="489"/>
      <c r="D670" s="489"/>
      <c r="E670" s="489"/>
      <c r="F670" s="489"/>
      <c r="G670" s="489"/>
      <c r="H670" s="489"/>
      <c r="I670" s="489"/>
      <c r="J670" s="489"/>
      <c r="K670" s="489"/>
      <c r="L670" s="489"/>
      <c r="M670" s="489"/>
      <c r="N670" s="488"/>
      <c r="O670" s="489"/>
      <c r="P670" s="489"/>
      <c r="Q670" s="489"/>
      <c r="R670" s="489"/>
      <c r="S670" s="489"/>
      <c r="T670" s="489"/>
      <c r="U670" s="489"/>
      <c r="V670" s="489"/>
      <c r="W670" s="489"/>
      <c r="X670" s="489"/>
      <c r="Y670" s="489"/>
      <c r="Z670" s="489"/>
    </row>
    <row r="671" spans="1:26" ht="15.75" customHeight="1">
      <c r="A671" s="489"/>
      <c r="B671" s="579"/>
      <c r="C671" s="489"/>
      <c r="D671" s="489"/>
      <c r="E671" s="489"/>
      <c r="F671" s="489"/>
      <c r="G671" s="489"/>
      <c r="H671" s="489"/>
      <c r="I671" s="489"/>
      <c r="J671" s="489"/>
      <c r="K671" s="489"/>
      <c r="L671" s="489"/>
      <c r="M671" s="489"/>
      <c r="N671" s="488"/>
      <c r="O671" s="489"/>
      <c r="P671" s="489"/>
      <c r="Q671" s="489"/>
      <c r="R671" s="489"/>
      <c r="S671" s="489"/>
      <c r="T671" s="489"/>
      <c r="U671" s="489"/>
      <c r="V671" s="489"/>
      <c r="W671" s="489"/>
      <c r="X671" s="489"/>
      <c r="Y671" s="489"/>
      <c r="Z671" s="489"/>
    </row>
    <row r="672" spans="1:26" ht="15.75" customHeight="1">
      <c r="A672" s="489"/>
      <c r="B672" s="579"/>
      <c r="C672" s="489"/>
      <c r="D672" s="489"/>
      <c r="E672" s="489"/>
      <c r="F672" s="489"/>
      <c r="G672" s="489"/>
      <c r="H672" s="489"/>
      <c r="I672" s="489"/>
      <c r="J672" s="489"/>
      <c r="K672" s="489"/>
      <c r="L672" s="489"/>
      <c r="M672" s="489"/>
      <c r="N672" s="488"/>
      <c r="O672" s="489"/>
      <c r="P672" s="489"/>
      <c r="Q672" s="489"/>
      <c r="R672" s="489"/>
      <c r="S672" s="489"/>
      <c r="T672" s="489"/>
      <c r="U672" s="489"/>
      <c r="V672" s="489"/>
      <c r="W672" s="489"/>
      <c r="X672" s="489"/>
      <c r="Y672" s="489"/>
      <c r="Z672" s="489"/>
    </row>
    <row r="673" spans="1:26" ht="15.75" customHeight="1">
      <c r="A673" s="489"/>
      <c r="B673" s="579"/>
      <c r="C673" s="489"/>
      <c r="D673" s="489"/>
      <c r="E673" s="489"/>
      <c r="F673" s="489"/>
      <c r="G673" s="489"/>
      <c r="H673" s="489"/>
      <c r="I673" s="489"/>
      <c r="J673" s="489"/>
      <c r="K673" s="489"/>
      <c r="L673" s="489"/>
      <c r="M673" s="489"/>
      <c r="N673" s="488"/>
      <c r="O673" s="489"/>
      <c r="P673" s="489"/>
      <c r="Q673" s="489"/>
      <c r="R673" s="489"/>
      <c r="S673" s="489"/>
      <c r="T673" s="489"/>
      <c r="U673" s="489"/>
      <c r="V673" s="489"/>
      <c r="W673" s="489"/>
      <c r="X673" s="489"/>
      <c r="Y673" s="489"/>
      <c r="Z673" s="489"/>
    </row>
    <row r="674" spans="1:26" ht="15.75" customHeight="1">
      <c r="A674" s="489"/>
      <c r="B674" s="579"/>
      <c r="C674" s="489"/>
      <c r="D674" s="489"/>
      <c r="E674" s="489"/>
      <c r="F674" s="489"/>
      <c r="G674" s="489"/>
      <c r="H674" s="489"/>
      <c r="I674" s="489"/>
      <c r="J674" s="489"/>
      <c r="K674" s="489"/>
      <c r="L674" s="489"/>
      <c r="M674" s="489"/>
      <c r="N674" s="488"/>
      <c r="O674" s="489"/>
      <c r="P674" s="489"/>
      <c r="Q674" s="489"/>
      <c r="R674" s="489"/>
      <c r="S674" s="489"/>
      <c r="T674" s="489"/>
      <c r="U674" s="489"/>
      <c r="V674" s="489"/>
      <c r="W674" s="489"/>
      <c r="X674" s="489"/>
      <c r="Y674" s="489"/>
      <c r="Z674" s="489"/>
    </row>
    <row r="675" spans="1:26" ht="15.75" customHeight="1">
      <c r="A675" s="489"/>
      <c r="B675" s="579"/>
      <c r="C675" s="489"/>
      <c r="D675" s="489"/>
      <c r="E675" s="489"/>
      <c r="F675" s="489"/>
      <c r="G675" s="489"/>
      <c r="H675" s="489"/>
      <c r="I675" s="489"/>
      <c r="J675" s="489"/>
      <c r="K675" s="489"/>
      <c r="L675" s="489"/>
      <c r="M675" s="489"/>
      <c r="N675" s="488"/>
      <c r="O675" s="489"/>
      <c r="P675" s="489"/>
      <c r="Q675" s="489"/>
      <c r="R675" s="489"/>
      <c r="S675" s="489"/>
      <c r="T675" s="489"/>
      <c r="U675" s="489"/>
      <c r="V675" s="489"/>
      <c r="W675" s="489"/>
      <c r="X675" s="489"/>
      <c r="Y675" s="489"/>
      <c r="Z675" s="489"/>
    </row>
    <row r="676" spans="1:26" ht="15.75" customHeight="1">
      <c r="A676" s="489"/>
      <c r="B676" s="579"/>
      <c r="C676" s="489"/>
      <c r="D676" s="489"/>
      <c r="E676" s="489"/>
      <c r="F676" s="489"/>
      <c r="G676" s="489"/>
      <c r="H676" s="489"/>
      <c r="I676" s="489"/>
      <c r="J676" s="489"/>
      <c r="K676" s="489"/>
      <c r="L676" s="489"/>
      <c r="M676" s="489"/>
      <c r="N676" s="488"/>
      <c r="O676" s="489"/>
      <c r="P676" s="489"/>
      <c r="Q676" s="489"/>
      <c r="R676" s="489"/>
      <c r="S676" s="489"/>
      <c r="T676" s="489"/>
      <c r="U676" s="489"/>
      <c r="V676" s="489"/>
      <c r="W676" s="489"/>
      <c r="X676" s="489"/>
      <c r="Y676" s="489"/>
      <c r="Z676" s="489"/>
    </row>
    <row r="677" spans="1:26" ht="15.75" customHeight="1">
      <c r="A677" s="489"/>
      <c r="B677" s="579"/>
      <c r="C677" s="489"/>
      <c r="D677" s="489"/>
      <c r="E677" s="489"/>
      <c r="F677" s="489"/>
      <c r="G677" s="489"/>
      <c r="H677" s="489"/>
      <c r="I677" s="489"/>
      <c r="J677" s="489"/>
      <c r="K677" s="489"/>
      <c r="L677" s="489"/>
      <c r="M677" s="489"/>
      <c r="N677" s="488"/>
      <c r="O677" s="489"/>
      <c r="P677" s="489"/>
      <c r="Q677" s="489"/>
      <c r="R677" s="489"/>
      <c r="S677" s="489"/>
      <c r="T677" s="489"/>
      <c r="U677" s="489"/>
      <c r="V677" s="489"/>
      <c r="W677" s="489"/>
      <c r="X677" s="489"/>
      <c r="Y677" s="489"/>
      <c r="Z677" s="489"/>
    </row>
    <row r="678" spans="1:26" ht="15.75" customHeight="1">
      <c r="A678" s="489"/>
      <c r="B678" s="579"/>
      <c r="C678" s="489"/>
      <c r="D678" s="489"/>
      <c r="E678" s="489"/>
      <c r="F678" s="489"/>
      <c r="G678" s="489"/>
      <c r="H678" s="489"/>
      <c r="I678" s="489"/>
      <c r="J678" s="489"/>
      <c r="K678" s="489"/>
      <c r="L678" s="489"/>
      <c r="M678" s="489"/>
      <c r="N678" s="488"/>
      <c r="O678" s="489"/>
      <c r="P678" s="489"/>
      <c r="Q678" s="489"/>
      <c r="R678" s="489"/>
      <c r="S678" s="489"/>
      <c r="T678" s="489"/>
      <c r="U678" s="489"/>
      <c r="V678" s="489"/>
      <c r="W678" s="489"/>
      <c r="X678" s="489"/>
      <c r="Y678" s="489"/>
      <c r="Z678" s="489"/>
    </row>
    <row r="679" spans="1:26" ht="15.75" customHeight="1">
      <c r="A679" s="489"/>
      <c r="B679" s="579"/>
      <c r="C679" s="489"/>
      <c r="D679" s="489"/>
      <c r="E679" s="489"/>
      <c r="F679" s="489"/>
      <c r="G679" s="489"/>
      <c r="H679" s="489"/>
      <c r="I679" s="489"/>
      <c r="J679" s="489"/>
      <c r="K679" s="489"/>
      <c r="L679" s="489"/>
      <c r="M679" s="489"/>
      <c r="N679" s="488"/>
      <c r="O679" s="489"/>
      <c r="P679" s="489"/>
      <c r="Q679" s="489"/>
      <c r="R679" s="489"/>
      <c r="S679" s="489"/>
      <c r="T679" s="489"/>
      <c r="U679" s="489"/>
      <c r="V679" s="489"/>
      <c r="W679" s="489"/>
      <c r="X679" s="489"/>
      <c r="Y679" s="489"/>
      <c r="Z679" s="489"/>
    </row>
    <row r="680" spans="1:26" ht="15.75" customHeight="1">
      <c r="A680" s="489"/>
      <c r="B680" s="579"/>
      <c r="C680" s="489"/>
      <c r="D680" s="489"/>
      <c r="E680" s="489"/>
      <c r="F680" s="489"/>
      <c r="G680" s="489"/>
      <c r="H680" s="489"/>
      <c r="I680" s="489"/>
      <c r="J680" s="489"/>
      <c r="K680" s="489"/>
      <c r="L680" s="489"/>
      <c r="M680" s="489"/>
      <c r="N680" s="488"/>
      <c r="O680" s="489"/>
      <c r="P680" s="489"/>
      <c r="Q680" s="489"/>
      <c r="R680" s="489"/>
      <c r="S680" s="489"/>
      <c r="T680" s="489"/>
      <c r="U680" s="489"/>
      <c r="V680" s="489"/>
      <c r="W680" s="489"/>
      <c r="X680" s="489"/>
      <c r="Y680" s="489"/>
      <c r="Z680" s="489"/>
    </row>
    <row r="681" spans="1:26" ht="15.75" customHeight="1">
      <c r="A681" s="489"/>
      <c r="B681" s="579"/>
      <c r="C681" s="489"/>
      <c r="D681" s="489"/>
      <c r="E681" s="489"/>
      <c r="F681" s="489"/>
      <c r="G681" s="489"/>
      <c r="H681" s="489"/>
      <c r="I681" s="489"/>
      <c r="J681" s="489"/>
      <c r="K681" s="489"/>
      <c r="L681" s="489"/>
      <c r="M681" s="489"/>
      <c r="N681" s="488"/>
      <c r="O681" s="489"/>
      <c r="P681" s="489"/>
      <c r="Q681" s="489"/>
      <c r="R681" s="489"/>
      <c r="S681" s="489"/>
      <c r="T681" s="489"/>
      <c r="U681" s="489"/>
      <c r="V681" s="489"/>
      <c r="W681" s="489"/>
      <c r="X681" s="489"/>
      <c r="Y681" s="489"/>
      <c r="Z681" s="489"/>
    </row>
    <row r="682" spans="1:26" ht="15.75" customHeight="1">
      <c r="A682" s="489"/>
      <c r="B682" s="579"/>
      <c r="C682" s="489"/>
      <c r="D682" s="489"/>
      <c r="E682" s="489"/>
      <c r="F682" s="489"/>
      <c r="G682" s="489"/>
      <c r="H682" s="489"/>
      <c r="I682" s="489"/>
      <c r="J682" s="489"/>
      <c r="K682" s="489"/>
      <c r="L682" s="489"/>
      <c r="M682" s="489"/>
      <c r="N682" s="488"/>
      <c r="O682" s="489"/>
      <c r="P682" s="489"/>
      <c r="Q682" s="489"/>
      <c r="R682" s="489"/>
      <c r="S682" s="489"/>
      <c r="T682" s="489"/>
      <c r="U682" s="489"/>
      <c r="V682" s="489"/>
      <c r="W682" s="489"/>
      <c r="X682" s="489"/>
      <c r="Y682" s="489"/>
      <c r="Z682" s="489"/>
    </row>
    <row r="683" spans="1:26" ht="15.75" customHeight="1">
      <c r="A683" s="489"/>
      <c r="B683" s="579"/>
      <c r="C683" s="489"/>
      <c r="D683" s="489"/>
      <c r="E683" s="489"/>
      <c r="F683" s="489"/>
      <c r="G683" s="489"/>
      <c r="H683" s="489"/>
      <c r="I683" s="489"/>
      <c r="J683" s="489"/>
      <c r="K683" s="489"/>
      <c r="L683" s="489"/>
      <c r="M683" s="489"/>
      <c r="N683" s="488"/>
      <c r="O683" s="489"/>
      <c r="P683" s="489"/>
      <c r="Q683" s="489"/>
      <c r="R683" s="489"/>
      <c r="S683" s="489"/>
      <c r="T683" s="489"/>
      <c r="U683" s="489"/>
      <c r="V683" s="489"/>
      <c r="W683" s="489"/>
      <c r="X683" s="489"/>
      <c r="Y683" s="489"/>
      <c r="Z683" s="489"/>
    </row>
    <row r="684" spans="1:26" ht="15.75" customHeight="1">
      <c r="A684" s="489"/>
      <c r="B684" s="579"/>
      <c r="C684" s="489"/>
      <c r="D684" s="489"/>
      <c r="E684" s="489"/>
      <c r="F684" s="489"/>
      <c r="G684" s="489"/>
      <c r="H684" s="489"/>
      <c r="I684" s="489"/>
      <c r="J684" s="489"/>
      <c r="K684" s="489"/>
      <c r="L684" s="489"/>
      <c r="M684" s="489"/>
      <c r="N684" s="488"/>
      <c r="O684" s="489"/>
      <c r="P684" s="489"/>
      <c r="Q684" s="489"/>
      <c r="R684" s="489"/>
      <c r="S684" s="489"/>
      <c r="T684" s="489"/>
      <c r="U684" s="489"/>
      <c r="V684" s="489"/>
      <c r="W684" s="489"/>
      <c r="X684" s="489"/>
      <c r="Y684" s="489"/>
      <c r="Z684" s="489"/>
    </row>
    <row r="685" spans="1:26" ht="15.75" customHeight="1">
      <c r="A685" s="489"/>
      <c r="B685" s="579"/>
      <c r="C685" s="489"/>
      <c r="D685" s="489"/>
      <c r="E685" s="489"/>
      <c r="F685" s="489"/>
      <c r="G685" s="489"/>
      <c r="H685" s="489"/>
      <c r="I685" s="489"/>
      <c r="J685" s="489"/>
      <c r="K685" s="489"/>
      <c r="L685" s="489"/>
      <c r="M685" s="489"/>
      <c r="N685" s="488"/>
      <c r="O685" s="489"/>
      <c r="P685" s="489"/>
      <c r="Q685" s="489"/>
      <c r="R685" s="489"/>
      <c r="S685" s="489"/>
      <c r="T685" s="489"/>
      <c r="U685" s="489"/>
      <c r="V685" s="489"/>
      <c r="W685" s="489"/>
      <c r="X685" s="489"/>
      <c r="Y685" s="489"/>
      <c r="Z685" s="489"/>
    </row>
    <row r="686" spans="1:26" ht="15.75" customHeight="1">
      <c r="A686" s="489"/>
      <c r="B686" s="579"/>
      <c r="C686" s="489"/>
      <c r="D686" s="489"/>
      <c r="E686" s="489"/>
      <c r="F686" s="489"/>
      <c r="G686" s="489"/>
      <c r="H686" s="489"/>
      <c r="I686" s="489"/>
      <c r="J686" s="489"/>
      <c r="K686" s="489"/>
      <c r="L686" s="489"/>
      <c r="M686" s="489"/>
      <c r="N686" s="488"/>
      <c r="O686" s="489"/>
      <c r="P686" s="489"/>
      <c r="Q686" s="489"/>
      <c r="R686" s="489"/>
      <c r="S686" s="489"/>
      <c r="T686" s="489"/>
      <c r="U686" s="489"/>
      <c r="V686" s="489"/>
      <c r="W686" s="489"/>
      <c r="X686" s="489"/>
      <c r="Y686" s="489"/>
      <c r="Z686" s="489"/>
    </row>
    <row r="687" spans="1:26" ht="15.75" customHeight="1">
      <c r="A687" s="489"/>
      <c r="B687" s="579"/>
      <c r="C687" s="489"/>
      <c r="D687" s="489"/>
      <c r="E687" s="489"/>
      <c r="F687" s="489"/>
      <c r="G687" s="489"/>
      <c r="H687" s="489"/>
      <c r="I687" s="489"/>
      <c r="J687" s="489"/>
      <c r="K687" s="489"/>
      <c r="L687" s="489"/>
      <c r="M687" s="489"/>
      <c r="N687" s="488"/>
      <c r="O687" s="489"/>
      <c r="P687" s="489"/>
      <c r="Q687" s="489"/>
      <c r="R687" s="489"/>
      <c r="S687" s="489"/>
      <c r="T687" s="489"/>
      <c r="U687" s="489"/>
      <c r="V687" s="489"/>
      <c r="W687" s="489"/>
      <c r="X687" s="489"/>
      <c r="Y687" s="489"/>
      <c r="Z687" s="489"/>
    </row>
    <row r="688" spans="1:26" ht="15.75" customHeight="1">
      <c r="A688" s="489"/>
      <c r="B688" s="579"/>
      <c r="C688" s="489"/>
      <c r="D688" s="489"/>
      <c r="E688" s="489"/>
      <c r="F688" s="489"/>
      <c r="G688" s="489"/>
      <c r="H688" s="489"/>
      <c r="I688" s="489"/>
      <c r="J688" s="489"/>
      <c r="K688" s="489"/>
      <c r="L688" s="489"/>
      <c r="M688" s="489"/>
      <c r="N688" s="488"/>
      <c r="O688" s="489"/>
      <c r="P688" s="489"/>
      <c r="Q688" s="489"/>
      <c r="R688" s="489"/>
      <c r="S688" s="489"/>
      <c r="T688" s="489"/>
      <c r="U688" s="489"/>
      <c r="V688" s="489"/>
      <c r="W688" s="489"/>
      <c r="X688" s="489"/>
      <c r="Y688" s="489"/>
      <c r="Z688" s="489"/>
    </row>
    <row r="689" spans="1:26" ht="15.75" customHeight="1">
      <c r="A689" s="489"/>
      <c r="B689" s="579"/>
      <c r="C689" s="489"/>
      <c r="D689" s="489"/>
      <c r="E689" s="489"/>
      <c r="F689" s="489"/>
      <c r="G689" s="489"/>
      <c r="H689" s="489"/>
      <c r="I689" s="489"/>
      <c r="J689" s="489"/>
      <c r="K689" s="489"/>
      <c r="L689" s="489"/>
      <c r="M689" s="489"/>
      <c r="N689" s="488"/>
      <c r="O689" s="489"/>
      <c r="P689" s="489"/>
      <c r="Q689" s="489"/>
      <c r="R689" s="489"/>
      <c r="S689" s="489"/>
      <c r="T689" s="489"/>
      <c r="U689" s="489"/>
      <c r="V689" s="489"/>
      <c r="W689" s="489"/>
      <c r="X689" s="489"/>
      <c r="Y689" s="489"/>
      <c r="Z689" s="489"/>
    </row>
    <row r="690" spans="1:26" ht="15.75" customHeight="1">
      <c r="A690" s="489"/>
      <c r="B690" s="579"/>
      <c r="C690" s="489"/>
      <c r="D690" s="489"/>
      <c r="E690" s="489"/>
      <c r="F690" s="489"/>
      <c r="G690" s="489"/>
      <c r="H690" s="489"/>
      <c r="I690" s="489"/>
      <c r="J690" s="489"/>
      <c r="K690" s="489"/>
      <c r="L690" s="489"/>
      <c r="M690" s="489"/>
      <c r="N690" s="488"/>
      <c r="O690" s="489"/>
      <c r="P690" s="489"/>
      <c r="Q690" s="489"/>
      <c r="R690" s="489"/>
      <c r="S690" s="489"/>
      <c r="T690" s="489"/>
      <c r="U690" s="489"/>
      <c r="V690" s="489"/>
      <c r="W690" s="489"/>
      <c r="X690" s="489"/>
      <c r="Y690" s="489"/>
      <c r="Z690" s="489"/>
    </row>
    <row r="691" spans="1:26" ht="15.75" customHeight="1">
      <c r="A691" s="489"/>
      <c r="B691" s="579"/>
      <c r="C691" s="489"/>
      <c r="D691" s="489"/>
      <c r="E691" s="489"/>
      <c r="F691" s="489"/>
      <c r="G691" s="489"/>
      <c r="H691" s="489"/>
      <c r="I691" s="489"/>
      <c r="J691" s="489"/>
      <c r="K691" s="489"/>
      <c r="L691" s="489"/>
      <c r="M691" s="489"/>
      <c r="N691" s="488"/>
      <c r="O691" s="489"/>
      <c r="P691" s="489"/>
      <c r="Q691" s="489"/>
      <c r="R691" s="489"/>
      <c r="S691" s="489"/>
      <c r="T691" s="489"/>
      <c r="U691" s="489"/>
      <c r="V691" s="489"/>
      <c r="W691" s="489"/>
      <c r="X691" s="489"/>
      <c r="Y691" s="489"/>
      <c r="Z691" s="489"/>
    </row>
    <row r="692" spans="1:26" ht="15.75" customHeight="1">
      <c r="A692" s="489"/>
      <c r="B692" s="579"/>
      <c r="C692" s="489"/>
      <c r="D692" s="489"/>
      <c r="E692" s="489"/>
      <c r="F692" s="489"/>
      <c r="G692" s="489"/>
      <c r="H692" s="489"/>
      <c r="I692" s="489"/>
      <c r="J692" s="489"/>
      <c r="K692" s="489"/>
      <c r="L692" s="489"/>
      <c r="M692" s="489"/>
      <c r="N692" s="488"/>
      <c r="O692" s="489"/>
      <c r="P692" s="489"/>
      <c r="Q692" s="489"/>
      <c r="R692" s="489"/>
      <c r="S692" s="489"/>
      <c r="T692" s="489"/>
      <c r="U692" s="489"/>
      <c r="V692" s="489"/>
      <c r="W692" s="489"/>
      <c r="X692" s="489"/>
      <c r="Y692" s="489"/>
      <c r="Z692" s="489"/>
    </row>
    <row r="693" spans="1:26" ht="15.75" customHeight="1">
      <c r="A693" s="489"/>
      <c r="B693" s="579"/>
      <c r="C693" s="489"/>
      <c r="D693" s="489"/>
      <c r="E693" s="489"/>
      <c r="F693" s="489"/>
      <c r="G693" s="489"/>
      <c r="H693" s="489"/>
      <c r="I693" s="489"/>
      <c r="J693" s="489"/>
      <c r="K693" s="489"/>
      <c r="L693" s="489"/>
      <c r="M693" s="489"/>
      <c r="N693" s="488"/>
      <c r="O693" s="489"/>
      <c r="P693" s="489"/>
      <c r="Q693" s="489"/>
      <c r="R693" s="489"/>
      <c r="S693" s="489"/>
      <c r="T693" s="489"/>
      <c r="U693" s="489"/>
      <c r="V693" s="489"/>
      <c r="W693" s="489"/>
      <c r="X693" s="489"/>
      <c r="Y693" s="489"/>
      <c r="Z693" s="489"/>
    </row>
    <row r="694" spans="1:26" ht="15.75" customHeight="1">
      <c r="A694" s="489"/>
      <c r="B694" s="579"/>
      <c r="C694" s="489"/>
      <c r="D694" s="489"/>
      <c r="E694" s="489"/>
      <c r="F694" s="489"/>
      <c r="G694" s="489"/>
      <c r="H694" s="489"/>
      <c r="I694" s="489"/>
      <c r="J694" s="489"/>
      <c r="K694" s="489"/>
      <c r="L694" s="489"/>
      <c r="M694" s="489"/>
      <c r="N694" s="488"/>
      <c r="O694" s="489"/>
      <c r="P694" s="489"/>
      <c r="Q694" s="489"/>
      <c r="R694" s="489"/>
      <c r="S694" s="489"/>
      <c r="T694" s="489"/>
      <c r="U694" s="489"/>
      <c r="V694" s="489"/>
      <c r="W694" s="489"/>
      <c r="X694" s="489"/>
      <c r="Y694" s="489"/>
      <c r="Z694" s="489"/>
    </row>
    <row r="695" spans="1:26" ht="15.75" customHeight="1">
      <c r="A695" s="489"/>
      <c r="B695" s="579"/>
      <c r="C695" s="489"/>
      <c r="D695" s="489"/>
      <c r="E695" s="489"/>
      <c r="F695" s="489"/>
      <c r="G695" s="489"/>
      <c r="H695" s="489"/>
      <c r="I695" s="489"/>
      <c r="J695" s="489"/>
      <c r="K695" s="489"/>
      <c r="L695" s="489"/>
      <c r="M695" s="489"/>
      <c r="N695" s="488"/>
      <c r="O695" s="489"/>
      <c r="P695" s="489"/>
      <c r="Q695" s="489"/>
      <c r="R695" s="489"/>
      <c r="S695" s="489"/>
      <c r="T695" s="489"/>
      <c r="U695" s="489"/>
      <c r="V695" s="489"/>
      <c r="W695" s="489"/>
      <c r="X695" s="489"/>
      <c r="Y695" s="489"/>
      <c r="Z695" s="489"/>
    </row>
    <row r="696" spans="1:26" ht="15.75" customHeight="1">
      <c r="A696" s="489"/>
      <c r="B696" s="579"/>
      <c r="C696" s="489"/>
      <c r="D696" s="489"/>
      <c r="E696" s="489"/>
      <c r="F696" s="489"/>
      <c r="G696" s="489"/>
      <c r="H696" s="489"/>
      <c r="I696" s="489"/>
      <c r="J696" s="489"/>
      <c r="K696" s="489"/>
      <c r="L696" s="489"/>
      <c r="M696" s="489"/>
      <c r="N696" s="488"/>
      <c r="O696" s="489"/>
      <c r="P696" s="489"/>
      <c r="Q696" s="489"/>
      <c r="R696" s="489"/>
      <c r="S696" s="489"/>
      <c r="T696" s="489"/>
      <c r="U696" s="489"/>
      <c r="V696" s="489"/>
      <c r="W696" s="489"/>
      <c r="X696" s="489"/>
      <c r="Y696" s="489"/>
      <c r="Z696" s="489"/>
    </row>
    <row r="697" spans="1:26" ht="15.75" customHeight="1">
      <c r="A697" s="489"/>
      <c r="B697" s="579"/>
      <c r="C697" s="489"/>
      <c r="D697" s="489"/>
      <c r="E697" s="489"/>
      <c r="F697" s="489"/>
      <c r="G697" s="489"/>
      <c r="H697" s="489"/>
      <c r="I697" s="489"/>
      <c r="J697" s="489"/>
      <c r="K697" s="489"/>
      <c r="L697" s="489"/>
      <c r="M697" s="489"/>
      <c r="N697" s="488"/>
      <c r="O697" s="489"/>
      <c r="P697" s="489"/>
      <c r="Q697" s="489"/>
      <c r="R697" s="489"/>
      <c r="S697" s="489"/>
      <c r="T697" s="489"/>
      <c r="U697" s="489"/>
      <c r="V697" s="489"/>
      <c r="W697" s="489"/>
      <c r="X697" s="489"/>
      <c r="Y697" s="489"/>
      <c r="Z697" s="489"/>
    </row>
    <row r="698" spans="1:26" ht="15.75" customHeight="1">
      <c r="A698" s="489"/>
      <c r="B698" s="579"/>
      <c r="C698" s="489"/>
      <c r="D698" s="489"/>
      <c r="E698" s="489"/>
      <c r="F698" s="489"/>
      <c r="G698" s="489"/>
      <c r="H698" s="489"/>
      <c r="I698" s="489"/>
      <c r="J698" s="489"/>
      <c r="K698" s="489"/>
      <c r="L698" s="489"/>
      <c r="M698" s="489"/>
      <c r="N698" s="488"/>
      <c r="O698" s="489"/>
      <c r="P698" s="489"/>
      <c r="Q698" s="489"/>
      <c r="R698" s="489"/>
      <c r="S698" s="489"/>
      <c r="T698" s="489"/>
      <c r="U698" s="489"/>
      <c r="V698" s="489"/>
      <c r="W698" s="489"/>
      <c r="X698" s="489"/>
      <c r="Y698" s="489"/>
      <c r="Z698" s="489"/>
    </row>
    <row r="699" spans="1:26" ht="15.75" customHeight="1">
      <c r="A699" s="489"/>
      <c r="B699" s="579"/>
      <c r="C699" s="489"/>
      <c r="D699" s="489"/>
      <c r="E699" s="489"/>
      <c r="F699" s="489"/>
      <c r="G699" s="489"/>
      <c r="H699" s="489"/>
      <c r="I699" s="489"/>
      <c r="J699" s="489"/>
      <c r="K699" s="489"/>
      <c r="L699" s="489"/>
      <c r="M699" s="489"/>
      <c r="N699" s="488"/>
      <c r="O699" s="489"/>
      <c r="P699" s="489"/>
      <c r="Q699" s="489"/>
      <c r="R699" s="489"/>
      <c r="S699" s="489"/>
      <c r="T699" s="489"/>
      <c r="U699" s="489"/>
      <c r="V699" s="489"/>
      <c r="W699" s="489"/>
      <c r="X699" s="489"/>
      <c r="Y699" s="489"/>
      <c r="Z699" s="489"/>
    </row>
    <row r="700" spans="1:26" ht="15.75" customHeight="1">
      <c r="A700" s="489"/>
      <c r="B700" s="579"/>
      <c r="C700" s="489"/>
      <c r="D700" s="489"/>
      <c r="E700" s="489"/>
      <c r="F700" s="489"/>
      <c r="G700" s="489"/>
      <c r="H700" s="489"/>
      <c r="I700" s="489"/>
      <c r="J700" s="489"/>
      <c r="K700" s="489"/>
      <c r="L700" s="489"/>
      <c r="M700" s="489"/>
      <c r="N700" s="488"/>
      <c r="O700" s="489"/>
      <c r="P700" s="489"/>
      <c r="Q700" s="489"/>
      <c r="R700" s="489"/>
      <c r="S700" s="489"/>
      <c r="T700" s="489"/>
      <c r="U700" s="489"/>
      <c r="V700" s="489"/>
      <c r="W700" s="489"/>
      <c r="X700" s="489"/>
      <c r="Y700" s="489"/>
      <c r="Z700" s="489"/>
    </row>
    <row r="701" spans="1:26" ht="15.75" customHeight="1">
      <c r="A701" s="489"/>
      <c r="B701" s="579"/>
      <c r="C701" s="489"/>
      <c r="D701" s="489"/>
      <c r="E701" s="489"/>
      <c r="F701" s="489"/>
      <c r="G701" s="489"/>
      <c r="H701" s="489"/>
      <c r="I701" s="489"/>
      <c r="J701" s="489"/>
      <c r="K701" s="489"/>
      <c r="L701" s="489"/>
      <c r="M701" s="489"/>
      <c r="N701" s="488"/>
      <c r="O701" s="489"/>
      <c r="P701" s="489"/>
      <c r="Q701" s="489"/>
      <c r="R701" s="489"/>
      <c r="S701" s="489"/>
      <c r="T701" s="489"/>
      <c r="U701" s="489"/>
      <c r="V701" s="489"/>
      <c r="W701" s="489"/>
      <c r="X701" s="489"/>
      <c r="Y701" s="489"/>
      <c r="Z701" s="489"/>
    </row>
    <row r="702" spans="1:26" ht="15.75" customHeight="1">
      <c r="A702" s="489"/>
      <c r="B702" s="579"/>
      <c r="C702" s="489"/>
      <c r="D702" s="489"/>
      <c r="E702" s="489"/>
      <c r="F702" s="489"/>
      <c r="G702" s="489"/>
      <c r="H702" s="489"/>
      <c r="I702" s="489"/>
      <c r="J702" s="489"/>
      <c r="K702" s="489"/>
      <c r="L702" s="489"/>
      <c r="M702" s="489"/>
      <c r="N702" s="488"/>
      <c r="O702" s="489"/>
      <c r="P702" s="489"/>
      <c r="Q702" s="489"/>
      <c r="R702" s="489"/>
      <c r="S702" s="489"/>
      <c r="T702" s="489"/>
      <c r="U702" s="489"/>
      <c r="V702" s="489"/>
      <c r="W702" s="489"/>
      <c r="X702" s="489"/>
      <c r="Y702" s="489"/>
      <c r="Z702" s="489"/>
    </row>
    <row r="703" spans="1:26" ht="15.75" customHeight="1">
      <c r="A703" s="489"/>
      <c r="B703" s="579"/>
      <c r="C703" s="489"/>
      <c r="D703" s="489"/>
      <c r="E703" s="489"/>
      <c r="F703" s="489"/>
      <c r="G703" s="489"/>
      <c r="H703" s="489"/>
      <c r="I703" s="489"/>
      <c r="J703" s="489"/>
      <c r="K703" s="489"/>
      <c r="L703" s="489"/>
      <c r="M703" s="489"/>
      <c r="N703" s="488"/>
      <c r="O703" s="489"/>
      <c r="P703" s="489"/>
      <c r="Q703" s="489"/>
      <c r="R703" s="489"/>
      <c r="S703" s="489"/>
      <c r="T703" s="489"/>
      <c r="U703" s="489"/>
      <c r="V703" s="489"/>
      <c r="W703" s="489"/>
      <c r="X703" s="489"/>
      <c r="Y703" s="489"/>
      <c r="Z703" s="489"/>
    </row>
    <row r="704" spans="1:26" ht="15.75" customHeight="1">
      <c r="A704" s="489"/>
      <c r="B704" s="579"/>
      <c r="C704" s="489"/>
      <c r="D704" s="489"/>
      <c r="E704" s="489"/>
      <c r="F704" s="489"/>
      <c r="G704" s="489"/>
      <c r="H704" s="489"/>
      <c r="I704" s="489"/>
      <c r="J704" s="489"/>
      <c r="K704" s="489"/>
      <c r="L704" s="489"/>
      <c r="M704" s="489"/>
      <c r="N704" s="488"/>
      <c r="O704" s="489"/>
      <c r="P704" s="489"/>
      <c r="Q704" s="489"/>
      <c r="R704" s="489"/>
      <c r="S704" s="489"/>
      <c r="T704" s="489"/>
      <c r="U704" s="489"/>
      <c r="V704" s="489"/>
      <c r="W704" s="489"/>
      <c r="X704" s="489"/>
      <c r="Y704" s="489"/>
      <c r="Z704" s="489"/>
    </row>
    <row r="705" spans="1:26" ht="15.75" customHeight="1">
      <c r="A705" s="489"/>
      <c r="B705" s="579"/>
      <c r="C705" s="489"/>
      <c r="D705" s="489"/>
      <c r="E705" s="489"/>
      <c r="F705" s="489"/>
      <c r="G705" s="489"/>
      <c r="H705" s="489"/>
      <c r="I705" s="489"/>
      <c r="J705" s="489"/>
      <c r="K705" s="489"/>
      <c r="L705" s="489"/>
      <c r="M705" s="489"/>
      <c r="N705" s="488"/>
      <c r="O705" s="489"/>
      <c r="P705" s="489"/>
      <c r="Q705" s="489"/>
      <c r="R705" s="489"/>
      <c r="S705" s="489"/>
      <c r="T705" s="489"/>
      <c r="U705" s="489"/>
      <c r="V705" s="489"/>
      <c r="W705" s="489"/>
      <c r="X705" s="489"/>
      <c r="Y705" s="489"/>
      <c r="Z705" s="489"/>
    </row>
    <row r="706" spans="1:26" ht="15.75" customHeight="1">
      <c r="A706" s="489"/>
      <c r="B706" s="579"/>
      <c r="C706" s="489"/>
      <c r="D706" s="489"/>
      <c r="E706" s="489"/>
      <c r="F706" s="489"/>
      <c r="G706" s="489"/>
      <c r="H706" s="489"/>
      <c r="I706" s="489"/>
      <c r="J706" s="489"/>
      <c r="K706" s="489"/>
      <c r="L706" s="489"/>
      <c r="M706" s="489"/>
      <c r="N706" s="488"/>
      <c r="O706" s="489"/>
      <c r="P706" s="489"/>
      <c r="Q706" s="489"/>
      <c r="R706" s="489"/>
      <c r="S706" s="489"/>
      <c r="T706" s="489"/>
      <c r="U706" s="489"/>
      <c r="V706" s="489"/>
      <c r="W706" s="489"/>
      <c r="X706" s="489"/>
      <c r="Y706" s="489"/>
      <c r="Z706" s="489"/>
    </row>
    <row r="707" spans="1:26" ht="15.75" customHeight="1">
      <c r="A707" s="489"/>
      <c r="B707" s="579"/>
      <c r="C707" s="489"/>
      <c r="D707" s="489"/>
      <c r="E707" s="489"/>
      <c r="F707" s="489"/>
      <c r="G707" s="489"/>
      <c r="H707" s="489"/>
      <c r="I707" s="489"/>
      <c r="J707" s="489"/>
      <c r="K707" s="489"/>
      <c r="L707" s="489"/>
      <c r="M707" s="489"/>
      <c r="N707" s="488"/>
      <c r="O707" s="489"/>
      <c r="P707" s="489"/>
      <c r="Q707" s="489"/>
      <c r="R707" s="489"/>
      <c r="S707" s="489"/>
      <c r="T707" s="489"/>
      <c r="U707" s="489"/>
      <c r="V707" s="489"/>
      <c r="W707" s="489"/>
      <c r="X707" s="489"/>
      <c r="Y707" s="489"/>
      <c r="Z707" s="489"/>
    </row>
    <row r="708" spans="1:26" ht="15.75" customHeight="1">
      <c r="A708" s="489"/>
      <c r="B708" s="579"/>
      <c r="C708" s="489"/>
      <c r="D708" s="489"/>
      <c r="E708" s="489"/>
      <c r="F708" s="489"/>
      <c r="G708" s="489"/>
      <c r="H708" s="489"/>
      <c r="I708" s="489"/>
      <c r="J708" s="489"/>
      <c r="K708" s="489"/>
      <c r="L708" s="489"/>
      <c r="M708" s="489"/>
      <c r="N708" s="488"/>
      <c r="O708" s="489"/>
      <c r="P708" s="489"/>
      <c r="Q708" s="489"/>
      <c r="R708" s="489"/>
      <c r="S708" s="489"/>
      <c r="T708" s="489"/>
      <c r="U708" s="489"/>
      <c r="V708" s="489"/>
      <c r="W708" s="489"/>
      <c r="X708" s="489"/>
      <c r="Y708" s="489"/>
      <c r="Z708" s="489"/>
    </row>
    <row r="709" spans="1:26" ht="15.75" customHeight="1">
      <c r="A709" s="489"/>
      <c r="B709" s="579"/>
      <c r="C709" s="489"/>
      <c r="D709" s="489"/>
      <c r="E709" s="489"/>
      <c r="F709" s="489"/>
      <c r="G709" s="489"/>
      <c r="H709" s="489"/>
      <c r="I709" s="489"/>
      <c r="J709" s="489"/>
      <c r="K709" s="489"/>
      <c r="L709" s="489"/>
      <c r="M709" s="489"/>
      <c r="N709" s="488"/>
      <c r="O709" s="489"/>
      <c r="P709" s="489"/>
      <c r="Q709" s="489"/>
      <c r="R709" s="489"/>
      <c r="S709" s="489"/>
      <c r="T709" s="489"/>
      <c r="U709" s="489"/>
      <c r="V709" s="489"/>
      <c r="W709" s="489"/>
      <c r="X709" s="489"/>
      <c r="Y709" s="489"/>
      <c r="Z709" s="489"/>
    </row>
    <row r="710" spans="1:26" ht="15.75" customHeight="1">
      <c r="A710" s="489"/>
      <c r="B710" s="579"/>
      <c r="C710" s="489"/>
      <c r="D710" s="489"/>
      <c r="E710" s="489"/>
      <c r="F710" s="489"/>
      <c r="G710" s="489"/>
      <c r="H710" s="489"/>
      <c r="I710" s="489"/>
      <c r="J710" s="489"/>
      <c r="K710" s="489"/>
      <c r="L710" s="489"/>
      <c r="M710" s="489"/>
      <c r="N710" s="488"/>
      <c r="O710" s="489"/>
      <c r="P710" s="489"/>
      <c r="Q710" s="489"/>
      <c r="R710" s="489"/>
      <c r="S710" s="489"/>
      <c r="T710" s="489"/>
      <c r="U710" s="489"/>
      <c r="V710" s="489"/>
      <c r="W710" s="489"/>
      <c r="X710" s="489"/>
      <c r="Y710" s="489"/>
      <c r="Z710" s="489"/>
    </row>
    <row r="711" spans="1:26" ht="15.75" customHeight="1">
      <c r="A711" s="489"/>
      <c r="B711" s="579"/>
      <c r="C711" s="489"/>
      <c r="D711" s="489"/>
      <c r="E711" s="489"/>
      <c r="F711" s="489"/>
      <c r="G711" s="489"/>
      <c r="H711" s="489"/>
      <c r="I711" s="489"/>
      <c r="J711" s="489"/>
      <c r="K711" s="489"/>
      <c r="L711" s="489"/>
      <c r="M711" s="489"/>
      <c r="N711" s="488"/>
      <c r="O711" s="489"/>
      <c r="P711" s="489"/>
      <c r="Q711" s="489"/>
      <c r="R711" s="489"/>
      <c r="S711" s="489"/>
      <c r="T711" s="489"/>
      <c r="U711" s="489"/>
      <c r="V711" s="489"/>
      <c r="W711" s="489"/>
      <c r="X711" s="489"/>
      <c r="Y711" s="489"/>
      <c r="Z711" s="489"/>
    </row>
    <row r="712" spans="1:26" ht="15.75" customHeight="1">
      <c r="A712" s="489"/>
      <c r="B712" s="579"/>
      <c r="C712" s="489"/>
      <c r="D712" s="489"/>
      <c r="E712" s="489"/>
      <c r="F712" s="489"/>
      <c r="G712" s="489"/>
      <c r="H712" s="489"/>
      <c r="I712" s="489"/>
      <c r="J712" s="489"/>
      <c r="K712" s="489"/>
      <c r="L712" s="489"/>
      <c r="M712" s="489"/>
      <c r="N712" s="488"/>
      <c r="O712" s="489"/>
      <c r="P712" s="489"/>
      <c r="Q712" s="489"/>
      <c r="R712" s="489"/>
      <c r="S712" s="489"/>
      <c r="T712" s="489"/>
      <c r="U712" s="489"/>
      <c r="V712" s="489"/>
      <c r="W712" s="489"/>
      <c r="X712" s="489"/>
      <c r="Y712" s="489"/>
      <c r="Z712" s="489"/>
    </row>
    <row r="713" spans="1:26" ht="15.75" customHeight="1">
      <c r="A713" s="489"/>
      <c r="B713" s="579"/>
      <c r="C713" s="489"/>
      <c r="D713" s="489"/>
      <c r="E713" s="489"/>
      <c r="F713" s="489"/>
      <c r="G713" s="489"/>
      <c r="H713" s="489"/>
      <c r="I713" s="489"/>
      <c r="J713" s="489"/>
      <c r="K713" s="489"/>
      <c r="L713" s="489"/>
      <c r="M713" s="489"/>
      <c r="N713" s="488"/>
      <c r="O713" s="489"/>
      <c r="P713" s="489"/>
      <c r="Q713" s="489"/>
      <c r="R713" s="489"/>
      <c r="S713" s="489"/>
      <c r="T713" s="489"/>
      <c r="U713" s="489"/>
      <c r="V713" s="489"/>
      <c r="W713" s="489"/>
      <c r="X713" s="489"/>
      <c r="Y713" s="489"/>
      <c r="Z713" s="489"/>
    </row>
    <row r="714" spans="1:26" ht="15.75" customHeight="1">
      <c r="A714" s="489"/>
      <c r="B714" s="579"/>
      <c r="C714" s="489"/>
      <c r="D714" s="489"/>
      <c r="E714" s="489"/>
      <c r="F714" s="489"/>
      <c r="G714" s="489"/>
      <c r="H714" s="489"/>
      <c r="I714" s="489"/>
      <c r="J714" s="489"/>
      <c r="K714" s="489"/>
      <c r="L714" s="489"/>
      <c r="M714" s="489"/>
      <c r="N714" s="488"/>
      <c r="O714" s="489"/>
      <c r="P714" s="489"/>
      <c r="Q714" s="489"/>
      <c r="R714" s="489"/>
      <c r="S714" s="489"/>
      <c r="T714" s="489"/>
      <c r="U714" s="489"/>
      <c r="V714" s="489"/>
      <c r="W714" s="489"/>
      <c r="X714" s="489"/>
      <c r="Y714" s="489"/>
      <c r="Z714" s="489"/>
    </row>
    <row r="715" spans="1:26" ht="15.75" customHeight="1">
      <c r="A715" s="489"/>
      <c r="B715" s="579"/>
      <c r="C715" s="489"/>
      <c r="D715" s="489"/>
      <c r="E715" s="489"/>
      <c r="F715" s="489"/>
      <c r="G715" s="489"/>
      <c r="H715" s="489"/>
      <c r="I715" s="489"/>
      <c r="J715" s="489"/>
      <c r="K715" s="489"/>
      <c r="L715" s="489"/>
      <c r="M715" s="489"/>
      <c r="N715" s="488"/>
      <c r="O715" s="489"/>
      <c r="P715" s="489"/>
      <c r="Q715" s="489"/>
      <c r="R715" s="489"/>
      <c r="S715" s="489"/>
      <c r="T715" s="489"/>
      <c r="U715" s="489"/>
      <c r="V715" s="489"/>
      <c r="W715" s="489"/>
      <c r="X715" s="489"/>
      <c r="Y715" s="489"/>
      <c r="Z715" s="489"/>
    </row>
    <row r="716" spans="1:26" ht="15.75" customHeight="1">
      <c r="A716" s="489"/>
      <c r="B716" s="579"/>
      <c r="C716" s="489"/>
      <c r="D716" s="489"/>
      <c r="E716" s="489"/>
      <c r="F716" s="489"/>
      <c r="G716" s="489"/>
      <c r="H716" s="489"/>
      <c r="I716" s="489"/>
      <c r="J716" s="489"/>
      <c r="K716" s="489"/>
      <c r="L716" s="489"/>
      <c r="M716" s="489"/>
      <c r="N716" s="488"/>
      <c r="O716" s="489"/>
      <c r="P716" s="489"/>
      <c r="Q716" s="489"/>
      <c r="R716" s="489"/>
      <c r="S716" s="489"/>
      <c r="T716" s="489"/>
      <c r="U716" s="489"/>
      <c r="V716" s="489"/>
      <c r="W716" s="489"/>
      <c r="X716" s="489"/>
      <c r="Y716" s="489"/>
      <c r="Z716" s="489"/>
    </row>
    <row r="717" spans="1:26" ht="15.75" customHeight="1">
      <c r="A717" s="489"/>
      <c r="B717" s="579"/>
      <c r="C717" s="489"/>
      <c r="D717" s="489"/>
      <c r="E717" s="489"/>
      <c r="F717" s="489"/>
      <c r="G717" s="489"/>
      <c r="H717" s="489"/>
      <c r="I717" s="489"/>
      <c r="J717" s="489"/>
      <c r="K717" s="489"/>
      <c r="L717" s="489"/>
      <c r="M717" s="489"/>
      <c r="N717" s="488"/>
      <c r="O717" s="489"/>
      <c r="P717" s="489"/>
      <c r="Q717" s="489"/>
      <c r="R717" s="489"/>
      <c r="S717" s="489"/>
      <c r="T717" s="489"/>
      <c r="U717" s="489"/>
      <c r="V717" s="489"/>
      <c r="W717" s="489"/>
      <c r="X717" s="489"/>
      <c r="Y717" s="489"/>
      <c r="Z717" s="489"/>
    </row>
    <row r="718" spans="1:26" ht="15.75" customHeight="1">
      <c r="A718" s="489"/>
      <c r="B718" s="579"/>
      <c r="C718" s="489"/>
      <c r="D718" s="489"/>
      <c r="E718" s="489"/>
      <c r="F718" s="489"/>
      <c r="G718" s="489"/>
      <c r="H718" s="489"/>
      <c r="I718" s="489"/>
      <c r="J718" s="489"/>
      <c r="K718" s="489"/>
      <c r="L718" s="489"/>
      <c r="M718" s="489"/>
      <c r="N718" s="488"/>
      <c r="O718" s="489"/>
      <c r="P718" s="489"/>
      <c r="Q718" s="489"/>
      <c r="R718" s="489"/>
      <c r="S718" s="489"/>
      <c r="T718" s="489"/>
      <c r="U718" s="489"/>
      <c r="V718" s="489"/>
      <c r="W718" s="489"/>
      <c r="X718" s="489"/>
      <c r="Y718" s="489"/>
      <c r="Z718" s="489"/>
    </row>
    <row r="719" spans="1:26" ht="15.75" customHeight="1">
      <c r="A719" s="489"/>
      <c r="B719" s="579"/>
      <c r="C719" s="489"/>
      <c r="D719" s="489"/>
      <c r="E719" s="489"/>
      <c r="F719" s="489"/>
      <c r="G719" s="489"/>
      <c r="H719" s="489"/>
      <c r="I719" s="489"/>
      <c r="J719" s="489"/>
      <c r="K719" s="489"/>
      <c r="L719" s="489"/>
      <c r="M719" s="489"/>
      <c r="N719" s="488"/>
      <c r="O719" s="489"/>
      <c r="P719" s="489"/>
      <c r="Q719" s="489"/>
      <c r="R719" s="489"/>
      <c r="S719" s="489"/>
      <c r="T719" s="489"/>
      <c r="U719" s="489"/>
      <c r="V719" s="489"/>
      <c r="W719" s="489"/>
      <c r="X719" s="489"/>
      <c r="Y719" s="489"/>
      <c r="Z719" s="489"/>
    </row>
    <row r="720" spans="1:26" ht="15.75" customHeight="1">
      <c r="A720" s="489"/>
      <c r="B720" s="579"/>
      <c r="C720" s="489"/>
      <c r="D720" s="489"/>
      <c r="E720" s="489"/>
      <c r="F720" s="489"/>
      <c r="G720" s="489"/>
      <c r="H720" s="489"/>
      <c r="I720" s="489"/>
      <c r="J720" s="489"/>
      <c r="K720" s="489"/>
      <c r="L720" s="489"/>
      <c r="M720" s="489"/>
      <c r="N720" s="488"/>
      <c r="O720" s="489"/>
      <c r="P720" s="489"/>
      <c r="Q720" s="489"/>
      <c r="R720" s="489"/>
      <c r="S720" s="489"/>
      <c r="T720" s="489"/>
      <c r="U720" s="489"/>
      <c r="V720" s="489"/>
      <c r="W720" s="489"/>
      <c r="X720" s="489"/>
      <c r="Y720" s="489"/>
      <c r="Z720" s="489"/>
    </row>
    <row r="721" spans="1:26" ht="15.75" customHeight="1">
      <c r="A721" s="489"/>
      <c r="B721" s="579"/>
      <c r="C721" s="489"/>
      <c r="D721" s="489"/>
      <c r="E721" s="489"/>
      <c r="F721" s="489"/>
      <c r="G721" s="489"/>
      <c r="H721" s="489"/>
      <c r="I721" s="489"/>
      <c r="J721" s="489"/>
      <c r="K721" s="489"/>
      <c r="L721" s="489"/>
      <c r="M721" s="489"/>
      <c r="N721" s="488"/>
      <c r="O721" s="489"/>
      <c r="P721" s="489"/>
      <c r="Q721" s="489"/>
      <c r="R721" s="489"/>
      <c r="S721" s="489"/>
      <c r="T721" s="489"/>
      <c r="U721" s="489"/>
      <c r="V721" s="489"/>
      <c r="W721" s="489"/>
      <c r="X721" s="489"/>
      <c r="Y721" s="489"/>
      <c r="Z721" s="489"/>
    </row>
    <row r="722" spans="1:26" ht="15.75" customHeight="1">
      <c r="A722" s="489"/>
      <c r="B722" s="579"/>
      <c r="C722" s="489"/>
      <c r="D722" s="489"/>
      <c r="E722" s="489"/>
      <c r="F722" s="489"/>
      <c r="G722" s="489"/>
      <c r="H722" s="489"/>
      <c r="I722" s="489"/>
      <c r="J722" s="489"/>
      <c r="K722" s="489"/>
      <c r="L722" s="489"/>
      <c r="M722" s="489"/>
      <c r="N722" s="488"/>
      <c r="O722" s="489"/>
      <c r="P722" s="489"/>
      <c r="Q722" s="489"/>
      <c r="R722" s="489"/>
      <c r="S722" s="489"/>
      <c r="T722" s="489"/>
      <c r="U722" s="489"/>
      <c r="V722" s="489"/>
      <c r="W722" s="489"/>
      <c r="X722" s="489"/>
      <c r="Y722" s="489"/>
      <c r="Z722" s="489"/>
    </row>
    <row r="723" spans="1:26" ht="15.75" customHeight="1">
      <c r="A723" s="489"/>
      <c r="B723" s="579"/>
      <c r="C723" s="489"/>
      <c r="D723" s="489"/>
      <c r="E723" s="489"/>
      <c r="F723" s="489"/>
      <c r="G723" s="489"/>
      <c r="H723" s="489"/>
      <c r="I723" s="489"/>
      <c r="J723" s="489"/>
      <c r="K723" s="489"/>
      <c r="L723" s="489"/>
      <c r="M723" s="489"/>
      <c r="N723" s="488"/>
      <c r="O723" s="489"/>
      <c r="P723" s="489"/>
      <c r="Q723" s="489"/>
      <c r="R723" s="489"/>
      <c r="S723" s="489"/>
      <c r="T723" s="489"/>
      <c r="U723" s="489"/>
      <c r="V723" s="489"/>
      <c r="W723" s="489"/>
      <c r="X723" s="489"/>
      <c r="Y723" s="489"/>
      <c r="Z723" s="489"/>
    </row>
    <row r="724" spans="1:26" ht="15.75" customHeight="1">
      <c r="A724" s="489"/>
      <c r="B724" s="579"/>
      <c r="C724" s="489"/>
      <c r="D724" s="489"/>
      <c r="E724" s="489"/>
      <c r="F724" s="489"/>
      <c r="G724" s="489"/>
      <c r="H724" s="489"/>
      <c r="I724" s="489"/>
      <c r="J724" s="489"/>
      <c r="K724" s="489"/>
      <c r="L724" s="489"/>
      <c r="M724" s="489"/>
      <c r="N724" s="488"/>
      <c r="O724" s="489"/>
      <c r="P724" s="489"/>
      <c r="Q724" s="489"/>
      <c r="R724" s="489"/>
      <c r="S724" s="489"/>
      <c r="T724" s="489"/>
      <c r="U724" s="489"/>
      <c r="V724" s="489"/>
      <c r="W724" s="489"/>
      <c r="X724" s="489"/>
      <c r="Y724" s="489"/>
      <c r="Z724" s="489"/>
    </row>
    <row r="725" spans="1:26" ht="15.75" customHeight="1">
      <c r="A725" s="489"/>
      <c r="B725" s="579"/>
      <c r="C725" s="489"/>
      <c r="D725" s="489"/>
      <c r="E725" s="489"/>
      <c r="F725" s="489"/>
      <c r="G725" s="489"/>
      <c r="H725" s="489"/>
      <c r="I725" s="489"/>
      <c r="J725" s="489"/>
      <c r="K725" s="489"/>
      <c r="L725" s="489"/>
      <c r="M725" s="489"/>
      <c r="N725" s="488"/>
      <c r="O725" s="489"/>
      <c r="P725" s="489"/>
      <c r="Q725" s="489"/>
      <c r="R725" s="489"/>
      <c r="S725" s="489"/>
      <c r="T725" s="489"/>
      <c r="U725" s="489"/>
      <c r="V725" s="489"/>
      <c r="W725" s="489"/>
      <c r="X725" s="489"/>
      <c r="Y725" s="489"/>
      <c r="Z725" s="489"/>
    </row>
    <row r="726" spans="1:26" ht="15.75" customHeight="1">
      <c r="A726" s="489"/>
      <c r="B726" s="579"/>
      <c r="C726" s="489"/>
      <c r="D726" s="489"/>
      <c r="E726" s="489"/>
      <c r="F726" s="489"/>
      <c r="G726" s="489"/>
      <c r="H726" s="489"/>
      <c r="I726" s="489"/>
      <c r="J726" s="489"/>
      <c r="K726" s="489"/>
      <c r="L726" s="489"/>
      <c r="M726" s="489"/>
      <c r="N726" s="488"/>
      <c r="O726" s="489"/>
      <c r="P726" s="489"/>
      <c r="Q726" s="489"/>
      <c r="R726" s="489"/>
      <c r="S726" s="489"/>
      <c r="T726" s="489"/>
      <c r="U726" s="489"/>
      <c r="V726" s="489"/>
      <c r="W726" s="489"/>
      <c r="X726" s="489"/>
      <c r="Y726" s="489"/>
      <c r="Z726" s="489"/>
    </row>
    <row r="727" spans="1:26" ht="15.75" customHeight="1">
      <c r="A727" s="489"/>
      <c r="B727" s="579"/>
      <c r="C727" s="489"/>
      <c r="D727" s="489"/>
      <c r="E727" s="489"/>
      <c r="F727" s="489"/>
      <c r="G727" s="489"/>
      <c r="H727" s="489"/>
      <c r="I727" s="489"/>
      <c r="J727" s="489"/>
      <c r="K727" s="489"/>
      <c r="L727" s="489"/>
      <c r="M727" s="489"/>
      <c r="N727" s="488"/>
      <c r="O727" s="489"/>
      <c r="P727" s="489"/>
      <c r="Q727" s="489"/>
      <c r="R727" s="489"/>
      <c r="S727" s="489"/>
      <c r="T727" s="489"/>
      <c r="U727" s="489"/>
      <c r="V727" s="489"/>
      <c r="W727" s="489"/>
      <c r="X727" s="489"/>
      <c r="Y727" s="489"/>
      <c r="Z727" s="489"/>
    </row>
    <row r="728" spans="1:26" ht="15.75" customHeight="1">
      <c r="A728" s="489"/>
      <c r="B728" s="579"/>
      <c r="C728" s="489"/>
      <c r="D728" s="489"/>
      <c r="E728" s="489"/>
      <c r="F728" s="489"/>
      <c r="G728" s="489"/>
      <c r="H728" s="489"/>
      <c r="I728" s="489"/>
      <c r="J728" s="489"/>
      <c r="K728" s="489"/>
      <c r="L728" s="489"/>
      <c r="M728" s="489"/>
      <c r="N728" s="488"/>
      <c r="O728" s="489"/>
      <c r="P728" s="489"/>
      <c r="Q728" s="489"/>
      <c r="R728" s="489"/>
      <c r="S728" s="489"/>
      <c r="T728" s="489"/>
      <c r="U728" s="489"/>
      <c r="V728" s="489"/>
      <c r="W728" s="489"/>
      <c r="X728" s="489"/>
      <c r="Y728" s="489"/>
      <c r="Z728" s="489"/>
    </row>
    <row r="729" spans="1:26" ht="15.75" customHeight="1">
      <c r="A729" s="489"/>
      <c r="B729" s="579"/>
      <c r="C729" s="489"/>
      <c r="D729" s="489"/>
      <c r="E729" s="489"/>
      <c r="F729" s="489"/>
      <c r="G729" s="489"/>
      <c r="H729" s="489"/>
      <c r="I729" s="489"/>
      <c r="J729" s="489"/>
      <c r="K729" s="489"/>
      <c r="L729" s="489"/>
      <c r="M729" s="489"/>
      <c r="N729" s="488"/>
      <c r="O729" s="489"/>
      <c r="P729" s="489"/>
      <c r="Q729" s="489"/>
      <c r="R729" s="489"/>
      <c r="S729" s="489"/>
      <c r="T729" s="489"/>
      <c r="U729" s="489"/>
      <c r="V729" s="489"/>
      <c r="W729" s="489"/>
      <c r="X729" s="489"/>
      <c r="Y729" s="489"/>
      <c r="Z729" s="489"/>
    </row>
    <row r="730" spans="1:26" ht="15.75" customHeight="1">
      <c r="A730" s="489"/>
      <c r="B730" s="579"/>
      <c r="C730" s="489"/>
      <c r="D730" s="489"/>
      <c r="E730" s="489"/>
      <c r="F730" s="489"/>
      <c r="G730" s="489"/>
      <c r="H730" s="489"/>
      <c r="I730" s="489"/>
      <c r="J730" s="489"/>
      <c r="K730" s="489"/>
      <c r="L730" s="489"/>
      <c r="M730" s="489"/>
      <c r="N730" s="488"/>
      <c r="O730" s="489"/>
      <c r="P730" s="489"/>
      <c r="Q730" s="489"/>
      <c r="R730" s="489"/>
      <c r="S730" s="489"/>
      <c r="T730" s="489"/>
      <c r="U730" s="489"/>
      <c r="V730" s="489"/>
      <c r="W730" s="489"/>
      <c r="X730" s="489"/>
      <c r="Y730" s="489"/>
      <c r="Z730" s="489"/>
    </row>
    <row r="731" spans="1:26" ht="15.75" customHeight="1">
      <c r="A731" s="489"/>
      <c r="B731" s="579"/>
      <c r="C731" s="489"/>
      <c r="D731" s="489"/>
      <c r="E731" s="489"/>
      <c r="F731" s="489"/>
      <c r="G731" s="489"/>
      <c r="H731" s="489"/>
      <c r="I731" s="489"/>
      <c r="J731" s="489"/>
      <c r="K731" s="489"/>
      <c r="L731" s="489"/>
      <c r="M731" s="489"/>
      <c r="N731" s="488"/>
      <c r="O731" s="489"/>
      <c r="P731" s="489"/>
      <c r="Q731" s="489"/>
      <c r="R731" s="489"/>
      <c r="S731" s="489"/>
      <c r="T731" s="489"/>
      <c r="U731" s="489"/>
      <c r="V731" s="489"/>
      <c r="W731" s="489"/>
      <c r="X731" s="489"/>
      <c r="Y731" s="489"/>
      <c r="Z731" s="489"/>
    </row>
    <row r="732" spans="1:26" ht="15.75" customHeight="1">
      <c r="A732" s="489"/>
      <c r="B732" s="579"/>
      <c r="C732" s="489"/>
      <c r="D732" s="489"/>
      <c r="E732" s="489"/>
      <c r="F732" s="489"/>
      <c r="G732" s="489"/>
      <c r="H732" s="489"/>
      <c r="I732" s="489"/>
      <c r="J732" s="489"/>
      <c r="K732" s="489"/>
      <c r="L732" s="489"/>
      <c r="M732" s="489"/>
      <c r="N732" s="488"/>
      <c r="O732" s="489"/>
      <c r="P732" s="489"/>
      <c r="Q732" s="489"/>
      <c r="R732" s="489"/>
      <c r="S732" s="489"/>
      <c r="T732" s="489"/>
      <c r="U732" s="489"/>
      <c r="V732" s="489"/>
      <c r="W732" s="489"/>
      <c r="X732" s="489"/>
      <c r="Y732" s="489"/>
      <c r="Z732" s="489"/>
    </row>
    <row r="733" spans="1:26" ht="15.75" customHeight="1">
      <c r="A733" s="489"/>
      <c r="B733" s="579"/>
      <c r="C733" s="489"/>
      <c r="D733" s="489"/>
      <c r="E733" s="489"/>
      <c r="F733" s="489"/>
      <c r="G733" s="489"/>
      <c r="H733" s="489"/>
      <c r="I733" s="489"/>
      <c r="J733" s="489"/>
      <c r="K733" s="489"/>
      <c r="L733" s="489"/>
      <c r="M733" s="489"/>
      <c r="N733" s="488"/>
      <c r="O733" s="489"/>
      <c r="P733" s="489"/>
      <c r="Q733" s="489"/>
      <c r="R733" s="489"/>
      <c r="S733" s="489"/>
      <c r="T733" s="489"/>
      <c r="U733" s="489"/>
      <c r="V733" s="489"/>
      <c r="W733" s="489"/>
      <c r="X733" s="489"/>
      <c r="Y733" s="489"/>
      <c r="Z733" s="489"/>
    </row>
    <row r="734" spans="1:26" ht="15.75" customHeight="1">
      <c r="A734" s="489"/>
      <c r="B734" s="579"/>
      <c r="C734" s="489"/>
      <c r="D734" s="489"/>
      <c r="E734" s="489"/>
      <c r="F734" s="489"/>
      <c r="G734" s="489"/>
      <c r="H734" s="489"/>
      <c r="I734" s="489"/>
      <c r="J734" s="489"/>
      <c r="K734" s="489"/>
      <c r="L734" s="489"/>
      <c r="M734" s="489"/>
      <c r="N734" s="488"/>
      <c r="O734" s="489"/>
      <c r="P734" s="489"/>
      <c r="Q734" s="489"/>
      <c r="R734" s="489"/>
      <c r="S734" s="489"/>
      <c r="T734" s="489"/>
      <c r="U734" s="489"/>
      <c r="V734" s="489"/>
      <c r="W734" s="489"/>
      <c r="X734" s="489"/>
      <c r="Y734" s="489"/>
      <c r="Z734" s="489"/>
    </row>
    <row r="735" spans="1:26" ht="15.75" customHeight="1">
      <c r="A735" s="489"/>
      <c r="B735" s="579"/>
      <c r="C735" s="489"/>
      <c r="D735" s="489"/>
      <c r="E735" s="489"/>
      <c r="F735" s="489"/>
      <c r="G735" s="489"/>
      <c r="H735" s="489"/>
      <c r="I735" s="489"/>
      <c r="J735" s="489"/>
      <c r="K735" s="489"/>
      <c r="L735" s="489"/>
      <c r="M735" s="489"/>
      <c r="N735" s="488"/>
      <c r="O735" s="489"/>
      <c r="P735" s="489"/>
      <c r="Q735" s="489"/>
      <c r="R735" s="489"/>
      <c r="S735" s="489"/>
      <c r="T735" s="489"/>
      <c r="U735" s="489"/>
      <c r="V735" s="489"/>
      <c r="W735" s="489"/>
      <c r="X735" s="489"/>
      <c r="Y735" s="489"/>
      <c r="Z735" s="489"/>
    </row>
    <row r="736" spans="1:26" ht="15.75" customHeight="1">
      <c r="A736" s="489"/>
      <c r="B736" s="579"/>
      <c r="C736" s="489"/>
      <c r="D736" s="489"/>
      <c r="E736" s="489"/>
      <c r="F736" s="489"/>
      <c r="G736" s="489"/>
      <c r="H736" s="489"/>
      <c r="I736" s="489"/>
      <c r="J736" s="489"/>
      <c r="K736" s="489"/>
      <c r="L736" s="489"/>
      <c r="M736" s="489"/>
      <c r="N736" s="488"/>
      <c r="O736" s="489"/>
      <c r="P736" s="489"/>
      <c r="Q736" s="489"/>
      <c r="R736" s="489"/>
      <c r="S736" s="489"/>
      <c r="T736" s="489"/>
      <c r="U736" s="489"/>
      <c r="V736" s="489"/>
      <c r="W736" s="489"/>
      <c r="X736" s="489"/>
      <c r="Y736" s="489"/>
      <c r="Z736" s="489"/>
    </row>
    <row r="737" spans="1:26" ht="15.75" customHeight="1">
      <c r="A737" s="489"/>
      <c r="B737" s="579"/>
      <c r="C737" s="489"/>
      <c r="D737" s="489"/>
      <c r="E737" s="489"/>
      <c r="F737" s="489"/>
      <c r="G737" s="489"/>
      <c r="H737" s="489"/>
      <c r="I737" s="489"/>
      <c r="J737" s="489"/>
      <c r="K737" s="489"/>
      <c r="L737" s="489"/>
      <c r="M737" s="489"/>
      <c r="N737" s="488"/>
      <c r="O737" s="489"/>
      <c r="P737" s="489"/>
      <c r="Q737" s="489"/>
      <c r="R737" s="489"/>
      <c r="S737" s="489"/>
      <c r="T737" s="489"/>
      <c r="U737" s="489"/>
      <c r="V737" s="489"/>
      <c r="W737" s="489"/>
      <c r="X737" s="489"/>
      <c r="Y737" s="489"/>
      <c r="Z737" s="489"/>
    </row>
    <row r="738" spans="1:26" ht="15.75" customHeight="1">
      <c r="A738" s="489"/>
      <c r="B738" s="579"/>
      <c r="C738" s="489"/>
      <c r="D738" s="489"/>
      <c r="E738" s="489"/>
      <c r="F738" s="489"/>
      <c r="G738" s="489"/>
      <c r="H738" s="489"/>
      <c r="I738" s="489"/>
      <c r="J738" s="489"/>
      <c r="K738" s="489"/>
      <c r="L738" s="489"/>
      <c r="M738" s="489"/>
      <c r="N738" s="488"/>
      <c r="O738" s="489"/>
      <c r="P738" s="489"/>
      <c r="Q738" s="489"/>
      <c r="R738" s="489"/>
      <c r="S738" s="489"/>
      <c r="T738" s="489"/>
      <c r="U738" s="489"/>
      <c r="V738" s="489"/>
      <c r="W738" s="489"/>
      <c r="X738" s="489"/>
      <c r="Y738" s="489"/>
      <c r="Z738" s="489"/>
    </row>
    <row r="739" spans="1:26" ht="15.75" customHeight="1">
      <c r="A739" s="489"/>
      <c r="B739" s="579"/>
      <c r="C739" s="489"/>
      <c r="D739" s="489"/>
      <c r="E739" s="489"/>
      <c r="F739" s="489"/>
      <c r="G739" s="489"/>
      <c r="H739" s="489"/>
      <c r="I739" s="489"/>
      <c r="J739" s="489"/>
      <c r="K739" s="489"/>
      <c r="L739" s="489"/>
      <c r="M739" s="489"/>
      <c r="N739" s="488"/>
      <c r="O739" s="489"/>
      <c r="P739" s="489"/>
      <c r="Q739" s="489"/>
      <c r="R739" s="489"/>
      <c r="S739" s="489"/>
      <c r="T739" s="489"/>
      <c r="U739" s="489"/>
      <c r="V739" s="489"/>
      <c r="W739" s="489"/>
      <c r="X739" s="489"/>
      <c r="Y739" s="489"/>
      <c r="Z739" s="489"/>
    </row>
    <row r="740" spans="1:26" ht="15.75" customHeight="1">
      <c r="A740" s="489"/>
      <c r="B740" s="579"/>
      <c r="C740" s="489"/>
      <c r="D740" s="489"/>
      <c r="E740" s="489"/>
      <c r="F740" s="489"/>
      <c r="G740" s="489"/>
      <c r="H740" s="489"/>
      <c r="I740" s="489"/>
      <c r="J740" s="489"/>
      <c r="K740" s="489"/>
      <c r="L740" s="489"/>
      <c r="M740" s="489"/>
      <c r="N740" s="488"/>
      <c r="O740" s="489"/>
      <c r="P740" s="489"/>
      <c r="Q740" s="489"/>
      <c r="R740" s="489"/>
      <c r="S740" s="489"/>
      <c r="T740" s="489"/>
      <c r="U740" s="489"/>
      <c r="V740" s="489"/>
      <c r="W740" s="489"/>
      <c r="X740" s="489"/>
      <c r="Y740" s="489"/>
      <c r="Z740" s="489"/>
    </row>
    <row r="741" spans="1:26" ht="15.75" customHeight="1">
      <c r="A741" s="489"/>
      <c r="B741" s="579"/>
      <c r="C741" s="489"/>
      <c r="D741" s="489"/>
      <c r="E741" s="489"/>
      <c r="F741" s="489"/>
      <c r="G741" s="489"/>
      <c r="H741" s="489"/>
      <c r="I741" s="489"/>
      <c r="J741" s="489"/>
      <c r="K741" s="489"/>
      <c r="L741" s="489"/>
      <c r="M741" s="489"/>
      <c r="N741" s="488"/>
      <c r="O741" s="489"/>
      <c r="P741" s="489"/>
      <c r="Q741" s="489"/>
      <c r="R741" s="489"/>
      <c r="S741" s="489"/>
      <c r="T741" s="489"/>
      <c r="U741" s="489"/>
      <c r="V741" s="489"/>
      <c r="W741" s="489"/>
      <c r="X741" s="489"/>
      <c r="Y741" s="489"/>
      <c r="Z741" s="489"/>
    </row>
    <row r="742" spans="1:26" ht="15.75" customHeight="1">
      <c r="A742" s="489"/>
      <c r="B742" s="579"/>
      <c r="C742" s="489"/>
      <c r="D742" s="489"/>
      <c r="E742" s="489"/>
      <c r="F742" s="489"/>
      <c r="G742" s="489"/>
      <c r="H742" s="489"/>
      <c r="I742" s="489"/>
      <c r="J742" s="489"/>
      <c r="K742" s="489"/>
      <c r="L742" s="489"/>
      <c r="M742" s="489"/>
      <c r="N742" s="488"/>
      <c r="O742" s="489"/>
      <c r="P742" s="489"/>
      <c r="Q742" s="489"/>
      <c r="R742" s="489"/>
      <c r="S742" s="489"/>
      <c r="T742" s="489"/>
      <c r="U742" s="489"/>
      <c r="V742" s="489"/>
      <c r="W742" s="489"/>
      <c r="X742" s="489"/>
      <c r="Y742" s="489"/>
      <c r="Z742" s="489"/>
    </row>
    <row r="743" spans="1:26" ht="15.75" customHeight="1">
      <c r="A743" s="489"/>
      <c r="B743" s="579"/>
      <c r="C743" s="489"/>
      <c r="D743" s="489"/>
      <c r="E743" s="489"/>
      <c r="F743" s="489"/>
      <c r="G743" s="489"/>
      <c r="H743" s="489"/>
      <c r="I743" s="489"/>
      <c r="J743" s="489"/>
      <c r="K743" s="489"/>
      <c r="L743" s="489"/>
      <c r="M743" s="489"/>
      <c r="N743" s="488"/>
      <c r="O743" s="489"/>
      <c r="P743" s="489"/>
      <c r="Q743" s="489"/>
      <c r="R743" s="489"/>
      <c r="S743" s="489"/>
      <c r="T743" s="489"/>
      <c r="U743" s="489"/>
      <c r="V743" s="489"/>
      <c r="W743" s="489"/>
      <c r="X743" s="489"/>
      <c r="Y743" s="489"/>
      <c r="Z743" s="489"/>
    </row>
    <row r="744" spans="1:26" ht="15.75" customHeight="1">
      <c r="A744" s="489"/>
      <c r="B744" s="579"/>
      <c r="C744" s="489"/>
      <c r="D744" s="489"/>
      <c r="E744" s="489"/>
      <c r="F744" s="489"/>
      <c r="G744" s="489"/>
      <c r="H744" s="489"/>
      <c r="I744" s="489"/>
      <c r="J744" s="489"/>
      <c r="K744" s="489"/>
      <c r="L744" s="489"/>
      <c r="M744" s="489"/>
      <c r="N744" s="488"/>
      <c r="O744" s="489"/>
      <c r="P744" s="489"/>
      <c r="Q744" s="489"/>
      <c r="R744" s="489"/>
      <c r="S744" s="489"/>
      <c r="T744" s="489"/>
      <c r="U744" s="489"/>
      <c r="V744" s="489"/>
      <c r="W744" s="489"/>
      <c r="X744" s="489"/>
      <c r="Y744" s="489"/>
      <c r="Z744" s="489"/>
    </row>
    <row r="745" spans="1:26" ht="15.75" customHeight="1">
      <c r="A745" s="489"/>
      <c r="B745" s="579"/>
      <c r="C745" s="489"/>
      <c r="D745" s="489"/>
      <c r="E745" s="489"/>
      <c r="F745" s="489"/>
      <c r="G745" s="489"/>
      <c r="H745" s="489"/>
      <c r="I745" s="489"/>
      <c r="J745" s="489"/>
      <c r="K745" s="489"/>
      <c r="L745" s="489"/>
      <c r="M745" s="489"/>
      <c r="N745" s="488"/>
      <c r="O745" s="489"/>
      <c r="P745" s="489"/>
      <c r="Q745" s="489"/>
      <c r="R745" s="489"/>
      <c r="S745" s="489"/>
      <c r="T745" s="489"/>
      <c r="U745" s="489"/>
      <c r="V745" s="489"/>
      <c r="W745" s="489"/>
      <c r="X745" s="489"/>
      <c r="Y745" s="489"/>
      <c r="Z745" s="489"/>
    </row>
    <row r="746" spans="1:26" ht="15.75" customHeight="1">
      <c r="A746" s="489"/>
      <c r="B746" s="579"/>
      <c r="C746" s="489"/>
      <c r="D746" s="489"/>
      <c r="E746" s="489"/>
      <c r="F746" s="489"/>
      <c r="G746" s="489"/>
      <c r="H746" s="489"/>
      <c r="I746" s="489"/>
      <c r="J746" s="489"/>
      <c r="K746" s="489"/>
      <c r="L746" s="489"/>
      <c r="M746" s="489"/>
      <c r="N746" s="488"/>
      <c r="O746" s="489"/>
      <c r="P746" s="489"/>
      <c r="Q746" s="489"/>
      <c r="R746" s="489"/>
      <c r="S746" s="489"/>
      <c r="T746" s="489"/>
      <c r="U746" s="489"/>
      <c r="V746" s="489"/>
      <c r="W746" s="489"/>
      <c r="X746" s="489"/>
      <c r="Y746" s="489"/>
      <c r="Z746" s="489"/>
    </row>
    <row r="747" spans="1:26" ht="15.75" customHeight="1">
      <c r="A747" s="489"/>
      <c r="B747" s="579"/>
      <c r="C747" s="489"/>
      <c r="D747" s="489"/>
      <c r="E747" s="489"/>
      <c r="F747" s="489"/>
      <c r="G747" s="489"/>
      <c r="H747" s="489"/>
      <c r="I747" s="489"/>
      <c r="J747" s="489"/>
      <c r="K747" s="489"/>
      <c r="L747" s="489"/>
      <c r="M747" s="489"/>
      <c r="N747" s="488"/>
      <c r="O747" s="489"/>
      <c r="P747" s="489"/>
      <c r="Q747" s="489"/>
      <c r="R747" s="489"/>
      <c r="S747" s="489"/>
      <c r="T747" s="489"/>
      <c r="U747" s="489"/>
      <c r="V747" s="489"/>
      <c r="W747" s="489"/>
      <c r="X747" s="489"/>
      <c r="Y747" s="489"/>
      <c r="Z747" s="489"/>
    </row>
    <row r="748" spans="1:26" ht="15.75" customHeight="1">
      <c r="A748" s="489"/>
      <c r="B748" s="579"/>
      <c r="C748" s="489"/>
      <c r="D748" s="489"/>
      <c r="E748" s="489"/>
      <c r="F748" s="489"/>
      <c r="G748" s="489"/>
      <c r="H748" s="489"/>
      <c r="I748" s="489"/>
      <c r="J748" s="489"/>
      <c r="K748" s="489"/>
      <c r="L748" s="489"/>
      <c r="M748" s="489"/>
      <c r="N748" s="488"/>
      <c r="O748" s="489"/>
      <c r="P748" s="489"/>
      <c r="Q748" s="489"/>
      <c r="R748" s="489"/>
      <c r="S748" s="489"/>
      <c r="T748" s="489"/>
      <c r="U748" s="489"/>
      <c r="V748" s="489"/>
      <c r="W748" s="489"/>
      <c r="X748" s="489"/>
      <c r="Y748" s="489"/>
      <c r="Z748" s="489"/>
    </row>
    <row r="749" spans="1:26" ht="15.75" customHeight="1">
      <c r="A749" s="489"/>
      <c r="B749" s="579"/>
      <c r="C749" s="489"/>
      <c r="D749" s="489"/>
      <c r="E749" s="489"/>
      <c r="F749" s="489"/>
      <c r="G749" s="489"/>
      <c r="H749" s="489"/>
      <c r="I749" s="489"/>
      <c r="J749" s="489"/>
      <c r="K749" s="489"/>
      <c r="L749" s="489"/>
      <c r="M749" s="489"/>
      <c r="N749" s="488"/>
      <c r="O749" s="489"/>
      <c r="P749" s="489"/>
      <c r="Q749" s="489"/>
      <c r="R749" s="489"/>
      <c r="S749" s="489"/>
      <c r="T749" s="489"/>
      <c r="U749" s="489"/>
      <c r="V749" s="489"/>
      <c r="W749" s="489"/>
      <c r="X749" s="489"/>
      <c r="Y749" s="489"/>
      <c r="Z749" s="489"/>
    </row>
    <row r="750" spans="1:26" ht="15.75" customHeight="1">
      <c r="A750" s="489"/>
      <c r="B750" s="579"/>
      <c r="C750" s="489"/>
      <c r="D750" s="489"/>
      <c r="E750" s="489"/>
      <c r="F750" s="489"/>
      <c r="G750" s="489"/>
      <c r="H750" s="489"/>
      <c r="I750" s="489"/>
      <c r="J750" s="489"/>
      <c r="K750" s="489"/>
      <c r="L750" s="489"/>
      <c r="M750" s="489"/>
      <c r="N750" s="488"/>
      <c r="O750" s="489"/>
      <c r="P750" s="489"/>
      <c r="Q750" s="489"/>
      <c r="R750" s="489"/>
      <c r="S750" s="489"/>
      <c r="T750" s="489"/>
      <c r="U750" s="489"/>
      <c r="V750" s="489"/>
      <c r="W750" s="489"/>
      <c r="X750" s="489"/>
      <c r="Y750" s="489"/>
      <c r="Z750" s="489"/>
    </row>
    <row r="751" spans="1:26" ht="15.75" customHeight="1">
      <c r="A751" s="489"/>
      <c r="B751" s="579"/>
      <c r="C751" s="489"/>
      <c r="D751" s="489"/>
      <c r="E751" s="489"/>
      <c r="F751" s="489"/>
      <c r="G751" s="489"/>
      <c r="H751" s="489"/>
      <c r="I751" s="489"/>
      <c r="J751" s="489"/>
      <c r="K751" s="489"/>
      <c r="L751" s="489"/>
      <c r="M751" s="489"/>
      <c r="N751" s="488"/>
      <c r="O751" s="489"/>
      <c r="P751" s="489"/>
      <c r="Q751" s="489"/>
      <c r="R751" s="489"/>
      <c r="S751" s="489"/>
      <c r="T751" s="489"/>
      <c r="U751" s="489"/>
      <c r="V751" s="489"/>
      <c r="W751" s="489"/>
      <c r="X751" s="489"/>
      <c r="Y751" s="489"/>
      <c r="Z751" s="489"/>
    </row>
    <row r="752" spans="1:26" ht="15.75" customHeight="1">
      <c r="A752" s="489"/>
      <c r="B752" s="579"/>
      <c r="C752" s="489"/>
      <c r="D752" s="489"/>
      <c r="E752" s="489"/>
      <c r="F752" s="489"/>
      <c r="G752" s="489"/>
      <c r="H752" s="489"/>
      <c r="I752" s="489"/>
      <c r="J752" s="489"/>
      <c r="K752" s="489"/>
      <c r="L752" s="489"/>
      <c r="M752" s="489"/>
      <c r="N752" s="488"/>
      <c r="O752" s="489"/>
      <c r="P752" s="489"/>
      <c r="Q752" s="489"/>
      <c r="R752" s="489"/>
      <c r="S752" s="489"/>
      <c r="T752" s="489"/>
      <c r="U752" s="489"/>
      <c r="V752" s="489"/>
      <c r="W752" s="489"/>
      <c r="X752" s="489"/>
      <c r="Y752" s="489"/>
      <c r="Z752" s="489"/>
    </row>
    <row r="753" spans="1:26" ht="15.75" customHeight="1">
      <c r="A753" s="489"/>
      <c r="B753" s="579"/>
      <c r="C753" s="489"/>
      <c r="D753" s="489"/>
      <c r="E753" s="489"/>
      <c r="F753" s="489"/>
      <c r="G753" s="489"/>
      <c r="H753" s="489"/>
      <c r="I753" s="489"/>
      <c r="J753" s="489"/>
      <c r="K753" s="489"/>
      <c r="L753" s="489"/>
      <c r="M753" s="489"/>
      <c r="N753" s="488"/>
      <c r="O753" s="489"/>
      <c r="P753" s="489"/>
      <c r="Q753" s="489"/>
      <c r="R753" s="489"/>
      <c r="S753" s="489"/>
      <c r="T753" s="489"/>
      <c r="U753" s="489"/>
      <c r="V753" s="489"/>
      <c r="W753" s="489"/>
      <c r="X753" s="489"/>
      <c r="Y753" s="489"/>
      <c r="Z753" s="489"/>
    </row>
    <row r="754" spans="1:26" ht="15.75" customHeight="1">
      <c r="A754" s="489"/>
      <c r="B754" s="579"/>
      <c r="C754" s="489"/>
      <c r="D754" s="489"/>
      <c r="E754" s="489"/>
      <c r="F754" s="489"/>
      <c r="G754" s="489"/>
      <c r="H754" s="489"/>
      <c r="I754" s="489"/>
      <c r="J754" s="489"/>
      <c r="K754" s="489"/>
      <c r="L754" s="489"/>
      <c r="M754" s="489"/>
      <c r="N754" s="488"/>
      <c r="O754" s="489"/>
      <c r="P754" s="489"/>
      <c r="Q754" s="489"/>
      <c r="R754" s="489"/>
      <c r="S754" s="489"/>
      <c r="T754" s="489"/>
      <c r="U754" s="489"/>
      <c r="V754" s="489"/>
      <c r="W754" s="489"/>
      <c r="X754" s="489"/>
      <c r="Y754" s="489"/>
      <c r="Z754" s="489"/>
    </row>
    <row r="755" spans="1:26" ht="15.75" customHeight="1">
      <c r="A755" s="489"/>
      <c r="B755" s="579"/>
      <c r="C755" s="489"/>
      <c r="D755" s="489"/>
      <c r="E755" s="489"/>
      <c r="F755" s="489"/>
      <c r="G755" s="489"/>
      <c r="H755" s="489"/>
      <c r="I755" s="489"/>
      <c r="J755" s="489"/>
      <c r="K755" s="489"/>
      <c r="L755" s="489"/>
      <c r="M755" s="489"/>
      <c r="N755" s="488"/>
      <c r="O755" s="489"/>
      <c r="P755" s="489"/>
      <c r="Q755" s="489"/>
      <c r="R755" s="489"/>
      <c r="S755" s="489"/>
      <c r="T755" s="489"/>
      <c r="U755" s="489"/>
      <c r="V755" s="489"/>
      <c r="W755" s="489"/>
      <c r="X755" s="489"/>
      <c r="Y755" s="489"/>
      <c r="Z755" s="489"/>
    </row>
    <row r="756" spans="1:26" ht="15.75" customHeight="1">
      <c r="A756" s="489"/>
      <c r="B756" s="579"/>
      <c r="C756" s="489"/>
      <c r="D756" s="489"/>
      <c r="E756" s="489"/>
      <c r="F756" s="489"/>
      <c r="G756" s="489"/>
      <c r="H756" s="489"/>
      <c r="I756" s="489"/>
      <c r="J756" s="489"/>
      <c r="K756" s="489"/>
      <c r="L756" s="489"/>
      <c r="M756" s="489"/>
      <c r="N756" s="488"/>
      <c r="O756" s="489"/>
      <c r="P756" s="489"/>
      <c r="Q756" s="489"/>
      <c r="R756" s="489"/>
      <c r="S756" s="489"/>
      <c r="T756" s="489"/>
      <c r="U756" s="489"/>
      <c r="V756" s="489"/>
      <c r="W756" s="489"/>
      <c r="X756" s="489"/>
      <c r="Y756" s="489"/>
      <c r="Z756" s="489"/>
    </row>
    <row r="757" spans="1:26" ht="15.75" customHeight="1">
      <c r="A757" s="489"/>
      <c r="B757" s="579"/>
      <c r="C757" s="489"/>
      <c r="D757" s="489"/>
      <c r="E757" s="489"/>
      <c r="F757" s="489"/>
      <c r="G757" s="489"/>
      <c r="H757" s="489"/>
      <c r="I757" s="489"/>
      <c r="J757" s="489"/>
      <c r="K757" s="489"/>
      <c r="L757" s="489"/>
      <c r="M757" s="489"/>
      <c r="N757" s="488"/>
      <c r="O757" s="489"/>
      <c r="P757" s="489"/>
      <c r="Q757" s="489"/>
      <c r="R757" s="489"/>
      <c r="S757" s="489"/>
      <c r="T757" s="489"/>
      <c r="U757" s="489"/>
      <c r="V757" s="489"/>
      <c r="W757" s="489"/>
      <c r="X757" s="489"/>
      <c r="Y757" s="489"/>
      <c r="Z757" s="489"/>
    </row>
    <row r="758" spans="1:26" ht="15.75" customHeight="1">
      <c r="A758" s="489"/>
      <c r="B758" s="579"/>
      <c r="C758" s="489"/>
      <c r="D758" s="489"/>
      <c r="E758" s="489"/>
      <c r="F758" s="489"/>
      <c r="G758" s="489"/>
      <c r="H758" s="489"/>
      <c r="I758" s="489"/>
      <c r="J758" s="489"/>
      <c r="K758" s="489"/>
      <c r="L758" s="489"/>
      <c r="M758" s="489"/>
      <c r="N758" s="488"/>
      <c r="O758" s="489"/>
      <c r="P758" s="489"/>
      <c r="Q758" s="489"/>
      <c r="R758" s="489"/>
      <c r="S758" s="489"/>
      <c r="T758" s="489"/>
      <c r="U758" s="489"/>
      <c r="V758" s="489"/>
      <c r="W758" s="489"/>
      <c r="X758" s="489"/>
      <c r="Y758" s="489"/>
      <c r="Z758" s="489"/>
    </row>
    <row r="759" spans="1:26" ht="15.75" customHeight="1">
      <c r="A759" s="489"/>
      <c r="B759" s="579"/>
      <c r="C759" s="489"/>
      <c r="D759" s="489"/>
      <c r="E759" s="489"/>
      <c r="F759" s="489"/>
      <c r="G759" s="489"/>
      <c r="H759" s="489"/>
      <c r="I759" s="489"/>
      <c r="J759" s="489"/>
      <c r="K759" s="489"/>
      <c r="L759" s="489"/>
      <c r="M759" s="489"/>
      <c r="N759" s="488"/>
      <c r="O759" s="489"/>
      <c r="P759" s="489"/>
      <c r="Q759" s="489"/>
      <c r="R759" s="489"/>
      <c r="S759" s="489"/>
      <c r="T759" s="489"/>
      <c r="U759" s="489"/>
      <c r="V759" s="489"/>
      <c r="W759" s="489"/>
      <c r="X759" s="489"/>
      <c r="Y759" s="489"/>
      <c r="Z759" s="489"/>
    </row>
    <row r="760" spans="1:26" ht="15.75" customHeight="1">
      <c r="A760" s="489"/>
      <c r="B760" s="579"/>
      <c r="C760" s="489"/>
      <c r="D760" s="489"/>
      <c r="E760" s="489"/>
      <c r="F760" s="489"/>
      <c r="G760" s="489"/>
      <c r="H760" s="489"/>
      <c r="I760" s="489"/>
      <c r="J760" s="489"/>
      <c r="K760" s="489"/>
      <c r="L760" s="489"/>
      <c r="M760" s="489"/>
      <c r="N760" s="488"/>
      <c r="O760" s="489"/>
      <c r="P760" s="489"/>
      <c r="Q760" s="489"/>
      <c r="R760" s="489"/>
      <c r="S760" s="489"/>
      <c r="T760" s="489"/>
      <c r="U760" s="489"/>
      <c r="V760" s="489"/>
      <c r="W760" s="489"/>
      <c r="X760" s="489"/>
      <c r="Y760" s="489"/>
      <c r="Z760" s="489"/>
    </row>
    <row r="761" spans="1:26" ht="15.75" customHeight="1">
      <c r="A761" s="489"/>
      <c r="B761" s="579"/>
      <c r="C761" s="489"/>
      <c r="D761" s="489"/>
      <c r="E761" s="489"/>
      <c r="F761" s="489"/>
      <c r="G761" s="489"/>
      <c r="H761" s="489"/>
      <c r="I761" s="489"/>
      <c r="J761" s="489"/>
      <c r="K761" s="489"/>
      <c r="L761" s="489"/>
      <c r="M761" s="489"/>
      <c r="N761" s="488"/>
      <c r="O761" s="489"/>
      <c r="P761" s="489"/>
      <c r="Q761" s="489"/>
      <c r="R761" s="489"/>
      <c r="S761" s="489"/>
      <c r="T761" s="489"/>
      <c r="U761" s="489"/>
      <c r="V761" s="489"/>
      <c r="W761" s="489"/>
      <c r="X761" s="489"/>
      <c r="Y761" s="489"/>
      <c r="Z761" s="489"/>
    </row>
    <row r="762" spans="1:26" ht="15.75" customHeight="1">
      <c r="A762" s="489"/>
      <c r="B762" s="579"/>
      <c r="C762" s="489"/>
      <c r="D762" s="489"/>
      <c r="E762" s="489"/>
      <c r="F762" s="489"/>
      <c r="G762" s="489"/>
      <c r="H762" s="489"/>
      <c r="I762" s="489"/>
      <c r="J762" s="489"/>
      <c r="K762" s="489"/>
      <c r="L762" s="489"/>
      <c r="M762" s="489"/>
      <c r="N762" s="488"/>
      <c r="O762" s="489"/>
      <c r="P762" s="489"/>
      <c r="Q762" s="489"/>
      <c r="R762" s="489"/>
      <c r="S762" s="489"/>
      <c r="T762" s="489"/>
      <c r="U762" s="489"/>
      <c r="V762" s="489"/>
      <c r="W762" s="489"/>
      <c r="X762" s="489"/>
      <c r="Y762" s="489"/>
      <c r="Z762" s="489"/>
    </row>
    <row r="763" spans="1:26" ht="15.75" customHeight="1">
      <c r="A763" s="489"/>
      <c r="B763" s="579"/>
      <c r="C763" s="489"/>
      <c r="D763" s="489"/>
      <c r="E763" s="489"/>
      <c r="F763" s="489"/>
      <c r="G763" s="489"/>
      <c r="H763" s="489"/>
      <c r="I763" s="489"/>
      <c r="J763" s="489"/>
      <c r="K763" s="489"/>
      <c r="L763" s="489"/>
      <c r="M763" s="489"/>
      <c r="N763" s="488"/>
      <c r="O763" s="489"/>
      <c r="P763" s="489"/>
      <c r="Q763" s="489"/>
      <c r="R763" s="489"/>
      <c r="S763" s="489"/>
      <c r="T763" s="489"/>
      <c r="U763" s="489"/>
      <c r="V763" s="489"/>
      <c r="W763" s="489"/>
      <c r="X763" s="489"/>
      <c r="Y763" s="489"/>
      <c r="Z763" s="489"/>
    </row>
    <row r="764" spans="1:26" ht="15.75" customHeight="1">
      <c r="A764" s="489"/>
      <c r="B764" s="579"/>
      <c r="C764" s="489"/>
      <c r="D764" s="489"/>
      <c r="E764" s="489"/>
      <c r="F764" s="489"/>
      <c r="G764" s="489"/>
      <c r="H764" s="489"/>
      <c r="I764" s="489"/>
      <c r="J764" s="489"/>
      <c r="K764" s="489"/>
      <c r="L764" s="489"/>
      <c r="M764" s="489"/>
      <c r="N764" s="488"/>
      <c r="O764" s="489"/>
      <c r="P764" s="489"/>
      <c r="Q764" s="489"/>
      <c r="R764" s="489"/>
      <c r="S764" s="489"/>
      <c r="T764" s="489"/>
      <c r="U764" s="489"/>
      <c r="V764" s="489"/>
      <c r="W764" s="489"/>
      <c r="X764" s="489"/>
      <c r="Y764" s="489"/>
      <c r="Z764" s="489"/>
    </row>
    <row r="765" spans="1:26" ht="15.75" customHeight="1">
      <c r="A765" s="489"/>
      <c r="B765" s="579"/>
      <c r="C765" s="489"/>
      <c r="D765" s="489"/>
      <c r="E765" s="489"/>
      <c r="F765" s="489"/>
      <c r="G765" s="489"/>
      <c r="H765" s="489"/>
      <c r="I765" s="489"/>
      <c r="J765" s="489"/>
      <c r="K765" s="489"/>
      <c r="L765" s="489"/>
      <c r="M765" s="489"/>
      <c r="N765" s="488"/>
      <c r="O765" s="489"/>
      <c r="P765" s="489"/>
      <c r="Q765" s="489"/>
      <c r="R765" s="489"/>
      <c r="S765" s="489"/>
      <c r="T765" s="489"/>
      <c r="U765" s="489"/>
      <c r="V765" s="489"/>
      <c r="W765" s="489"/>
      <c r="X765" s="489"/>
      <c r="Y765" s="489"/>
      <c r="Z765" s="489"/>
    </row>
    <row r="766" spans="1:26" ht="15.75" customHeight="1">
      <c r="A766" s="489"/>
      <c r="B766" s="579"/>
      <c r="C766" s="489"/>
      <c r="D766" s="489"/>
      <c r="E766" s="489"/>
      <c r="F766" s="489"/>
      <c r="G766" s="489"/>
      <c r="H766" s="489"/>
      <c r="I766" s="489"/>
      <c r="J766" s="489"/>
      <c r="K766" s="489"/>
      <c r="L766" s="489"/>
      <c r="M766" s="489"/>
      <c r="N766" s="488"/>
      <c r="O766" s="489"/>
      <c r="P766" s="489"/>
      <c r="Q766" s="489"/>
      <c r="R766" s="489"/>
      <c r="S766" s="489"/>
      <c r="T766" s="489"/>
      <c r="U766" s="489"/>
      <c r="V766" s="489"/>
      <c r="W766" s="489"/>
      <c r="X766" s="489"/>
      <c r="Y766" s="489"/>
      <c r="Z766" s="489"/>
    </row>
    <row r="767" spans="1:26" ht="15.75" customHeight="1">
      <c r="A767" s="489"/>
      <c r="B767" s="579"/>
      <c r="C767" s="489"/>
      <c r="D767" s="489"/>
      <c r="E767" s="489"/>
      <c r="F767" s="489"/>
      <c r="G767" s="489"/>
      <c r="H767" s="489"/>
      <c r="I767" s="489"/>
      <c r="J767" s="489"/>
      <c r="K767" s="489"/>
      <c r="L767" s="489"/>
      <c r="M767" s="489"/>
      <c r="N767" s="488"/>
      <c r="O767" s="489"/>
      <c r="P767" s="489"/>
      <c r="Q767" s="489"/>
      <c r="R767" s="489"/>
      <c r="S767" s="489"/>
      <c r="T767" s="489"/>
      <c r="U767" s="489"/>
      <c r="V767" s="489"/>
      <c r="W767" s="489"/>
      <c r="X767" s="489"/>
      <c r="Y767" s="489"/>
      <c r="Z767" s="489"/>
    </row>
    <row r="768" spans="1:26" ht="15.75" customHeight="1">
      <c r="A768" s="489"/>
      <c r="B768" s="579"/>
      <c r="C768" s="489"/>
      <c r="D768" s="489"/>
      <c r="E768" s="489"/>
      <c r="F768" s="489"/>
      <c r="G768" s="489"/>
      <c r="H768" s="489"/>
      <c r="I768" s="489"/>
      <c r="J768" s="489"/>
      <c r="K768" s="489"/>
      <c r="L768" s="489"/>
      <c r="M768" s="489"/>
      <c r="N768" s="488"/>
      <c r="O768" s="489"/>
      <c r="P768" s="489"/>
      <c r="Q768" s="489"/>
      <c r="R768" s="489"/>
      <c r="S768" s="489"/>
      <c r="T768" s="489"/>
      <c r="U768" s="489"/>
      <c r="V768" s="489"/>
      <c r="W768" s="489"/>
      <c r="X768" s="489"/>
      <c r="Y768" s="489"/>
      <c r="Z768" s="489"/>
    </row>
    <row r="769" spans="1:26" ht="15.75" customHeight="1">
      <c r="A769" s="489"/>
      <c r="B769" s="579"/>
      <c r="C769" s="489"/>
      <c r="D769" s="489"/>
      <c r="E769" s="489"/>
      <c r="F769" s="489"/>
      <c r="G769" s="489"/>
      <c r="H769" s="489"/>
      <c r="I769" s="489"/>
      <c r="J769" s="489"/>
      <c r="K769" s="489"/>
      <c r="L769" s="489"/>
      <c r="M769" s="489"/>
      <c r="N769" s="488"/>
      <c r="O769" s="489"/>
      <c r="P769" s="489"/>
      <c r="Q769" s="489"/>
      <c r="R769" s="489"/>
      <c r="S769" s="489"/>
      <c r="T769" s="489"/>
      <c r="U769" s="489"/>
      <c r="V769" s="489"/>
      <c r="W769" s="489"/>
      <c r="X769" s="489"/>
      <c r="Y769" s="489"/>
      <c r="Z769" s="489"/>
    </row>
    <row r="770" spans="1:26" ht="15.75" customHeight="1">
      <c r="A770" s="489"/>
      <c r="B770" s="579"/>
      <c r="C770" s="489"/>
      <c r="D770" s="489"/>
      <c r="E770" s="489"/>
      <c r="F770" s="489"/>
      <c r="G770" s="489"/>
      <c r="H770" s="489"/>
      <c r="I770" s="489"/>
      <c r="J770" s="489"/>
      <c r="K770" s="489"/>
      <c r="L770" s="489"/>
      <c r="M770" s="489"/>
      <c r="N770" s="488"/>
      <c r="O770" s="489"/>
      <c r="P770" s="489"/>
      <c r="Q770" s="489"/>
      <c r="R770" s="489"/>
      <c r="S770" s="489"/>
      <c r="T770" s="489"/>
      <c r="U770" s="489"/>
      <c r="V770" s="489"/>
      <c r="W770" s="489"/>
      <c r="X770" s="489"/>
      <c r="Y770" s="489"/>
      <c r="Z770" s="489"/>
    </row>
    <row r="771" spans="1:26" ht="15.75" customHeight="1">
      <c r="A771" s="489"/>
      <c r="B771" s="579"/>
      <c r="C771" s="489"/>
      <c r="D771" s="489"/>
      <c r="E771" s="489"/>
      <c r="F771" s="489"/>
      <c r="G771" s="489"/>
      <c r="H771" s="489"/>
      <c r="I771" s="489"/>
      <c r="J771" s="489"/>
      <c r="K771" s="489"/>
      <c r="L771" s="489"/>
      <c r="M771" s="489"/>
      <c r="N771" s="488"/>
      <c r="O771" s="489"/>
      <c r="P771" s="489"/>
      <c r="Q771" s="489"/>
      <c r="R771" s="489"/>
      <c r="S771" s="489"/>
      <c r="T771" s="489"/>
      <c r="U771" s="489"/>
      <c r="V771" s="489"/>
      <c r="W771" s="489"/>
      <c r="X771" s="489"/>
      <c r="Y771" s="489"/>
      <c r="Z771" s="489"/>
    </row>
    <row r="772" spans="1:26" ht="15.75" customHeight="1">
      <c r="A772" s="489"/>
      <c r="B772" s="579"/>
      <c r="C772" s="489"/>
      <c r="D772" s="489"/>
      <c r="E772" s="489"/>
      <c r="F772" s="489"/>
      <c r="G772" s="489"/>
      <c r="H772" s="489"/>
      <c r="I772" s="489"/>
      <c r="J772" s="489"/>
      <c r="K772" s="489"/>
      <c r="L772" s="489"/>
      <c r="M772" s="489"/>
      <c r="N772" s="488"/>
      <c r="O772" s="489"/>
      <c r="P772" s="489"/>
      <c r="Q772" s="489"/>
      <c r="R772" s="489"/>
      <c r="S772" s="489"/>
      <c r="T772" s="489"/>
      <c r="U772" s="489"/>
      <c r="V772" s="489"/>
      <c r="W772" s="489"/>
      <c r="X772" s="489"/>
      <c r="Y772" s="489"/>
      <c r="Z772" s="489"/>
    </row>
    <row r="773" spans="1:26" ht="15.75" customHeight="1">
      <c r="A773" s="489"/>
      <c r="B773" s="579"/>
      <c r="C773" s="489"/>
      <c r="D773" s="489"/>
      <c r="E773" s="489"/>
      <c r="F773" s="489"/>
      <c r="G773" s="489"/>
      <c r="H773" s="489"/>
      <c r="I773" s="489"/>
      <c r="J773" s="489"/>
      <c r="K773" s="489"/>
      <c r="L773" s="489"/>
      <c r="M773" s="489"/>
      <c r="N773" s="488"/>
      <c r="O773" s="489"/>
      <c r="P773" s="489"/>
      <c r="Q773" s="489"/>
      <c r="R773" s="489"/>
      <c r="S773" s="489"/>
      <c r="T773" s="489"/>
      <c r="U773" s="489"/>
      <c r="V773" s="489"/>
      <c r="W773" s="489"/>
      <c r="X773" s="489"/>
      <c r="Y773" s="489"/>
      <c r="Z773" s="489"/>
    </row>
    <row r="774" spans="1:26" ht="15.75" customHeight="1">
      <c r="A774" s="489"/>
      <c r="B774" s="579"/>
      <c r="C774" s="489"/>
      <c r="D774" s="489"/>
      <c r="E774" s="489"/>
      <c r="F774" s="489"/>
      <c r="G774" s="489"/>
      <c r="H774" s="489"/>
      <c r="I774" s="489"/>
      <c r="J774" s="489"/>
      <c r="K774" s="489"/>
      <c r="L774" s="489"/>
      <c r="M774" s="489"/>
      <c r="N774" s="488"/>
      <c r="O774" s="489"/>
      <c r="P774" s="489"/>
      <c r="Q774" s="489"/>
      <c r="R774" s="489"/>
      <c r="S774" s="489"/>
      <c r="T774" s="489"/>
      <c r="U774" s="489"/>
      <c r="V774" s="489"/>
      <c r="W774" s="489"/>
      <c r="X774" s="489"/>
      <c r="Y774" s="489"/>
      <c r="Z774" s="489"/>
    </row>
    <row r="775" spans="1:26" ht="15.75" customHeight="1">
      <c r="A775" s="489"/>
      <c r="B775" s="579"/>
      <c r="C775" s="489"/>
      <c r="D775" s="489"/>
      <c r="E775" s="489"/>
      <c r="F775" s="489"/>
      <c r="G775" s="489"/>
      <c r="H775" s="489"/>
      <c r="I775" s="489"/>
      <c r="J775" s="489"/>
      <c r="K775" s="489"/>
      <c r="L775" s="489"/>
      <c r="M775" s="489"/>
      <c r="N775" s="488"/>
      <c r="O775" s="489"/>
      <c r="P775" s="489"/>
      <c r="Q775" s="489"/>
      <c r="R775" s="489"/>
      <c r="S775" s="489"/>
      <c r="T775" s="489"/>
      <c r="U775" s="489"/>
      <c r="V775" s="489"/>
      <c r="W775" s="489"/>
      <c r="X775" s="489"/>
      <c r="Y775" s="489"/>
      <c r="Z775" s="489"/>
    </row>
    <row r="776" spans="1:26" ht="15.75" customHeight="1">
      <c r="A776" s="489"/>
      <c r="B776" s="579"/>
      <c r="C776" s="489"/>
      <c r="D776" s="489"/>
      <c r="E776" s="489"/>
      <c r="F776" s="489"/>
      <c r="G776" s="489"/>
      <c r="H776" s="489"/>
      <c r="I776" s="489"/>
      <c r="J776" s="489"/>
      <c r="K776" s="489"/>
      <c r="L776" s="489"/>
      <c r="M776" s="489"/>
      <c r="N776" s="488"/>
      <c r="O776" s="489"/>
      <c r="P776" s="489"/>
      <c r="Q776" s="489"/>
      <c r="R776" s="489"/>
      <c r="S776" s="489"/>
      <c r="T776" s="489"/>
      <c r="U776" s="489"/>
      <c r="V776" s="489"/>
      <c r="W776" s="489"/>
      <c r="X776" s="489"/>
      <c r="Y776" s="489"/>
      <c r="Z776" s="489"/>
    </row>
    <row r="777" spans="1:26" ht="15.75" customHeight="1">
      <c r="A777" s="489"/>
      <c r="B777" s="579"/>
      <c r="C777" s="489"/>
      <c r="D777" s="489"/>
      <c r="E777" s="489"/>
      <c r="F777" s="489"/>
      <c r="G777" s="489"/>
      <c r="H777" s="489"/>
      <c r="I777" s="489"/>
      <c r="J777" s="489"/>
      <c r="K777" s="489"/>
      <c r="L777" s="489"/>
      <c r="M777" s="489"/>
      <c r="N777" s="488"/>
      <c r="O777" s="489"/>
      <c r="P777" s="489"/>
      <c r="Q777" s="489"/>
      <c r="R777" s="489"/>
      <c r="S777" s="489"/>
      <c r="T777" s="489"/>
      <c r="U777" s="489"/>
      <c r="V777" s="489"/>
      <c r="W777" s="489"/>
      <c r="X777" s="489"/>
      <c r="Y777" s="489"/>
      <c r="Z777" s="489"/>
    </row>
    <row r="778" spans="1:26" ht="15.75" customHeight="1">
      <c r="A778" s="489"/>
      <c r="B778" s="579"/>
      <c r="C778" s="489"/>
      <c r="D778" s="489"/>
      <c r="E778" s="489"/>
      <c r="F778" s="489"/>
      <c r="G778" s="489"/>
      <c r="H778" s="489"/>
      <c r="I778" s="489"/>
      <c r="J778" s="489"/>
      <c r="K778" s="489"/>
      <c r="L778" s="489"/>
      <c r="M778" s="489"/>
      <c r="N778" s="488"/>
      <c r="O778" s="489"/>
      <c r="P778" s="489"/>
      <c r="Q778" s="489"/>
      <c r="R778" s="489"/>
      <c r="S778" s="489"/>
      <c r="T778" s="489"/>
      <c r="U778" s="489"/>
      <c r="V778" s="489"/>
      <c r="W778" s="489"/>
      <c r="X778" s="489"/>
      <c r="Y778" s="489"/>
      <c r="Z778" s="489"/>
    </row>
    <row r="779" spans="1:26" ht="15.75" customHeight="1">
      <c r="A779" s="489"/>
      <c r="B779" s="579"/>
      <c r="C779" s="489"/>
      <c r="D779" s="489"/>
      <c r="E779" s="489"/>
      <c r="F779" s="489"/>
      <c r="G779" s="489"/>
      <c r="H779" s="489"/>
      <c r="I779" s="489"/>
      <c r="J779" s="489"/>
      <c r="K779" s="489"/>
      <c r="L779" s="489"/>
      <c r="M779" s="489"/>
      <c r="N779" s="488"/>
      <c r="O779" s="489"/>
      <c r="P779" s="489"/>
      <c r="Q779" s="489"/>
      <c r="R779" s="489"/>
      <c r="S779" s="489"/>
      <c r="T779" s="489"/>
      <c r="U779" s="489"/>
      <c r="V779" s="489"/>
      <c r="W779" s="489"/>
      <c r="X779" s="489"/>
      <c r="Y779" s="489"/>
      <c r="Z779" s="489"/>
    </row>
    <row r="780" spans="1:26" ht="15.75" customHeight="1">
      <c r="A780" s="489"/>
      <c r="B780" s="579"/>
      <c r="C780" s="489"/>
      <c r="D780" s="489"/>
      <c r="E780" s="489"/>
      <c r="F780" s="489"/>
      <c r="G780" s="489"/>
      <c r="H780" s="489"/>
      <c r="I780" s="489"/>
      <c r="J780" s="489"/>
      <c r="K780" s="489"/>
      <c r="L780" s="489"/>
      <c r="M780" s="489"/>
      <c r="N780" s="488"/>
      <c r="O780" s="489"/>
      <c r="P780" s="489"/>
      <c r="Q780" s="489"/>
      <c r="R780" s="489"/>
      <c r="S780" s="489"/>
      <c r="T780" s="489"/>
      <c r="U780" s="489"/>
      <c r="V780" s="489"/>
      <c r="W780" s="489"/>
      <c r="X780" s="489"/>
      <c r="Y780" s="489"/>
      <c r="Z780" s="489"/>
    </row>
    <row r="781" spans="1:26" ht="15.75" customHeight="1">
      <c r="A781" s="489"/>
      <c r="B781" s="579"/>
      <c r="C781" s="489"/>
      <c r="D781" s="489"/>
      <c r="E781" s="489"/>
      <c r="F781" s="489"/>
      <c r="G781" s="489"/>
      <c r="H781" s="489"/>
      <c r="I781" s="489"/>
      <c r="J781" s="489"/>
      <c r="K781" s="489"/>
      <c r="L781" s="489"/>
      <c r="M781" s="489"/>
      <c r="N781" s="488"/>
      <c r="O781" s="489"/>
      <c r="P781" s="489"/>
      <c r="Q781" s="489"/>
      <c r="R781" s="489"/>
      <c r="S781" s="489"/>
      <c r="T781" s="489"/>
      <c r="U781" s="489"/>
      <c r="V781" s="489"/>
      <c r="W781" s="489"/>
      <c r="X781" s="489"/>
      <c r="Y781" s="489"/>
      <c r="Z781" s="489"/>
    </row>
    <row r="782" spans="1:26" ht="15.75" customHeight="1">
      <c r="A782" s="489"/>
      <c r="B782" s="579"/>
      <c r="C782" s="489"/>
      <c r="D782" s="489"/>
      <c r="E782" s="489"/>
      <c r="F782" s="489"/>
      <c r="G782" s="489"/>
      <c r="H782" s="489"/>
      <c r="I782" s="489"/>
      <c r="J782" s="489"/>
      <c r="K782" s="489"/>
      <c r="L782" s="489"/>
      <c r="M782" s="489"/>
      <c r="N782" s="488"/>
      <c r="O782" s="489"/>
      <c r="P782" s="489"/>
      <c r="Q782" s="489"/>
      <c r="R782" s="489"/>
      <c r="S782" s="489"/>
      <c r="T782" s="489"/>
      <c r="U782" s="489"/>
      <c r="V782" s="489"/>
      <c r="W782" s="489"/>
      <c r="X782" s="489"/>
      <c r="Y782" s="489"/>
      <c r="Z782" s="489"/>
    </row>
    <row r="783" spans="1:26" ht="15.75" customHeight="1">
      <c r="A783" s="489"/>
      <c r="B783" s="579"/>
      <c r="C783" s="489"/>
      <c r="D783" s="489"/>
      <c r="E783" s="489"/>
      <c r="F783" s="489"/>
      <c r="G783" s="489"/>
      <c r="H783" s="489"/>
      <c r="I783" s="489"/>
      <c r="J783" s="489"/>
      <c r="K783" s="489"/>
      <c r="L783" s="489"/>
      <c r="M783" s="489"/>
      <c r="N783" s="488"/>
      <c r="O783" s="489"/>
      <c r="P783" s="489"/>
      <c r="Q783" s="489"/>
      <c r="R783" s="489"/>
      <c r="S783" s="489"/>
      <c r="T783" s="489"/>
      <c r="U783" s="489"/>
      <c r="V783" s="489"/>
      <c r="W783" s="489"/>
      <c r="X783" s="489"/>
      <c r="Y783" s="489"/>
      <c r="Z783" s="489"/>
    </row>
    <row r="784" spans="1:26" ht="15.75" customHeight="1">
      <c r="A784" s="489"/>
      <c r="B784" s="579"/>
      <c r="C784" s="489"/>
      <c r="D784" s="489"/>
      <c r="E784" s="489"/>
      <c r="F784" s="489"/>
      <c r="G784" s="489"/>
      <c r="H784" s="489"/>
      <c r="I784" s="489"/>
      <c r="J784" s="489"/>
      <c r="K784" s="489"/>
      <c r="L784" s="489"/>
      <c r="M784" s="489"/>
      <c r="N784" s="488"/>
      <c r="O784" s="489"/>
      <c r="P784" s="489"/>
      <c r="Q784" s="489"/>
      <c r="R784" s="489"/>
      <c r="S784" s="489"/>
      <c r="T784" s="489"/>
      <c r="U784" s="489"/>
      <c r="V784" s="489"/>
      <c r="W784" s="489"/>
      <c r="X784" s="489"/>
      <c r="Y784" s="489"/>
      <c r="Z784" s="489"/>
    </row>
    <row r="785" spans="1:26" ht="15.75" customHeight="1">
      <c r="A785" s="489"/>
      <c r="B785" s="579"/>
      <c r="C785" s="489"/>
      <c r="D785" s="489"/>
      <c r="E785" s="489"/>
      <c r="F785" s="489"/>
      <c r="G785" s="489"/>
      <c r="H785" s="489"/>
      <c r="I785" s="489"/>
      <c r="J785" s="489"/>
      <c r="K785" s="489"/>
      <c r="L785" s="489"/>
      <c r="M785" s="489"/>
      <c r="N785" s="488"/>
      <c r="O785" s="489"/>
      <c r="P785" s="489"/>
      <c r="Q785" s="489"/>
      <c r="R785" s="489"/>
      <c r="S785" s="489"/>
      <c r="T785" s="489"/>
      <c r="U785" s="489"/>
      <c r="V785" s="489"/>
      <c r="W785" s="489"/>
      <c r="X785" s="489"/>
      <c r="Y785" s="489"/>
      <c r="Z785" s="489"/>
    </row>
    <row r="786" spans="1:26" ht="15.75" customHeight="1">
      <c r="A786" s="489"/>
      <c r="B786" s="579"/>
      <c r="C786" s="489"/>
      <c r="D786" s="489"/>
      <c r="E786" s="489"/>
      <c r="F786" s="489"/>
      <c r="G786" s="489"/>
      <c r="H786" s="489"/>
      <c r="I786" s="489"/>
      <c r="J786" s="489"/>
      <c r="K786" s="489"/>
      <c r="L786" s="489"/>
      <c r="M786" s="489"/>
      <c r="N786" s="488"/>
      <c r="O786" s="489"/>
      <c r="P786" s="489"/>
      <c r="Q786" s="489"/>
      <c r="R786" s="489"/>
      <c r="S786" s="489"/>
      <c r="T786" s="489"/>
      <c r="U786" s="489"/>
      <c r="V786" s="489"/>
      <c r="W786" s="489"/>
      <c r="X786" s="489"/>
      <c r="Y786" s="489"/>
      <c r="Z786" s="489"/>
    </row>
    <row r="787" spans="1:26" ht="15.75" customHeight="1">
      <c r="A787" s="489"/>
      <c r="B787" s="579"/>
      <c r="C787" s="489"/>
      <c r="D787" s="489"/>
      <c r="E787" s="489"/>
      <c r="F787" s="489"/>
      <c r="G787" s="489"/>
      <c r="H787" s="489"/>
      <c r="I787" s="489"/>
      <c r="J787" s="489"/>
      <c r="K787" s="489"/>
      <c r="L787" s="489"/>
      <c r="M787" s="489"/>
      <c r="N787" s="488"/>
      <c r="O787" s="489"/>
      <c r="P787" s="489"/>
      <c r="Q787" s="489"/>
      <c r="R787" s="489"/>
      <c r="S787" s="489"/>
      <c r="T787" s="489"/>
      <c r="U787" s="489"/>
      <c r="V787" s="489"/>
      <c r="W787" s="489"/>
      <c r="X787" s="489"/>
      <c r="Y787" s="489"/>
      <c r="Z787" s="489"/>
    </row>
    <row r="788" spans="1:26" ht="15.75" customHeight="1">
      <c r="A788" s="489"/>
      <c r="B788" s="579"/>
      <c r="C788" s="489"/>
      <c r="D788" s="489"/>
      <c r="E788" s="489"/>
      <c r="F788" s="489"/>
      <c r="G788" s="489"/>
      <c r="H788" s="489"/>
      <c r="I788" s="489"/>
      <c r="J788" s="489"/>
      <c r="K788" s="489"/>
      <c r="L788" s="489"/>
      <c r="M788" s="489"/>
      <c r="N788" s="488"/>
      <c r="O788" s="489"/>
      <c r="P788" s="489"/>
      <c r="Q788" s="489"/>
      <c r="R788" s="489"/>
      <c r="S788" s="489"/>
      <c r="T788" s="489"/>
      <c r="U788" s="489"/>
      <c r="V788" s="489"/>
      <c r="W788" s="489"/>
      <c r="X788" s="489"/>
      <c r="Y788" s="489"/>
      <c r="Z788" s="489"/>
    </row>
    <row r="789" spans="1:26" ht="15.75" customHeight="1">
      <c r="A789" s="489"/>
      <c r="B789" s="579"/>
      <c r="C789" s="489"/>
      <c r="D789" s="489"/>
      <c r="E789" s="489"/>
      <c r="F789" s="489"/>
      <c r="G789" s="489"/>
      <c r="H789" s="489"/>
      <c r="I789" s="489"/>
      <c r="J789" s="489"/>
      <c r="K789" s="489"/>
      <c r="L789" s="489"/>
      <c r="M789" s="489"/>
      <c r="N789" s="488"/>
      <c r="O789" s="489"/>
      <c r="P789" s="489"/>
      <c r="Q789" s="489"/>
      <c r="R789" s="489"/>
      <c r="S789" s="489"/>
      <c r="T789" s="489"/>
      <c r="U789" s="489"/>
      <c r="V789" s="489"/>
      <c r="W789" s="489"/>
      <c r="X789" s="489"/>
      <c r="Y789" s="489"/>
      <c r="Z789" s="489"/>
    </row>
    <row r="790" spans="1:26" ht="15.75" customHeight="1">
      <c r="A790" s="489"/>
      <c r="B790" s="579"/>
      <c r="C790" s="489"/>
      <c r="D790" s="489"/>
      <c r="E790" s="489"/>
      <c r="F790" s="489"/>
      <c r="G790" s="489"/>
      <c r="H790" s="489"/>
      <c r="I790" s="489"/>
      <c r="J790" s="489"/>
      <c r="K790" s="489"/>
      <c r="L790" s="489"/>
      <c r="M790" s="489"/>
      <c r="N790" s="488"/>
      <c r="O790" s="489"/>
      <c r="P790" s="489"/>
      <c r="Q790" s="489"/>
      <c r="R790" s="489"/>
      <c r="S790" s="489"/>
      <c r="T790" s="489"/>
      <c r="U790" s="489"/>
      <c r="V790" s="489"/>
      <c r="W790" s="489"/>
      <c r="X790" s="489"/>
      <c r="Y790" s="489"/>
      <c r="Z790" s="489"/>
    </row>
    <row r="791" spans="1:26" ht="15.75" customHeight="1">
      <c r="A791" s="489"/>
      <c r="B791" s="579"/>
      <c r="C791" s="489"/>
      <c r="D791" s="489"/>
      <c r="E791" s="489"/>
      <c r="F791" s="489"/>
      <c r="G791" s="489"/>
      <c r="H791" s="489"/>
      <c r="I791" s="489"/>
      <c r="J791" s="489"/>
      <c r="K791" s="489"/>
      <c r="L791" s="489"/>
      <c r="M791" s="489"/>
      <c r="N791" s="488"/>
      <c r="O791" s="489"/>
      <c r="P791" s="489"/>
      <c r="Q791" s="489"/>
      <c r="R791" s="489"/>
      <c r="S791" s="489"/>
      <c r="T791" s="489"/>
      <c r="U791" s="489"/>
      <c r="V791" s="489"/>
      <c r="W791" s="489"/>
      <c r="X791" s="489"/>
      <c r="Y791" s="489"/>
      <c r="Z791" s="489"/>
    </row>
    <row r="792" spans="1:26" ht="15.75" customHeight="1">
      <c r="A792" s="489"/>
      <c r="B792" s="579"/>
      <c r="C792" s="489"/>
      <c r="D792" s="489"/>
      <c r="E792" s="489"/>
      <c r="F792" s="489"/>
      <c r="G792" s="489"/>
      <c r="H792" s="489"/>
      <c r="I792" s="489"/>
      <c r="J792" s="489"/>
      <c r="K792" s="489"/>
      <c r="L792" s="489"/>
      <c r="M792" s="489"/>
      <c r="N792" s="488"/>
      <c r="O792" s="489"/>
      <c r="P792" s="489"/>
      <c r="Q792" s="489"/>
      <c r="R792" s="489"/>
      <c r="S792" s="489"/>
      <c r="T792" s="489"/>
      <c r="U792" s="489"/>
      <c r="V792" s="489"/>
      <c r="W792" s="489"/>
      <c r="X792" s="489"/>
      <c r="Y792" s="489"/>
      <c r="Z792" s="489"/>
    </row>
    <row r="793" spans="1:26" ht="15.75" customHeight="1">
      <c r="A793" s="489"/>
      <c r="B793" s="579"/>
      <c r="C793" s="489"/>
      <c r="D793" s="489"/>
      <c r="E793" s="489"/>
      <c r="F793" s="489"/>
      <c r="G793" s="489"/>
      <c r="H793" s="489"/>
      <c r="I793" s="489"/>
      <c r="J793" s="489"/>
      <c r="K793" s="489"/>
      <c r="L793" s="489"/>
      <c r="M793" s="489"/>
      <c r="N793" s="488"/>
      <c r="O793" s="489"/>
      <c r="P793" s="489"/>
      <c r="Q793" s="489"/>
      <c r="R793" s="489"/>
      <c r="S793" s="489"/>
      <c r="T793" s="489"/>
      <c r="U793" s="489"/>
      <c r="V793" s="489"/>
      <c r="W793" s="489"/>
      <c r="X793" s="489"/>
      <c r="Y793" s="489"/>
      <c r="Z793" s="489"/>
    </row>
    <row r="794" spans="1:26" ht="15.75" customHeight="1">
      <c r="A794" s="489"/>
      <c r="B794" s="579"/>
      <c r="C794" s="489"/>
      <c r="D794" s="489"/>
      <c r="E794" s="489"/>
      <c r="F794" s="489"/>
      <c r="G794" s="489"/>
      <c r="H794" s="489"/>
      <c r="I794" s="489"/>
      <c r="J794" s="489"/>
      <c r="K794" s="489"/>
      <c r="L794" s="489"/>
      <c r="M794" s="489"/>
      <c r="N794" s="488"/>
      <c r="O794" s="489"/>
      <c r="P794" s="489"/>
      <c r="Q794" s="489"/>
      <c r="R794" s="489"/>
      <c r="S794" s="489"/>
      <c r="T794" s="489"/>
      <c r="U794" s="489"/>
      <c r="V794" s="489"/>
      <c r="W794" s="489"/>
      <c r="X794" s="489"/>
      <c r="Y794" s="489"/>
      <c r="Z794" s="489"/>
    </row>
    <row r="795" spans="1:26" ht="15.75" customHeight="1">
      <c r="A795" s="489"/>
      <c r="B795" s="579"/>
      <c r="C795" s="489"/>
      <c r="D795" s="489"/>
      <c r="E795" s="489"/>
      <c r="F795" s="489"/>
      <c r="G795" s="489"/>
      <c r="H795" s="489"/>
      <c r="I795" s="489"/>
      <c r="J795" s="489"/>
      <c r="K795" s="489"/>
      <c r="L795" s="489"/>
      <c r="M795" s="489"/>
      <c r="N795" s="488"/>
      <c r="O795" s="489"/>
      <c r="P795" s="489"/>
      <c r="Q795" s="489"/>
      <c r="R795" s="489"/>
      <c r="S795" s="489"/>
      <c r="T795" s="489"/>
      <c r="U795" s="489"/>
      <c r="V795" s="489"/>
      <c r="W795" s="489"/>
      <c r="X795" s="489"/>
      <c r="Y795" s="489"/>
      <c r="Z795" s="489"/>
    </row>
    <row r="796" spans="1:26" ht="15.75" customHeight="1">
      <c r="A796" s="489"/>
      <c r="B796" s="579"/>
      <c r="C796" s="489"/>
      <c r="D796" s="489"/>
      <c r="E796" s="489"/>
      <c r="F796" s="489"/>
      <c r="G796" s="489"/>
      <c r="H796" s="489"/>
      <c r="I796" s="489"/>
      <c r="J796" s="489"/>
      <c r="K796" s="489"/>
      <c r="L796" s="489"/>
      <c r="M796" s="489"/>
      <c r="N796" s="488"/>
      <c r="O796" s="489"/>
      <c r="P796" s="489"/>
      <c r="Q796" s="489"/>
      <c r="R796" s="489"/>
      <c r="S796" s="489"/>
      <c r="T796" s="489"/>
      <c r="U796" s="489"/>
      <c r="V796" s="489"/>
      <c r="W796" s="489"/>
      <c r="X796" s="489"/>
      <c r="Y796" s="489"/>
      <c r="Z796" s="489"/>
    </row>
    <row r="797" spans="1:26" ht="15.75" customHeight="1">
      <c r="A797" s="489"/>
      <c r="B797" s="579"/>
      <c r="C797" s="489"/>
      <c r="D797" s="489"/>
      <c r="E797" s="489"/>
      <c r="F797" s="489"/>
      <c r="G797" s="489"/>
      <c r="H797" s="489"/>
      <c r="I797" s="489"/>
      <c r="J797" s="489"/>
      <c r="K797" s="489"/>
      <c r="L797" s="489"/>
      <c r="M797" s="489"/>
      <c r="N797" s="488"/>
      <c r="O797" s="489"/>
      <c r="P797" s="489"/>
      <c r="Q797" s="489"/>
      <c r="R797" s="489"/>
      <c r="S797" s="489"/>
      <c r="T797" s="489"/>
      <c r="U797" s="489"/>
      <c r="V797" s="489"/>
      <c r="W797" s="489"/>
      <c r="X797" s="489"/>
      <c r="Y797" s="489"/>
      <c r="Z797" s="489"/>
    </row>
    <row r="798" spans="1:26" ht="15.75" customHeight="1">
      <c r="A798" s="489"/>
      <c r="B798" s="579"/>
      <c r="C798" s="489"/>
      <c r="D798" s="489"/>
      <c r="E798" s="489"/>
      <c r="F798" s="489"/>
      <c r="G798" s="489"/>
      <c r="H798" s="489"/>
      <c r="I798" s="489"/>
      <c r="J798" s="489"/>
      <c r="K798" s="489"/>
      <c r="L798" s="489"/>
      <c r="M798" s="489"/>
      <c r="N798" s="488"/>
      <c r="O798" s="489"/>
      <c r="P798" s="489"/>
      <c r="Q798" s="489"/>
      <c r="R798" s="489"/>
      <c r="S798" s="489"/>
      <c r="T798" s="489"/>
      <c r="U798" s="489"/>
      <c r="V798" s="489"/>
      <c r="W798" s="489"/>
      <c r="X798" s="489"/>
      <c r="Y798" s="489"/>
      <c r="Z798" s="489"/>
    </row>
    <row r="799" spans="1:26" ht="15.75" customHeight="1">
      <c r="A799" s="489"/>
      <c r="B799" s="579"/>
      <c r="C799" s="489"/>
      <c r="D799" s="489"/>
      <c r="E799" s="489"/>
      <c r="F799" s="489"/>
      <c r="G799" s="489"/>
      <c r="H799" s="489"/>
      <c r="I799" s="489"/>
      <c r="J799" s="489"/>
      <c r="K799" s="489"/>
      <c r="L799" s="489"/>
      <c r="M799" s="489"/>
      <c r="N799" s="488"/>
      <c r="O799" s="489"/>
      <c r="P799" s="489"/>
      <c r="Q799" s="489"/>
      <c r="R799" s="489"/>
      <c r="S799" s="489"/>
      <c r="T799" s="489"/>
      <c r="U799" s="489"/>
      <c r="V799" s="489"/>
      <c r="W799" s="489"/>
      <c r="X799" s="489"/>
      <c r="Y799" s="489"/>
      <c r="Z799" s="489"/>
    </row>
    <row r="800" spans="1:26" ht="15.75" customHeight="1">
      <c r="A800" s="489"/>
      <c r="B800" s="579"/>
      <c r="C800" s="489"/>
      <c r="D800" s="489"/>
      <c r="E800" s="489"/>
      <c r="F800" s="489"/>
      <c r="G800" s="489"/>
      <c r="H800" s="489"/>
      <c r="I800" s="489"/>
      <c r="J800" s="489"/>
      <c r="K800" s="489"/>
      <c r="L800" s="489"/>
      <c r="M800" s="489"/>
      <c r="N800" s="488"/>
      <c r="O800" s="489"/>
      <c r="P800" s="489"/>
      <c r="Q800" s="489"/>
      <c r="R800" s="489"/>
      <c r="S800" s="489"/>
      <c r="T800" s="489"/>
      <c r="U800" s="489"/>
      <c r="V800" s="489"/>
      <c r="W800" s="489"/>
      <c r="X800" s="489"/>
      <c r="Y800" s="489"/>
      <c r="Z800" s="489"/>
    </row>
    <row r="801" spans="1:26" ht="15.75" customHeight="1">
      <c r="A801" s="489"/>
      <c r="B801" s="579"/>
      <c r="C801" s="489"/>
      <c r="D801" s="489"/>
      <c r="E801" s="489"/>
      <c r="F801" s="489"/>
      <c r="G801" s="489"/>
      <c r="H801" s="489"/>
      <c r="I801" s="489"/>
      <c r="J801" s="489"/>
      <c r="K801" s="489"/>
      <c r="L801" s="489"/>
      <c r="M801" s="489"/>
      <c r="N801" s="488"/>
      <c r="O801" s="489"/>
      <c r="P801" s="489"/>
      <c r="Q801" s="489"/>
      <c r="R801" s="489"/>
      <c r="S801" s="489"/>
      <c r="T801" s="489"/>
      <c r="U801" s="489"/>
      <c r="V801" s="489"/>
      <c r="W801" s="489"/>
      <c r="X801" s="489"/>
      <c r="Y801" s="489"/>
      <c r="Z801" s="489"/>
    </row>
    <row r="802" spans="1:26" ht="15.75" customHeight="1">
      <c r="A802" s="489"/>
      <c r="B802" s="579"/>
      <c r="C802" s="489"/>
      <c r="D802" s="489"/>
      <c r="E802" s="489"/>
      <c r="F802" s="489"/>
      <c r="G802" s="489"/>
      <c r="H802" s="489"/>
      <c r="I802" s="489"/>
      <c r="J802" s="489"/>
      <c r="K802" s="489"/>
      <c r="L802" s="489"/>
      <c r="M802" s="489"/>
      <c r="N802" s="488"/>
      <c r="O802" s="489"/>
      <c r="P802" s="489"/>
      <c r="Q802" s="489"/>
      <c r="R802" s="489"/>
      <c r="S802" s="489"/>
      <c r="T802" s="489"/>
      <c r="U802" s="489"/>
      <c r="V802" s="489"/>
      <c r="W802" s="489"/>
      <c r="X802" s="489"/>
      <c r="Y802" s="489"/>
      <c r="Z802" s="489"/>
    </row>
    <row r="803" spans="1:26" ht="15.75" customHeight="1">
      <c r="A803" s="489"/>
      <c r="B803" s="579"/>
      <c r="C803" s="489"/>
      <c r="D803" s="489"/>
      <c r="E803" s="489"/>
      <c r="F803" s="489"/>
      <c r="G803" s="489"/>
      <c r="H803" s="489"/>
      <c r="I803" s="489"/>
      <c r="J803" s="489"/>
      <c r="K803" s="489"/>
      <c r="L803" s="489"/>
      <c r="M803" s="489"/>
      <c r="N803" s="488"/>
      <c r="O803" s="489"/>
      <c r="P803" s="489"/>
      <c r="Q803" s="489"/>
      <c r="R803" s="489"/>
      <c r="S803" s="489"/>
      <c r="T803" s="489"/>
      <c r="U803" s="489"/>
      <c r="V803" s="489"/>
      <c r="W803" s="489"/>
      <c r="X803" s="489"/>
      <c r="Y803" s="489"/>
      <c r="Z803" s="489"/>
    </row>
    <row r="804" spans="1:26" ht="15.75" customHeight="1">
      <c r="A804" s="489"/>
      <c r="B804" s="579"/>
      <c r="C804" s="489"/>
      <c r="D804" s="489"/>
      <c r="E804" s="489"/>
      <c r="F804" s="489"/>
      <c r="G804" s="489"/>
      <c r="H804" s="489"/>
      <c r="I804" s="489"/>
      <c r="J804" s="489"/>
      <c r="K804" s="489"/>
      <c r="L804" s="489"/>
      <c r="M804" s="489"/>
      <c r="N804" s="488"/>
      <c r="O804" s="489"/>
      <c r="P804" s="489"/>
      <c r="Q804" s="489"/>
      <c r="R804" s="489"/>
      <c r="S804" s="489"/>
      <c r="T804" s="489"/>
      <c r="U804" s="489"/>
      <c r="V804" s="489"/>
      <c r="W804" s="489"/>
      <c r="X804" s="489"/>
      <c r="Y804" s="489"/>
      <c r="Z804" s="489"/>
    </row>
    <row r="805" spans="1:26" ht="15.75" customHeight="1">
      <c r="A805" s="489"/>
      <c r="B805" s="579"/>
      <c r="C805" s="489"/>
      <c r="D805" s="489"/>
      <c r="E805" s="489"/>
      <c r="F805" s="489"/>
      <c r="G805" s="489"/>
      <c r="H805" s="489"/>
      <c r="I805" s="489"/>
      <c r="J805" s="489"/>
      <c r="K805" s="489"/>
      <c r="L805" s="489"/>
      <c r="M805" s="489"/>
      <c r="N805" s="488"/>
      <c r="O805" s="489"/>
      <c r="P805" s="489"/>
      <c r="Q805" s="489"/>
      <c r="R805" s="489"/>
      <c r="S805" s="489"/>
      <c r="T805" s="489"/>
      <c r="U805" s="489"/>
      <c r="V805" s="489"/>
      <c r="W805" s="489"/>
      <c r="X805" s="489"/>
      <c r="Y805" s="489"/>
      <c r="Z805" s="489"/>
    </row>
    <row r="806" spans="1:26" ht="15.75" customHeight="1">
      <c r="A806" s="489"/>
      <c r="B806" s="579"/>
      <c r="C806" s="489"/>
      <c r="D806" s="489"/>
      <c r="E806" s="489"/>
      <c r="F806" s="489"/>
      <c r="G806" s="489"/>
      <c r="H806" s="489"/>
      <c r="I806" s="489"/>
      <c r="J806" s="489"/>
      <c r="K806" s="489"/>
      <c r="L806" s="489"/>
      <c r="M806" s="489"/>
      <c r="N806" s="488"/>
      <c r="O806" s="489"/>
      <c r="P806" s="489"/>
      <c r="Q806" s="489"/>
      <c r="R806" s="489"/>
      <c r="S806" s="489"/>
      <c r="T806" s="489"/>
      <c r="U806" s="489"/>
      <c r="V806" s="489"/>
      <c r="W806" s="489"/>
      <c r="X806" s="489"/>
      <c r="Y806" s="489"/>
      <c r="Z806" s="489"/>
    </row>
    <row r="807" spans="1:26" ht="15.75" customHeight="1">
      <c r="A807" s="489"/>
      <c r="B807" s="579"/>
      <c r="C807" s="489"/>
      <c r="D807" s="489"/>
      <c r="E807" s="489"/>
      <c r="F807" s="489"/>
      <c r="G807" s="489"/>
      <c r="H807" s="489"/>
      <c r="I807" s="489"/>
      <c r="J807" s="489"/>
      <c r="K807" s="489"/>
      <c r="L807" s="489"/>
      <c r="M807" s="489"/>
      <c r="N807" s="488"/>
      <c r="O807" s="489"/>
      <c r="P807" s="489"/>
      <c r="Q807" s="489"/>
      <c r="R807" s="489"/>
      <c r="S807" s="489"/>
      <c r="T807" s="489"/>
      <c r="U807" s="489"/>
      <c r="V807" s="489"/>
      <c r="W807" s="489"/>
      <c r="X807" s="489"/>
      <c r="Y807" s="489"/>
      <c r="Z807" s="489"/>
    </row>
    <row r="808" spans="1:26" ht="15.75" customHeight="1">
      <c r="A808" s="489"/>
      <c r="B808" s="579"/>
      <c r="C808" s="489"/>
      <c r="D808" s="489"/>
      <c r="E808" s="489"/>
      <c r="F808" s="489"/>
      <c r="G808" s="489"/>
      <c r="H808" s="489"/>
      <c r="I808" s="489"/>
      <c r="J808" s="489"/>
      <c r="K808" s="489"/>
      <c r="L808" s="489"/>
      <c r="M808" s="489"/>
      <c r="N808" s="488"/>
      <c r="O808" s="489"/>
      <c r="P808" s="489"/>
      <c r="Q808" s="489"/>
      <c r="R808" s="489"/>
      <c r="S808" s="489"/>
      <c r="T808" s="489"/>
      <c r="U808" s="489"/>
      <c r="V808" s="489"/>
      <c r="W808" s="489"/>
      <c r="X808" s="489"/>
      <c r="Y808" s="489"/>
      <c r="Z808" s="489"/>
    </row>
    <row r="809" spans="1:26" ht="15.75" customHeight="1">
      <c r="A809" s="489"/>
      <c r="B809" s="579"/>
      <c r="C809" s="489"/>
      <c r="D809" s="489"/>
      <c r="E809" s="489"/>
      <c r="F809" s="489"/>
      <c r="G809" s="489"/>
      <c r="H809" s="489"/>
      <c r="I809" s="489"/>
      <c r="J809" s="489"/>
      <c r="K809" s="489"/>
      <c r="L809" s="489"/>
      <c r="M809" s="489"/>
      <c r="N809" s="488"/>
      <c r="O809" s="489"/>
      <c r="P809" s="489"/>
      <c r="Q809" s="489"/>
      <c r="R809" s="489"/>
      <c r="S809" s="489"/>
      <c r="T809" s="489"/>
      <c r="U809" s="489"/>
      <c r="V809" s="489"/>
      <c r="W809" s="489"/>
      <c r="X809" s="489"/>
      <c r="Y809" s="489"/>
      <c r="Z809" s="489"/>
    </row>
    <row r="810" spans="1:26" ht="15.75" customHeight="1">
      <c r="A810" s="489"/>
      <c r="B810" s="579"/>
      <c r="C810" s="489"/>
      <c r="D810" s="489"/>
      <c r="E810" s="489"/>
      <c r="F810" s="489"/>
      <c r="G810" s="489"/>
      <c r="H810" s="489"/>
      <c r="I810" s="489"/>
      <c r="J810" s="489"/>
      <c r="K810" s="489"/>
      <c r="L810" s="489"/>
      <c r="M810" s="489"/>
      <c r="N810" s="488"/>
      <c r="O810" s="489"/>
      <c r="P810" s="489"/>
      <c r="Q810" s="489"/>
      <c r="R810" s="489"/>
      <c r="S810" s="489"/>
      <c r="T810" s="489"/>
      <c r="U810" s="489"/>
      <c r="V810" s="489"/>
      <c r="W810" s="489"/>
      <c r="X810" s="489"/>
      <c r="Y810" s="489"/>
      <c r="Z810" s="489"/>
    </row>
    <row r="811" spans="1:26" ht="15.75" customHeight="1">
      <c r="A811" s="489"/>
      <c r="B811" s="579"/>
      <c r="C811" s="489"/>
      <c r="D811" s="489"/>
      <c r="E811" s="489"/>
      <c r="F811" s="489"/>
      <c r="G811" s="489"/>
      <c r="H811" s="489"/>
      <c r="I811" s="489"/>
      <c r="J811" s="489"/>
      <c r="K811" s="489"/>
      <c r="L811" s="489"/>
      <c r="M811" s="489"/>
      <c r="N811" s="488"/>
      <c r="O811" s="489"/>
      <c r="P811" s="489"/>
      <c r="Q811" s="489"/>
      <c r="R811" s="489"/>
      <c r="S811" s="489"/>
      <c r="T811" s="489"/>
      <c r="U811" s="489"/>
      <c r="V811" s="489"/>
      <c r="W811" s="489"/>
      <c r="X811" s="489"/>
      <c r="Y811" s="489"/>
      <c r="Z811" s="489"/>
    </row>
    <row r="812" spans="1:26" ht="15.75" customHeight="1">
      <c r="A812" s="489"/>
      <c r="B812" s="579"/>
      <c r="C812" s="489"/>
      <c r="D812" s="489"/>
      <c r="E812" s="489"/>
      <c r="F812" s="489"/>
      <c r="G812" s="489"/>
      <c r="H812" s="489"/>
      <c r="I812" s="489"/>
      <c r="J812" s="489"/>
      <c r="K812" s="489"/>
      <c r="L812" s="489"/>
      <c r="M812" s="489"/>
      <c r="N812" s="488"/>
      <c r="O812" s="489"/>
      <c r="P812" s="489"/>
      <c r="Q812" s="489"/>
      <c r="R812" s="489"/>
      <c r="S812" s="489"/>
      <c r="T812" s="489"/>
      <c r="U812" s="489"/>
      <c r="V812" s="489"/>
      <c r="W812" s="489"/>
      <c r="X812" s="489"/>
      <c r="Y812" s="489"/>
      <c r="Z812" s="489"/>
    </row>
    <row r="813" spans="1:26" ht="15.75" customHeight="1">
      <c r="A813" s="489"/>
      <c r="B813" s="579"/>
      <c r="C813" s="489"/>
      <c r="D813" s="489"/>
      <c r="E813" s="489"/>
      <c r="F813" s="489"/>
      <c r="G813" s="489"/>
      <c r="H813" s="489"/>
      <c r="I813" s="489"/>
      <c r="J813" s="489"/>
      <c r="K813" s="489"/>
      <c r="L813" s="489"/>
      <c r="M813" s="489"/>
      <c r="N813" s="488"/>
      <c r="O813" s="489"/>
      <c r="P813" s="489"/>
      <c r="Q813" s="489"/>
      <c r="R813" s="489"/>
      <c r="S813" s="489"/>
      <c r="T813" s="489"/>
      <c r="U813" s="489"/>
      <c r="V813" s="489"/>
      <c r="W813" s="489"/>
      <c r="X813" s="489"/>
      <c r="Y813" s="489"/>
      <c r="Z813" s="489"/>
    </row>
    <row r="814" spans="1:26" ht="15.75" customHeight="1">
      <c r="A814" s="489"/>
      <c r="B814" s="579"/>
      <c r="C814" s="489"/>
      <c r="D814" s="489"/>
      <c r="E814" s="489"/>
      <c r="F814" s="489"/>
      <c r="G814" s="489"/>
      <c r="H814" s="489"/>
      <c r="I814" s="489"/>
      <c r="J814" s="489"/>
      <c r="K814" s="489"/>
      <c r="L814" s="489"/>
      <c r="M814" s="489"/>
      <c r="N814" s="488"/>
      <c r="O814" s="489"/>
      <c r="P814" s="489"/>
      <c r="Q814" s="489"/>
      <c r="R814" s="489"/>
      <c r="S814" s="489"/>
      <c r="T814" s="489"/>
      <c r="U814" s="489"/>
      <c r="V814" s="489"/>
      <c r="W814" s="489"/>
      <c r="X814" s="489"/>
      <c r="Y814" s="489"/>
      <c r="Z814" s="489"/>
    </row>
    <row r="815" spans="1:26" ht="15.75" customHeight="1">
      <c r="A815" s="489"/>
      <c r="B815" s="579"/>
      <c r="C815" s="489"/>
      <c r="D815" s="489"/>
      <c r="E815" s="489"/>
      <c r="F815" s="489"/>
      <c r="G815" s="489"/>
      <c r="H815" s="489"/>
      <c r="I815" s="489"/>
      <c r="J815" s="489"/>
      <c r="K815" s="489"/>
      <c r="L815" s="489"/>
      <c r="M815" s="489"/>
      <c r="N815" s="488"/>
      <c r="O815" s="489"/>
      <c r="P815" s="489"/>
      <c r="Q815" s="489"/>
      <c r="R815" s="489"/>
      <c r="S815" s="489"/>
      <c r="T815" s="489"/>
      <c r="U815" s="489"/>
      <c r="V815" s="489"/>
      <c r="W815" s="489"/>
      <c r="X815" s="489"/>
      <c r="Y815" s="489"/>
      <c r="Z815" s="489"/>
    </row>
    <row r="816" spans="1:26" ht="15.75" customHeight="1">
      <c r="A816" s="489"/>
      <c r="B816" s="579"/>
      <c r="C816" s="489"/>
      <c r="D816" s="489"/>
      <c r="E816" s="489"/>
      <c r="F816" s="489"/>
      <c r="G816" s="489"/>
      <c r="H816" s="489"/>
      <c r="I816" s="489"/>
      <c r="J816" s="489"/>
      <c r="K816" s="489"/>
      <c r="L816" s="489"/>
      <c r="M816" s="489"/>
      <c r="N816" s="488"/>
      <c r="O816" s="489"/>
      <c r="P816" s="489"/>
      <c r="Q816" s="489"/>
      <c r="R816" s="489"/>
      <c r="S816" s="489"/>
      <c r="T816" s="489"/>
      <c r="U816" s="489"/>
      <c r="V816" s="489"/>
      <c r="W816" s="489"/>
      <c r="X816" s="489"/>
      <c r="Y816" s="489"/>
      <c r="Z816" s="489"/>
    </row>
    <row r="817" spans="1:26" ht="15.75" customHeight="1">
      <c r="A817" s="489"/>
      <c r="B817" s="579"/>
      <c r="C817" s="489"/>
      <c r="D817" s="489"/>
      <c r="E817" s="489"/>
      <c r="F817" s="489"/>
      <c r="G817" s="489"/>
      <c r="H817" s="489"/>
      <c r="I817" s="489"/>
      <c r="J817" s="489"/>
      <c r="K817" s="489"/>
      <c r="L817" s="489"/>
      <c r="M817" s="489"/>
      <c r="N817" s="488"/>
      <c r="O817" s="489"/>
      <c r="P817" s="489"/>
      <c r="Q817" s="489"/>
      <c r="R817" s="489"/>
      <c r="S817" s="489"/>
      <c r="T817" s="489"/>
      <c r="U817" s="489"/>
      <c r="V817" s="489"/>
      <c r="W817" s="489"/>
      <c r="X817" s="489"/>
      <c r="Y817" s="489"/>
      <c r="Z817" s="489"/>
    </row>
    <row r="818" spans="1:26" ht="15.75" customHeight="1">
      <c r="A818" s="489"/>
      <c r="B818" s="579"/>
      <c r="C818" s="489"/>
      <c r="D818" s="489"/>
      <c r="E818" s="489"/>
      <c r="F818" s="489"/>
      <c r="G818" s="489"/>
      <c r="H818" s="489"/>
      <c r="I818" s="489"/>
      <c r="J818" s="489"/>
      <c r="K818" s="489"/>
      <c r="L818" s="489"/>
      <c r="M818" s="489"/>
      <c r="N818" s="488"/>
      <c r="O818" s="489"/>
      <c r="P818" s="489"/>
      <c r="Q818" s="489"/>
      <c r="R818" s="489"/>
      <c r="S818" s="489"/>
      <c r="T818" s="489"/>
      <c r="U818" s="489"/>
      <c r="V818" s="489"/>
      <c r="W818" s="489"/>
      <c r="X818" s="489"/>
      <c r="Y818" s="489"/>
      <c r="Z818" s="489"/>
    </row>
    <row r="819" spans="1:26" ht="15.75" customHeight="1">
      <c r="A819" s="489"/>
      <c r="B819" s="579"/>
      <c r="C819" s="489"/>
      <c r="D819" s="489"/>
      <c r="E819" s="489"/>
      <c r="F819" s="489"/>
      <c r="G819" s="489"/>
      <c r="H819" s="489"/>
      <c r="I819" s="489"/>
      <c r="J819" s="489"/>
      <c r="K819" s="489"/>
      <c r="L819" s="489"/>
      <c r="M819" s="489"/>
      <c r="N819" s="488"/>
      <c r="O819" s="489"/>
      <c r="P819" s="489"/>
      <c r="Q819" s="489"/>
      <c r="R819" s="489"/>
      <c r="S819" s="489"/>
      <c r="T819" s="489"/>
      <c r="U819" s="489"/>
      <c r="V819" s="489"/>
      <c r="W819" s="489"/>
      <c r="X819" s="489"/>
      <c r="Y819" s="489"/>
      <c r="Z819" s="489"/>
    </row>
    <row r="820" spans="1:26" ht="15.75" customHeight="1">
      <c r="A820" s="489"/>
      <c r="B820" s="579"/>
      <c r="C820" s="489"/>
      <c r="D820" s="489"/>
      <c r="E820" s="489"/>
      <c r="F820" s="489"/>
      <c r="G820" s="489"/>
      <c r="H820" s="489"/>
      <c r="I820" s="489"/>
      <c r="J820" s="489"/>
      <c r="K820" s="489"/>
      <c r="L820" s="489"/>
      <c r="M820" s="489"/>
      <c r="N820" s="488"/>
      <c r="O820" s="489"/>
      <c r="P820" s="489"/>
      <c r="Q820" s="489"/>
      <c r="R820" s="489"/>
      <c r="S820" s="489"/>
      <c r="T820" s="489"/>
      <c r="U820" s="489"/>
      <c r="V820" s="489"/>
      <c r="W820" s="489"/>
      <c r="X820" s="489"/>
      <c r="Y820" s="489"/>
      <c r="Z820" s="489"/>
    </row>
    <row r="821" spans="1:26" ht="15.75" customHeight="1">
      <c r="A821" s="489"/>
      <c r="B821" s="579"/>
      <c r="C821" s="489"/>
      <c r="D821" s="489"/>
      <c r="E821" s="489"/>
      <c r="F821" s="489"/>
      <c r="G821" s="489"/>
      <c r="H821" s="489"/>
      <c r="I821" s="489"/>
      <c r="J821" s="489"/>
      <c r="K821" s="489"/>
      <c r="L821" s="489"/>
      <c r="M821" s="489"/>
      <c r="N821" s="488"/>
      <c r="O821" s="489"/>
      <c r="P821" s="489"/>
      <c r="Q821" s="489"/>
      <c r="R821" s="489"/>
      <c r="S821" s="489"/>
      <c r="T821" s="489"/>
      <c r="U821" s="489"/>
      <c r="V821" s="489"/>
      <c r="W821" s="489"/>
      <c r="X821" s="489"/>
      <c r="Y821" s="489"/>
      <c r="Z821" s="489"/>
    </row>
    <row r="822" spans="1:26" ht="15.75" customHeight="1">
      <c r="A822" s="489"/>
      <c r="B822" s="579"/>
      <c r="C822" s="489"/>
      <c r="D822" s="489"/>
      <c r="E822" s="489"/>
      <c r="F822" s="489"/>
      <c r="G822" s="489"/>
      <c r="H822" s="489"/>
      <c r="I822" s="489"/>
      <c r="J822" s="489"/>
      <c r="K822" s="489"/>
      <c r="L822" s="489"/>
      <c r="M822" s="489"/>
      <c r="N822" s="488"/>
      <c r="O822" s="489"/>
      <c r="P822" s="489"/>
      <c r="Q822" s="489"/>
      <c r="R822" s="489"/>
      <c r="S822" s="489"/>
      <c r="T822" s="489"/>
      <c r="U822" s="489"/>
      <c r="V822" s="489"/>
      <c r="W822" s="489"/>
      <c r="X822" s="489"/>
      <c r="Y822" s="489"/>
      <c r="Z822" s="489"/>
    </row>
    <row r="823" spans="1:26" ht="15.75" customHeight="1">
      <c r="A823" s="489"/>
      <c r="B823" s="579"/>
      <c r="C823" s="489"/>
      <c r="D823" s="489"/>
      <c r="E823" s="489"/>
      <c r="F823" s="489"/>
      <c r="G823" s="489"/>
      <c r="H823" s="489"/>
      <c r="I823" s="489"/>
      <c r="J823" s="489"/>
      <c r="K823" s="489"/>
      <c r="L823" s="489"/>
      <c r="M823" s="489"/>
      <c r="N823" s="488"/>
      <c r="O823" s="489"/>
      <c r="P823" s="489"/>
      <c r="Q823" s="489"/>
      <c r="R823" s="489"/>
      <c r="S823" s="489"/>
      <c r="T823" s="489"/>
      <c r="U823" s="489"/>
      <c r="V823" s="489"/>
      <c r="W823" s="489"/>
      <c r="X823" s="489"/>
      <c r="Y823" s="489"/>
      <c r="Z823" s="489"/>
    </row>
    <row r="824" spans="1:26" ht="15.75" customHeight="1">
      <c r="A824" s="489"/>
      <c r="B824" s="579"/>
      <c r="C824" s="489"/>
      <c r="D824" s="489"/>
      <c r="E824" s="489"/>
      <c r="F824" s="489"/>
      <c r="G824" s="489"/>
      <c r="H824" s="489"/>
      <c r="I824" s="489"/>
      <c r="J824" s="489"/>
      <c r="K824" s="489"/>
      <c r="L824" s="489"/>
      <c r="M824" s="489"/>
      <c r="N824" s="488"/>
      <c r="O824" s="489"/>
      <c r="P824" s="489"/>
      <c r="Q824" s="489"/>
      <c r="R824" s="489"/>
      <c r="S824" s="489"/>
      <c r="T824" s="489"/>
      <c r="U824" s="489"/>
      <c r="V824" s="489"/>
      <c r="W824" s="489"/>
      <c r="X824" s="489"/>
      <c r="Y824" s="489"/>
      <c r="Z824" s="489"/>
    </row>
    <row r="825" spans="1:26" ht="15.75" customHeight="1">
      <c r="A825" s="489"/>
      <c r="B825" s="579"/>
      <c r="C825" s="489"/>
      <c r="D825" s="489"/>
      <c r="E825" s="489"/>
      <c r="F825" s="489"/>
      <c r="G825" s="489"/>
      <c r="H825" s="489"/>
      <c r="I825" s="489"/>
      <c r="J825" s="489"/>
      <c r="K825" s="489"/>
      <c r="L825" s="489"/>
      <c r="M825" s="489"/>
      <c r="N825" s="488"/>
      <c r="O825" s="489"/>
      <c r="P825" s="489"/>
      <c r="Q825" s="489"/>
      <c r="R825" s="489"/>
      <c r="S825" s="489"/>
      <c r="T825" s="489"/>
      <c r="U825" s="489"/>
      <c r="V825" s="489"/>
      <c r="W825" s="489"/>
      <c r="X825" s="489"/>
      <c r="Y825" s="489"/>
      <c r="Z825" s="489"/>
    </row>
    <row r="826" spans="1:26" ht="15.75" customHeight="1">
      <c r="A826" s="489"/>
      <c r="B826" s="579"/>
      <c r="C826" s="489"/>
      <c r="D826" s="489"/>
      <c r="E826" s="489"/>
      <c r="F826" s="489"/>
      <c r="G826" s="489"/>
      <c r="H826" s="489"/>
      <c r="I826" s="489"/>
      <c r="J826" s="489"/>
      <c r="K826" s="489"/>
      <c r="L826" s="489"/>
      <c r="M826" s="489"/>
      <c r="N826" s="488"/>
      <c r="O826" s="489"/>
      <c r="P826" s="489"/>
      <c r="Q826" s="489"/>
      <c r="R826" s="489"/>
      <c r="S826" s="489"/>
      <c r="T826" s="489"/>
      <c r="U826" s="489"/>
      <c r="V826" s="489"/>
      <c r="W826" s="489"/>
      <c r="X826" s="489"/>
      <c r="Y826" s="489"/>
      <c r="Z826" s="489"/>
    </row>
    <row r="827" spans="1:26" ht="15.75" customHeight="1">
      <c r="A827" s="489"/>
      <c r="B827" s="579"/>
      <c r="C827" s="489"/>
      <c r="D827" s="489"/>
      <c r="E827" s="489"/>
      <c r="F827" s="489"/>
      <c r="G827" s="489"/>
      <c r="H827" s="489"/>
      <c r="I827" s="489"/>
      <c r="J827" s="489"/>
      <c r="K827" s="489"/>
      <c r="L827" s="489"/>
      <c r="M827" s="489"/>
      <c r="N827" s="488"/>
      <c r="O827" s="489"/>
      <c r="P827" s="489"/>
      <c r="Q827" s="489"/>
      <c r="R827" s="489"/>
      <c r="S827" s="489"/>
      <c r="T827" s="489"/>
      <c r="U827" s="489"/>
      <c r="V827" s="489"/>
      <c r="W827" s="489"/>
      <c r="X827" s="489"/>
      <c r="Y827" s="489"/>
      <c r="Z827" s="489"/>
    </row>
    <row r="828" spans="1:26" ht="15.75" customHeight="1">
      <c r="A828" s="489"/>
      <c r="B828" s="579"/>
      <c r="C828" s="489"/>
      <c r="D828" s="489"/>
      <c r="E828" s="489"/>
      <c r="F828" s="489"/>
      <c r="G828" s="489"/>
      <c r="H828" s="489"/>
      <c r="I828" s="489"/>
      <c r="J828" s="489"/>
      <c r="K828" s="489"/>
      <c r="L828" s="489"/>
      <c r="M828" s="489"/>
      <c r="N828" s="488"/>
      <c r="O828" s="489"/>
      <c r="P828" s="489"/>
      <c r="Q828" s="489"/>
      <c r="R828" s="489"/>
      <c r="S828" s="489"/>
      <c r="T828" s="489"/>
      <c r="U828" s="489"/>
      <c r="V828" s="489"/>
      <c r="W828" s="489"/>
      <c r="X828" s="489"/>
      <c r="Y828" s="489"/>
      <c r="Z828" s="489"/>
    </row>
    <row r="829" spans="1:26" ht="15.75" customHeight="1">
      <c r="A829" s="489"/>
      <c r="B829" s="579"/>
      <c r="C829" s="489"/>
      <c r="D829" s="489"/>
      <c r="E829" s="489"/>
      <c r="F829" s="489"/>
      <c r="G829" s="489"/>
      <c r="H829" s="489"/>
      <c r="I829" s="489"/>
      <c r="J829" s="489"/>
      <c r="K829" s="489"/>
      <c r="L829" s="489"/>
      <c r="M829" s="489"/>
      <c r="N829" s="488"/>
      <c r="O829" s="489"/>
      <c r="P829" s="489"/>
      <c r="Q829" s="489"/>
      <c r="R829" s="489"/>
      <c r="S829" s="489"/>
      <c r="T829" s="489"/>
      <c r="U829" s="489"/>
      <c r="V829" s="489"/>
      <c r="W829" s="489"/>
      <c r="X829" s="489"/>
      <c r="Y829" s="489"/>
      <c r="Z829" s="489"/>
    </row>
    <row r="830" spans="1:26" ht="15.75" customHeight="1">
      <c r="A830" s="489"/>
      <c r="B830" s="579"/>
      <c r="C830" s="489"/>
      <c r="D830" s="489"/>
      <c r="E830" s="489"/>
      <c r="F830" s="489"/>
      <c r="G830" s="489"/>
      <c r="H830" s="489"/>
      <c r="I830" s="489"/>
      <c r="J830" s="489"/>
      <c r="K830" s="489"/>
      <c r="L830" s="489"/>
      <c r="M830" s="489"/>
      <c r="N830" s="488"/>
      <c r="O830" s="489"/>
      <c r="P830" s="489"/>
      <c r="Q830" s="489"/>
      <c r="R830" s="489"/>
      <c r="S830" s="489"/>
      <c r="T830" s="489"/>
      <c r="U830" s="489"/>
      <c r="V830" s="489"/>
      <c r="W830" s="489"/>
      <c r="X830" s="489"/>
      <c r="Y830" s="489"/>
      <c r="Z830" s="489"/>
    </row>
    <row r="831" spans="1:26" ht="15.75" customHeight="1">
      <c r="A831" s="489"/>
      <c r="B831" s="579"/>
      <c r="C831" s="489"/>
      <c r="D831" s="489"/>
      <c r="E831" s="489"/>
      <c r="F831" s="489"/>
      <c r="G831" s="489"/>
      <c r="H831" s="489"/>
      <c r="I831" s="489"/>
      <c r="J831" s="489"/>
      <c r="K831" s="489"/>
      <c r="L831" s="489"/>
      <c r="M831" s="489"/>
      <c r="N831" s="488"/>
      <c r="O831" s="489"/>
      <c r="P831" s="489"/>
      <c r="Q831" s="489"/>
      <c r="R831" s="489"/>
      <c r="S831" s="489"/>
      <c r="T831" s="489"/>
      <c r="U831" s="489"/>
      <c r="V831" s="489"/>
      <c r="W831" s="489"/>
      <c r="X831" s="489"/>
      <c r="Y831" s="489"/>
      <c r="Z831" s="489"/>
    </row>
    <row r="832" spans="1:26" ht="15.75" customHeight="1">
      <c r="A832" s="489"/>
      <c r="B832" s="579"/>
      <c r="C832" s="489"/>
      <c r="D832" s="489"/>
      <c r="E832" s="489"/>
      <c r="F832" s="489"/>
      <c r="G832" s="489"/>
      <c r="H832" s="489"/>
      <c r="I832" s="489"/>
      <c r="J832" s="489"/>
      <c r="K832" s="489"/>
      <c r="L832" s="489"/>
      <c r="M832" s="489"/>
      <c r="N832" s="488"/>
      <c r="O832" s="489"/>
      <c r="P832" s="489"/>
      <c r="Q832" s="489"/>
      <c r="R832" s="489"/>
      <c r="S832" s="489"/>
      <c r="T832" s="489"/>
      <c r="U832" s="489"/>
      <c r="V832" s="489"/>
      <c r="W832" s="489"/>
      <c r="X832" s="489"/>
      <c r="Y832" s="489"/>
      <c r="Z832" s="489"/>
    </row>
    <row r="833" spans="1:26" ht="15.75" customHeight="1">
      <c r="A833" s="489"/>
      <c r="B833" s="579"/>
      <c r="C833" s="489"/>
      <c r="D833" s="489"/>
      <c r="E833" s="489"/>
      <c r="F833" s="489"/>
      <c r="G833" s="489"/>
      <c r="H833" s="489"/>
      <c r="I833" s="489"/>
      <c r="J833" s="489"/>
      <c r="K833" s="489"/>
      <c r="L833" s="489"/>
      <c r="M833" s="489"/>
      <c r="N833" s="488"/>
      <c r="O833" s="489"/>
      <c r="P833" s="489"/>
      <c r="Q833" s="489"/>
      <c r="R833" s="489"/>
      <c r="S833" s="489"/>
      <c r="T833" s="489"/>
      <c r="U833" s="489"/>
      <c r="V833" s="489"/>
      <c r="W833" s="489"/>
      <c r="X833" s="489"/>
      <c r="Y833" s="489"/>
      <c r="Z833" s="489"/>
    </row>
    <row r="834" spans="1:26" ht="15.75" customHeight="1">
      <c r="A834" s="489"/>
      <c r="B834" s="579"/>
      <c r="C834" s="489"/>
      <c r="D834" s="489"/>
      <c r="E834" s="489"/>
      <c r="F834" s="489"/>
      <c r="G834" s="489"/>
      <c r="H834" s="489"/>
      <c r="I834" s="489"/>
      <c r="J834" s="489"/>
      <c r="K834" s="489"/>
      <c r="L834" s="489"/>
      <c r="M834" s="489"/>
      <c r="N834" s="488"/>
      <c r="O834" s="489"/>
      <c r="P834" s="489"/>
      <c r="Q834" s="489"/>
      <c r="R834" s="489"/>
      <c r="S834" s="489"/>
      <c r="T834" s="489"/>
      <c r="U834" s="489"/>
      <c r="V834" s="489"/>
      <c r="W834" s="489"/>
      <c r="X834" s="489"/>
      <c r="Y834" s="489"/>
      <c r="Z834" s="489"/>
    </row>
    <row r="835" spans="1:26" ht="15.75" customHeight="1">
      <c r="A835" s="489"/>
      <c r="B835" s="579"/>
      <c r="C835" s="489"/>
      <c r="D835" s="489"/>
      <c r="E835" s="489"/>
      <c r="F835" s="489"/>
      <c r="G835" s="489"/>
      <c r="H835" s="489"/>
      <c r="I835" s="489"/>
      <c r="J835" s="489"/>
      <c r="K835" s="489"/>
      <c r="L835" s="489"/>
      <c r="M835" s="489"/>
      <c r="N835" s="488"/>
      <c r="O835" s="489"/>
      <c r="P835" s="489"/>
      <c r="Q835" s="489"/>
      <c r="R835" s="489"/>
      <c r="S835" s="489"/>
      <c r="T835" s="489"/>
      <c r="U835" s="489"/>
      <c r="V835" s="489"/>
      <c r="W835" s="489"/>
      <c r="X835" s="489"/>
      <c r="Y835" s="489"/>
      <c r="Z835" s="489"/>
    </row>
    <row r="836" spans="1:26" ht="15.75" customHeight="1">
      <c r="A836" s="489"/>
      <c r="B836" s="579"/>
      <c r="C836" s="489"/>
      <c r="D836" s="489"/>
      <c r="E836" s="489"/>
      <c r="F836" s="489"/>
      <c r="G836" s="489"/>
      <c r="H836" s="489"/>
      <c r="I836" s="489"/>
      <c r="J836" s="489"/>
      <c r="K836" s="489"/>
      <c r="L836" s="489"/>
      <c r="M836" s="489"/>
      <c r="N836" s="488"/>
      <c r="O836" s="489"/>
      <c r="P836" s="489"/>
      <c r="Q836" s="489"/>
      <c r="R836" s="489"/>
      <c r="S836" s="489"/>
      <c r="T836" s="489"/>
      <c r="U836" s="489"/>
      <c r="V836" s="489"/>
      <c r="W836" s="489"/>
      <c r="X836" s="489"/>
      <c r="Y836" s="489"/>
      <c r="Z836" s="489"/>
    </row>
    <row r="837" spans="1:26" ht="15.75" customHeight="1">
      <c r="A837" s="489"/>
      <c r="B837" s="579"/>
      <c r="C837" s="489"/>
      <c r="D837" s="489"/>
      <c r="E837" s="489"/>
      <c r="F837" s="489"/>
      <c r="G837" s="489"/>
      <c r="H837" s="489"/>
      <c r="I837" s="489"/>
      <c r="J837" s="489"/>
      <c r="K837" s="489"/>
      <c r="L837" s="489"/>
      <c r="M837" s="489"/>
      <c r="N837" s="488"/>
      <c r="O837" s="489"/>
      <c r="P837" s="489"/>
      <c r="Q837" s="489"/>
      <c r="R837" s="489"/>
      <c r="S837" s="489"/>
      <c r="T837" s="489"/>
      <c r="U837" s="489"/>
      <c r="V837" s="489"/>
      <c r="W837" s="489"/>
      <c r="X837" s="489"/>
      <c r="Y837" s="489"/>
      <c r="Z837" s="489"/>
    </row>
    <row r="838" spans="1:26" ht="15.75" customHeight="1">
      <c r="A838" s="489"/>
      <c r="B838" s="579"/>
      <c r="C838" s="489"/>
      <c r="D838" s="489"/>
      <c r="E838" s="489"/>
      <c r="F838" s="489"/>
      <c r="G838" s="489"/>
      <c r="H838" s="489"/>
      <c r="I838" s="489"/>
      <c r="J838" s="489"/>
      <c r="K838" s="489"/>
      <c r="L838" s="489"/>
      <c r="M838" s="489"/>
      <c r="N838" s="488"/>
      <c r="O838" s="489"/>
      <c r="P838" s="489"/>
      <c r="Q838" s="489"/>
      <c r="R838" s="489"/>
      <c r="S838" s="489"/>
      <c r="T838" s="489"/>
      <c r="U838" s="489"/>
      <c r="V838" s="489"/>
      <c r="W838" s="489"/>
      <c r="X838" s="489"/>
      <c r="Y838" s="489"/>
      <c r="Z838" s="489"/>
    </row>
    <row r="839" spans="1:26" ht="15.75" customHeight="1">
      <c r="A839" s="489"/>
      <c r="B839" s="579"/>
      <c r="C839" s="489"/>
      <c r="D839" s="489"/>
      <c r="E839" s="489"/>
      <c r="F839" s="489"/>
      <c r="G839" s="489"/>
      <c r="H839" s="489"/>
      <c r="I839" s="489"/>
      <c r="J839" s="489"/>
      <c r="K839" s="489"/>
      <c r="L839" s="489"/>
      <c r="M839" s="489"/>
      <c r="N839" s="488"/>
      <c r="O839" s="489"/>
      <c r="P839" s="489"/>
      <c r="Q839" s="489"/>
      <c r="R839" s="489"/>
      <c r="S839" s="489"/>
      <c r="T839" s="489"/>
      <c r="U839" s="489"/>
      <c r="V839" s="489"/>
      <c r="W839" s="489"/>
      <c r="X839" s="489"/>
      <c r="Y839" s="489"/>
      <c r="Z839" s="489"/>
    </row>
    <row r="840" spans="1:26" ht="15.75" customHeight="1">
      <c r="A840" s="489"/>
      <c r="B840" s="579"/>
      <c r="C840" s="489"/>
      <c r="D840" s="489"/>
      <c r="E840" s="489"/>
      <c r="F840" s="489"/>
      <c r="G840" s="489"/>
      <c r="H840" s="489"/>
      <c r="I840" s="489"/>
      <c r="J840" s="489"/>
      <c r="K840" s="489"/>
      <c r="L840" s="489"/>
      <c r="M840" s="489"/>
      <c r="N840" s="488"/>
      <c r="O840" s="489"/>
      <c r="P840" s="489"/>
      <c r="Q840" s="489"/>
      <c r="R840" s="489"/>
      <c r="S840" s="489"/>
      <c r="T840" s="489"/>
      <c r="U840" s="489"/>
      <c r="V840" s="489"/>
      <c r="W840" s="489"/>
      <c r="X840" s="489"/>
      <c r="Y840" s="489"/>
      <c r="Z840" s="489"/>
    </row>
    <row r="841" spans="1:26" ht="15.75" customHeight="1">
      <c r="A841" s="489"/>
      <c r="B841" s="579"/>
      <c r="C841" s="489"/>
      <c r="D841" s="489"/>
      <c r="E841" s="489"/>
      <c r="F841" s="489"/>
      <c r="G841" s="489"/>
      <c r="H841" s="489"/>
      <c r="I841" s="489"/>
      <c r="J841" s="489"/>
      <c r="K841" s="489"/>
      <c r="L841" s="489"/>
      <c r="M841" s="489"/>
      <c r="N841" s="488"/>
      <c r="O841" s="489"/>
      <c r="P841" s="489"/>
      <c r="Q841" s="489"/>
      <c r="R841" s="489"/>
      <c r="S841" s="489"/>
      <c r="T841" s="489"/>
      <c r="U841" s="489"/>
      <c r="V841" s="489"/>
      <c r="W841" s="489"/>
      <c r="X841" s="489"/>
      <c r="Y841" s="489"/>
      <c r="Z841" s="489"/>
    </row>
    <row r="842" spans="1:26" ht="15.75" customHeight="1">
      <c r="A842" s="489"/>
      <c r="B842" s="579"/>
      <c r="C842" s="489"/>
      <c r="D842" s="489"/>
      <c r="E842" s="489"/>
      <c r="F842" s="489"/>
      <c r="G842" s="489"/>
      <c r="H842" s="489"/>
      <c r="I842" s="489"/>
      <c r="J842" s="489"/>
      <c r="K842" s="489"/>
      <c r="L842" s="489"/>
      <c r="M842" s="489"/>
      <c r="N842" s="488"/>
      <c r="O842" s="489"/>
      <c r="P842" s="489"/>
      <c r="Q842" s="489"/>
      <c r="R842" s="489"/>
      <c r="S842" s="489"/>
      <c r="T842" s="489"/>
      <c r="U842" s="489"/>
      <c r="V842" s="489"/>
      <c r="W842" s="489"/>
      <c r="X842" s="489"/>
      <c r="Y842" s="489"/>
      <c r="Z842" s="489"/>
    </row>
    <row r="843" spans="1:26" ht="15.75" customHeight="1">
      <c r="A843" s="489"/>
      <c r="B843" s="579"/>
      <c r="C843" s="489"/>
      <c r="D843" s="489"/>
      <c r="E843" s="489"/>
      <c r="F843" s="489"/>
      <c r="G843" s="489"/>
      <c r="H843" s="489"/>
      <c r="I843" s="489"/>
      <c r="J843" s="489"/>
      <c r="K843" s="489"/>
      <c r="L843" s="489"/>
      <c r="M843" s="489"/>
      <c r="N843" s="488"/>
      <c r="O843" s="489"/>
      <c r="P843" s="489"/>
      <c r="Q843" s="489"/>
      <c r="R843" s="489"/>
      <c r="S843" s="489"/>
      <c r="T843" s="489"/>
      <c r="U843" s="489"/>
      <c r="V843" s="489"/>
      <c r="W843" s="489"/>
      <c r="X843" s="489"/>
      <c r="Y843" s="489"/>
      <c r="Z843" s="489"/>
    </row>
    <row r="844" spans="1:26" ht="15.75" customHeight="1">
      <c r="A844" s="489"/>
      <c r="B844" s="579"/>
      <c r="C844" s="489"/>
      <c r="D844" s="489"/>
      <c r="E844" s="489"/>
      <c r="F844" s="489"/>
      <c r="G844" s="489"/>
      <c r="H844" s="489"/>
      <c r="I844" s="489"/>
      <c r="J844" s="489"/>
      <c r="K844" s="489"/>
      <c r="L844" s="489"/>
      <c r="M844" s="489"/>
      <c r="N844" s="488"/>
      <c r="O844" s="489"/>
      <c r="P844" s="489"/>
      <c r="Q844" s="489"/>
      <c r="R844" s="489"/>
      <c r="S844" s="489"/>
      <c r="T844" s="489"/>
      <c r="U844" s="489"/>
      <c r="V844" s="489"/>
      <c r="W844" s="489"/>
      <c r="X844" s="489"/>
      <c r="Y844" s="489"/>
      <c r="Z844" s="489"/>
    </row>
    <row r="845" spans="1:26" ht="15.75" customHeight="1">
      <c r="A845" s="489"/>
      <c r="B845" s="579"/>
      <c r="C845" s="489"/>
      <c r="D845" s="489"/>
      <c r="E845" s="489"/>
      <c r="F845" s="489"/>
      <c r="G845" s="489"/>
      <c r="H845" s="489"/>
      <c r="I845" s="489"/>
      <c r="J845" s="489"/>
      <c r="K845" s="489"/>
      <c r="L845" s="489"/>
      <c r="M845" s="489"/>
      <c r="N845" s="488"/>
      <c r="O845" s="489"/>
      <c r="P845" s="489"/>
      <c r="Q845" s="489"/>
      <c r="R845" s="489"/>
      <c r="S845" s="489"/>
      <c r="T845" s="489"/>
      <c r="U845" s="489"/>
      <c r="V845" s="489"/>
      <c r="W845" s="489"/>
      <c r="X845" s="489"/>
      <c r="Y845" s="489"/>
      <c r="Z845" s="489"/>
    </row>
    <row r="846" spans="1:26" ht="15.75" customHeight="1">
      <c r="A846" s="489"/>
      <c r="B846" s="579"/>
      <c r="C846" s="489"/>
      <c r="D846" s="489"/>
      <c r="E846" s="489"/>
      <c r="F846" s="489"/>
      <c r="G846" s="489"/>
      <c r="H846" s="489"/>
      <c r="I846" s="489"/>
      <c r="J846" s="489"/>
      <c r="K846" s="489"/>
      <c r="L846" s="489"/>
      <c r="M846" s="489"/>
      <c r="N846" s="488"/>
      <c r="O846" s="489"/>
      <c r="P846" s="489"/>
      <c r="Q846" s="489"/>
      <c r="R846" s="489"/>
      <c r="S846" s="489"/>
      <c r="T846" s="489"/>
      <c r="U846" s="489"/>
      <c r="V846" s="489"/>
      <c r="W846" s="489"/>
      <c r="X846" s="489"/>
      <c r="Y846" s="489"/>
      <c r="Z846" s="489"/>
    </row>
    <row r="847" spans="1:26" ht="15.75" customHeight="1">
      <c r="A847" s="489"/>
      <c r="B847" s="579"/>
      <c r="C847" s="489"/>
      <c r="D847" s="489"/>
      <c r="E847" s="489"/>
      <c r="F847" s="489"/>
      <c r="G847" s="489"/>
      <c r="H847" s="489"/>
      <c r="I847" s="489"/>
      <c r="J847" s="489"/>
      <c r="K847" s="489"/>
      <c r="L847" s="489"/>
      <c r="M847" s="489"/>
      <c r="N847" s="488"/>
      <c r="O847" s="489"/>
      <c r="P847" s="489"/>
      <c r="Q847" s="489"/>
      <c r="R847" s="489"/>
      <c r="S847" s="489"/>
      <c r="T847" s="489"/>
      <c r="U847" s="489"/>
      <c r="V847" s="489"/>
      <c r="W847" s="489"/>
      <c r="X847" s="489"/>
      <c r="Y847" s="489"/>
      <c r="Z847" s="489"/>
    </row>
    <row r="848" spans="1:26" ht="15.75" customHeight="1">
      <c r="A848" s="489"/>
      <c r="B848" s="579"/>
      <c r="C848" s="489"/>
      <c r="D848" s="489"/>
      <c r="E848" s="489"/>
      <c r="F848" s="489"/>
      <c r="G848" s="489"/>
      <c r="H848" s="489"/>
      <c r="I848" s="489"/>
      <c r="J848" s="489"/>
      <c r="K848" s="489"/>
      <c r="L848" s="489"/>
      <c r="M848" s="489"/>
      <c r="N848" s="488"/>
      <c r="O848" s="489"/>
      <c r="P848" s="489"/>
      <c r="Q848" s="489"/>
      <c r="R848" s="489"/>
      <c r="S848" s="489"/>
      <c r="T848" s="489"/>
      <c r="U848" s="489"/>
      <c r="V848" s="489"/>
      <c r="W848" s="489"/>
      <c r="X848" s="489"/>
      <c r="Y848" s="489"/>
      <c r="Z848" s="489"/>
    </row>
    <row r="849" spans="1:26" ht="15.75" customHeight="1">
      <c r="A849" s="489"/>
      <c r="B849" s="579"/>
      <c r="C849" s="489"/>
      <c r="D849" s="489"/>
      <c r="E849" s="489"/>
      <c r="F849" s="489"/>
      <c r="G849" s="489"/>
      <c r="H849" s="489"/>
      <c r="I849" s="489"/>
      <c r="J849" s="489"/>
      <c r="K849" s="489"/>
      <c r="L849" s="489"/>
      <c r="M849" s="489"/>
      <c r="N849" s="488"/>
      <c r="O849" s="489"/>
      <c r="P849" s="489"/>
      <c r="Q849" s="489"/>
      <c r="R849" s="489"/>
      <c r="S849" s="489"/>
      <c r="T849" s="489"/>
      <c r="U849" s="489"/>
      <c r="V849" s="489"/>
      <c r="W849" s="489"/>
      <c r="X849" s="489"/>
      <c r="Y849" s="489"/>
      <c r="Z849" s="489"/>
    </row>
    <row r="850" spans="1:26" ht="15.75" customHeight="1">
      <c r="A850" s="489"/>
      <c r="B850" s="579"/>
      <c r="C850" s="489"/>
      <c r="D850" s="489"/>
      <c r="E850" s="489"/>
      <c r="F850" s="489"/>
      <c r="G850" s="489"/>
      <c r="H850" s="489"/>
      <c r="I850" s="489"/>
      <c r="J850" s="489"/>
      <c r="K850" s="489"/>
      <c r="L850" s="489"/>
      <c r="M850" s="489"/>
      <c r="N850" s="488"/>
      <c r="O850" s="489"/>
      <c r="P850" s="489"/>
      <c r="Q850" s="489"/>
      <c r="R850" s="489"/>
      <c r="S850" s="489"/>
      <c r="T850" s="489"/>
      <c r="U850" s="489"/>
      <c r="V850" s="489"/>
      <c r="W850" s="489"/>
      <c r="X850" s="489"/>
      <c r="Y850" s="489"/>
      <c r="Z850" s="489"/>
    </row>
    <row r="851" spans="1:26" ht="15.75" customHeight="1">
      <c r="A851" s="489"/>
      <c r="B851" s="579"/>
      <c r="C851" s="489"/>
      <c r="D851" s="489"/>
      <c r="E851" s="489"/>
      <c r="F851" s="489"/>
      <c r="G851" s="489"/>
      <c r="H851" s="489"/>
      <c r="I851" s="489"/>
      <c r="J851" s="489"/>
      <c r="K851" s="489"/>
      <c r="L851" s="489"/>
      <c r="M851" s="489"/>
      <c r="N851" s="488"/>
      <c r="O851" s="489"/>
      <c r="P851" s="489"/>
      <c r="Q851" s="489"/>
      <c r="R851" s="489"/>
      <c r="S851" s="489"/>
      <c r="T851" s="489"/>
      <c r="U851" s="489"/>
      <c r="V851" s="489"/>
      <c r="W851" s="489"/>
      <c r="X851" s="489"/>
      <c r="Y851" s="489"/>
      <c r="Z851" s="489"/>
    </row>
    <row r="852" spans="1:26" ht="15.75" customHeight="1">
      <c r="A852" s="489"/>
      <c r="B852" s="579"/>
      <c r="C852" s="489"/>
      <c r="D852" s="489"/>
      <c r="E852" s="489"/>
      <c r="F852" s="489"/>
      <c r="G852" s="489"/>
      <c r="H852" s="489"/>
      <c r="I852" s="489"/>
      <c r="J852" s="489"/>
      <c r="K852" s="489"/>
      <c r="L852" s="489"/>
      <c r="M852" s="489"/>
      <c r="N852" s="488"/>
      <c r="O852" s="489"/>
      <c r="P852" s="489"/>
      <c r="Q852" s="489"/>
      <c r="R852" s="489"/>
      <c r="S852" s="489"/>
      <c r="T852" s="489"/>
      <c r="U852" s="489"/>
      <c r="V852" s="489"/>
      <c r="W852" s="489"/>
      <c r="X852" s="489"/>
      <c r="Y852" s="489"/>
      <c r="Z852" s="489"/>
    </row>
    <row r="853" spans="1:26" ht="15.75" customHeight="1">
      <c r="A853" s="489"/>
      <c r="B853" s="579"/>
      <c r="C853" s="489"/>
      <c r="D853" s="489"/>
      <c r="E853" s="489"/>
      <c r="F853" s="489"/>
      <c r="G853" s="489"/>
      <c r="H853" s="489"/>
      <c r="I853" s="489"/>
      <c r="J853" s="489"/>
      <c r="K853" s="489"/>
      <c r="L853" s="489"/>
      <c r="M853" s="489"/>
      <c r="N853" s="488"/>
      <c r="O853" s="489"/>
      <c r="P853" s="489"/>
      <c r="Q853" s="489"/>
      <c r="R853" s="489"/>
      <c r="S853" s="489"/>
      <c r="T853" s="489"/>
      <c r="U853" s="489"/>
      <c r="V853" s="489"/>
      <c r="W853" s="489"/>
      <c r="X853" s="489"/>
      <c r="Y853" s="489"/>
      <c r="Z853" s="489"/>
    </row>
    <row r="854" spans="1:26" ht="15.75" customHeight="1">
      <c r="A854" s="489"/>
      <c r="B854" s="579"/>
      <c r="C854" s="489"/>
      <c r="D854" s="489"/>
      <c r="E854" s="489"/>
      <c r="F854" s="489"/>
      <c r="G854" s="489"/>
      <c r="H854" s="489"/>
      <c r="I854" s="489"/>
      <c r="J854" s="489"/>
      <c r="K854" s="489"/>
      <c r="L854" s="489"/>
      <c r="M854" s="489"/>
      <c r="N854" s="488"/>
      <c r="O854" s="489"/>
      <c r="P854" s="489"/>
      <c r="Q854" s="489"/>
      <c r="R854" s="489"/>
      <c r="S854" s="489"/>
      <c r="T854" s="489"/>
      <c r="U854" s="489"/>
      <c r="V854" s="489"/>
      <c r="W854" s="489"/>
      <c r="X854" s="489"/>
      <c r="Y854" s="489"/>
      <c r="Z854" s="489"/>
    </row>
    <row r="855" spans="1:26" ht="15.75" customHeight="1">
      <c r="A855" s="489"/>
      <c r="B855" s="579"/>
      <c r="C855" s="489"/>
      <c r="D855" s="489"/>
      <c r="E855" s="489"/>
      <c r="F855" s="489"/>
      <c r="G855" s="489"/>
      <c r="H855" s="489"/>
      <c r="I855" s="489"/>
      <c r="J855" s="489"/>
      <c r="K855" s="489"/>
      <c r="L855" s="489"/>
      <c r="M855" s="489"/>
      <c r="N855" s="488"/>
      <c r="O855" s="489"/>
      <c r="P855" s="489"/>
      <c r="Q855" s="489"/>
      <c r="R855" s="489"/>
      <c r="S855" s="489"/>
      <c r="T855" s="489"/>
      <c r="U855" s="489"/>
      <c r="V855" s="489"/>
      <c r="W855" s="489"/>
      <c r="X855" s="489"/>
      <c r="Y855" s="489"/>
      <c r="Z855" s="489"/>
    </row>
    <row r="856" spans="1:26" ht="15.75" customHeight="1">
      <c r="A856" s="489"/>
      <c r="B856" s="579"/>
      <c r="C856" s="489"/>
      <c r="D856" s="489"/>
      <c r="E856" s="489"/>
      <c r="F856" s="489"/>
      <c r="G856" s="489"/>
      <c r="H856" s="489"/>
      <c r="I856" s="489"/>
      <c r="J856" s="489"/>
      <c r="K856" s="489"/>
      <c r="L856" s="489"/>
      <c r="M856" s="489"/>
      <c r="N856" s="488"/>
      <c r="O856" s="489"/>
      <c r="P856" s="489"/>
      <c r="Q856" s="489"/>
      <c r="R856" s="489"/>
      <c r="S856" s="489"/>
      <c r="T856" s="489"/>
      <c r="U856" s="489"/>
      <c r="V856" s="489"/>
      <c r="W856" s="489"/>
      <c r="X856" s="489"/>
      <c r="Y856" s="489"/>
      <c r="Z856" s="489"/>
    </row>
    <row r="857" spans="1:26" ht="15.75" customHeight="1">
      <c r="A857" s="489"/>
      <c r="B857" s="579"/>
      <c r="C857" s="489"/>
      <c r="D857" s="489"/>
      <c r="E857" s="489"/>
      <c r="F857" s="489"/>
      <c r="G857" s="489"/>
      <c r="H857" s="489"/>
      <c r="I857" s="489"/>
      <c r="J857" s="489"/>
      <c r="K857" s="489"/>
      <c r="L857" s="489"/>
      <c r="M857" s="489"/>
      <c r="N857" s="488"/>
      <c r="O857" s="489"/>
      <c r="P857" s="489"/>
      <c r="Q857" s="489"/>
      <c r="R857" s="489"/>
      <c r="S857" s="489"/>
      <c r="T857" s="489"/>
      <c r="U857" s="489"/>
      <c r="V857" s="489"/>
      <c r="W857" s="489"/>
      <c r="X857" s="489"/>
      <c r="Y857" s="489"/>
      <c r="Z857" s="489"/>
    </row>
    <row r="858" spans="1:26" ht="15.75" customHeight="1">
      <c r="A858" s="489"/>
      <c r="B858" s="579"/>
      <c r="C858" s="489"/>
      <c r="D858" s="489"/>
      <c r="E858" s="489"/>
      <c r="F858" s="489"/>
      <c r="G858" s="489"/>
      <c r="H858" s="489"/>
      <c r="I858" s="489"/>
      <c r="J858" s="489"/>
      <c r="K858" s="489"/>
      <c r="L858" s="489"/>
      <c r="M858" s="489"/>
      <c r="N858" s="488"/>
      <c r="O858" s="489"/>
      <c r="P858" s="489"/>
      <c r="Q858" s="489"/>
      <c r="R858" s="489"/>
      <c r="S858" s="489"/>
      <c r="T858" s="489"/>
      <c r="U858" s="489"/>
      <c r="V858" s="489"/>
      <c r="W858" s="489"/>
      <c r="X858" s="489"/>
      <c r="Y858" s="489"/>
      <c r="Z858" s="489"/>
    </row>
    <row r="859" spans="1:26" ht="15.75" customHeight="1">
      <c r="A859" s="489"/>
      <c r="B859" s="579"/>
      <c r="C859" s="489"/>
      <c r="D859" s="489"/>
      <c r="E859" s="489"/>
      <c r="F859" s="489"/>
      <c r="G859" s="489"/>
      <c r="H859" s="489"/>
      <c r="I859" s="489"/>
      <c r="J859" s="489"/>
      <c r="K859" s="489"/>
      <c r="L859" s="489"/>
      <c r="M859" s="489"/>
      <c r="N859" s="488"/>
      <c r="O859" s="489"/>
      <c r="P859" s="489"/>
      <c r="Q859" s="489"/>
      <c r="R859" s="489"/>
      <c r="S859" s="489"/>
      <c r="T859" s="489"/>
      <c r="U859" s="489"/>
      <c r="V859" s="489"/>
      <c r="W859" s="489"/>
      <c r="X859" s="489"/>
      <c r="Y859" s="489"/>
      <c r="Z859" s="489"/>
    </row>
    <row r="860" spans="1:26" ht="15.75" customHeight="1">
      <c r="A860" s="489"/>
      <c r="B860" s="579"/>
      <c r="C860" s="489"/>
      <c r="D860" s="489"/>
      <c r="E860" s="489"/>
      <c r="F860" s="489"/>
      <c r="G860" s="489"/>
      <c r="H860" s="489"/>
      <c r="I860" s="489"/>
      <c r="J860" s="489"/>
      <c r="K860" s="489"/>
      <c r="L860" s="489"/>
      <c r="M860" s="489"/>
      <c r="N860" s="488"/>
      <c r="O860" s="489"/>
      <c r="P860" s="489"/>
      <c r="Q860" s="489"/>
      <c r="R860" s="489"/>
      <c r="S860" s="489"/>
      <c r="T860" s="489"/>
      <c r="U860" s="489"/>
      <c r="V860" s="489"/>
      <c r="W860" s="489"/>
      <c r="X860" s="489"/>
      <c r="Y860" s="489"/>
      <c r="Z860" s="489"/>
    </row>
    <row r="861" spans="1:26" ht="15.75" customHeight="1">
      <c r="A861" s="489"/>
      <c r="B861" s="579"/>
      <c r="C861" s="489"/>
      <c r="D861" s="489"/>
      <c r="E861" s="489"/>
      <c r="F861" s="489"/>
      <c r="G861" s="489"/>
      <c r="H861" s="489"/>
      <c r="I861" s="489"/>
      <c r="J861" s="489"/>
      <c r="K861" s="489"/>
      <c r="L861" s="489"/>
      <c r="M861" s="489"/>
      <c r="N861" s="488"/>
      <c r="O861" s="489"/>
      <c r="P861" s="489"/>
      <c r="Q861" s="489"/>
      <c r="R861" s="489"/>
      <c r="S861" s="489"/>
      <c r="T861" s="489"/>
      <c r="U861" s="489"/>
      <c r="V861" s="489"/>
      <c r="W861" s="489"/>
      <c r="X861" s="489"/>
      <c r="Y861" s="489"/>
      <c r="Z861" s="489"/>
    </row>
    <row r="862" spans="1:26" ht="15.75" customHeight="1">
      <c r="A862" s="489"/>
      <c r="B862" s="579"/>
      <c r="C862" s="489"/>
      <c r="D862" s="489"/>
      <c r="E862" s="489"/>
      <c r="F862" s="489"/>
      <c r="G862" s="489"/>
      <c r="H862" s="489"/>
      <c r="I862" s="489"/>
      <c r="J862" s="489"/>
      <c r="K862" s="489"/>
      <c r="L862" s="489"/>
      <c r="M862" s="489"/>
      <c r="N862" s="488"/>
      <c r="O862" s="489"/>
      <c r="P862" s="489"/>
      <c r="Q862" s="489"/>
      <c r="R862" s="489"/>
      <c r="S862" s="489"/>
      <c r="T862" s="489"/>
      <c r="U862" s="489"/>
      <c r="V862" s="489"/>
      <c r="W862" s="489"/>
      <c r="X862" s="489"/>
      <c r="Y862" s="489"/>
      <c r="Z862" s="489"/>
    </row>
    <row r="863" spans="1:26" ht="15.75" customHeight="1">
      <c r="A863" s="489"/>
      <c r="B863" s="579"/>
      <c r="C863" s="489"/>
      <c r="D863" s="489"/>
      <c r="E863" s="489"/>
      <c r="F863" s="489"/>
      <c r="G863" s="489"/>
      <c r="H863" s="489"/>
      <c r="I863" s="489"/>
      <c r="J863" s="489"/>
      <c r="K863" s="489"/>
      <c r="L863" s="489"/>
      <c r="M863" s="489"/>
      <c r="N863" s="488"/>
      <c r="O863" s="489"/>
      <c r="P863" s="489"/>
      <c r="Q863" s="489"/>
      <c r="R863" s="489"/>
      <c r="S863" s="489"/>
      <c r="T863" s="489"/>
      <c r="U863" s="489"/>
      <c r="V863" s="489"/>
      <c r="W863" s="489"/>
      <c r="X863" s="489"/>
      <c r="Y863" s="489"/>
      <c r="Z863" s="489"/>
    </row>
    <row r="864" spans="1:26" ht="15.75" customHeight="1">
      <c r="A864" s="489"/>
      <c r="B864" s="579"/>
      <c r="C864" s="489"/>
      <c r="D864" s="489"/>
      <c r="E864" s="489"/>
      <c r="F864" s="489"/>
      <c r="G864" s="489"/>
      <c r="H864" s="489"/>
      <c r="I864" s="489"/>
      <c r="J864" s="489"/>
      <c r="K864" s="489"/>
      <c r="L864" s="489"/>
      <c r="M864" s="489"/>
      <c r="N864" s="488"/>
      <c r="O864" s="489"/>
      <c r="P864" s="489"/>
      <c r="Q864" s="489"/>
      <c r="R864" s="489"/>
      <c r="S864" s="489"/>
      <c r="T864" s="489"/>
      <c r="U864" s="489"/>
      <c r="V864" s="489"/>
      <c r="W864" s="489"/>
      <c r="X864" s="489"/>
      <c r="Y864" s="489"/>
      <c r="Z864" s="489"/>
    </row>
    <row r="865" spans="1:26" ht="15.75" customHeight="1">
      <c r="A865" s="489"/>
      <c r="B865" s="579"/>
      <c r="C865" s="489"/>
      <c r="D865" s="489"/>
      <c r="E865" s="489"/>
      <c r="F865" s="489"/>
      <c r="G865" s="489"/>
      <c r="H865" s="489"/>
      <c r="I865" s="489"/>
      <c r="J865" s="489"/>
      <c r="K865" s="489"/>
      <c r="L865" s="489"/>
      <c r="M865" s="489"/>
      <c r="N865" s="488"/>
      <c r="O865" s="489"/>
      <c r="P865" s="489"/>
      <c r="Q865" s="489"/>
      <c r="R865" s="489"/>
      <c r="S865" s="489"/>
      <c r="T865" s="489"/>
      <c r="U865" s="489"/>
      <c r="V865" s="489"/>
      <c r="W865" s="489"/>
      <c r="X865" s="489"/>
      <c r="Y865" s="489"/>
      <c r="Z865" s="489"/>
    </row>
    <row r="866" spans="1:26" ht="15.75" customHeight="1">
      <c r="A866" s="489"/>
      <c r="B866" s="579"/>
      <c r="C866" s="489"/>
      <c r="D866" s="489"/>
      <c r="E866" s="489"/>
      <c r="F866" s="489"/>
      <c r="G866" s="489"/>
      <c r="H866" s="489"/>
      <c r="I866" s="489"/>
      <c r="J866" s="489"/>
      <c r="K866" s="489"/>
      <c r="L866" s="489"/>
      <c r="M866" s="489"/>
      <c r="N866" s="488"/>
      <c r="O866" s="489"/>
      <c r="P866" s="489"/>
      <c r="Q866" s="489"/>
      <c r="R866" s="489"/>
      <c r="S866" s="489"/>
      <c r="T866" s="489"/>
      <c r="U866" s="489"/>
      <c r="V866" s="489"/>
      <c r="W866" s="489"/>
      <c r="X866" s="489"/>
      <c r="Y866" s="489"/>
      <c r="Z866" s="489"/>
    </row>
    <row r="867" spans="1:26" ht="15.75" customHeight="1">
      <c r="A867" s="489"/>
      <c r="B867" s="579"/>
      <c r="C867" s="489"/>
      <c r="D867" s="489"/>
      <c r="E867" s="489"/>
      <c r="F867" s="489"/>
      <c r="G867" s="489"/>
      <c r="H867" s="489"/>
      <c r="I867" s="489"/>
      <c r="J867" s="489"/>
      <c r="K867" s="489"/>
      <c r="L867" s="489"/>
      <c r="M867" s="489"/>
      <c r="N867" s="488"/>
      <c r="O867" s="489"/>
      <c r="P867" s="489"/>
      <c r="Q867" s="489"/>
      <c r="R867" s="489"/>
      <c r="S867" s="489"/>
      <c r="T867" s="489"/>
      <c r="U867" s="489"/>
      <c r="V867" s="489"/>
      <c r="W867" s="489"/>
      <c r="X867" s="489"/>
      <c r="Y867" s="489"/>
      <c r="Z867" s="489"/>
    </row>
    <row r="868" spans="1:26" ht="15.75" customHeight="1">
      <c r="A868" s="489"/>
      <c r="B868" s="579"/>
      <c r="C868" s="489"/>
      <c r="D868" s="489"/>
      <c r="E868" s="489"/>
      <c r="F868" s="489"/>
      <c r="G868" s="489"/>
      <c r="H868" s="489"/>
      <c r="I868" s="489"/>
      <c r="J868" s="489"/>
      <c r="K868" s="489"/>
      <c r="L868" s="489"/>
      <c r="M868" s="489"/>
      <c r="N868" s="488"/>
      <c r="O868" s="489"/>
      <c r="P868" s="489"/>
      <c r="Q868" s="489"/>
      <c r="R868" s="489"/>
      <c r="S868" s="489"/>
      <c r="T868" s="489"/>
      <c r="U868" s="489"/>
      <c r="V868" s="489"/>
      <c r="W868" s="489"/>
      <c r="X868" s="489"/>
      <c r="Y868" s="489"/>
      <c r="Z868" s="489"/>
    </row>
    <row r="869" spans="1:26" ht="15.75" customHeight="1">
      <c r="A869" s="489"/>
      <c r="B869" s="579"/>
      <c r="C869" s="489"/>
      <c r="D869" s="489"/>
      <c r="E869" s="489"/>
      <c r="F869" s="489"/>
      <c r="G869" s="489"/>
      <c r="H869" s="489"/>
      <c r="I869" s="489"/>
      <c r="J869" s="489"/>
      <c r="K869" s="489"/>
      <c r="L869" s="489"/>
      <c r="M869" s="489"/>
      <c r="N869" s="488"/>
      <c r="O869" s="489"/>
      <c r="P869" s="489"/>
      <c r="Q869" s="489"/>
      <c r="R869" s="489"/>
      <c r="S869" s="489"/>
      <c r="T869" s="489"/>
      <c r="U869" s="489"/>
      <c r="V869" s="489"/>
      <c r="W869" s="489"/>
      <c r="X869" s="489"/>
      <c r="Y869" s="489"/>
      <c r="Z869" s="489"/>
    </row>
    <row r="870" spans="1:26" ht="15.75" customHeight="1">
      <c r="A870" s="489"/>
      <c r="B870" s="579"/>
      <c r="C870" s="489"/>
      <c r="D870" s="489"/>
      <c r="E870" s="489"/>
      <c r="F870" s="489"/>
      <c r="G870" s="489"/>
      <c r="H870" s="489"/>
      <c r="I870" s="489"/>
      <c r="J870" s="489"/>
      <c r="K870" s="489"/>
      <c r="L870" s="489"/>
      <c r="M870" s="489"/>
      <c r="N870" s="488"/>
      <c r="O870" s="489"/>
      <c r="P870" s="489"/>
      <c r="Q870" s="489"/>
      <c r="R870" s="489"/>
      <c r="S870" s="489"/>
      <c r="T870" s="489"/>
      <c r="U870" s="489"/>
      <c r="V870" s="489"/>
      <c r="W870" s="489"/>
      <c r="X870" s="489"/>
      <c r="Y870" s="489"/>
      <c r="Z870" s="489"/>
    </row>
    <row r="871" spans="1:26" ht="15.75" customHeight="1">
      <c r="A871" s="489"/>
      <c r="B871" s="579"/>
      <c r="C871" s="489"/>
      <c r="D871" s="489"/>
      <c r="E871" s="489"/>
      <c r="F871" s="489"/>
      <c r="G871" s="489"/>
      <c r="H871" s="489"/>
      <c r="I871" s="489"/>
      <c r="J871" s="489"/>
      <c r="K871" s="489"/>
      <c r="L871" s="489"/>
      <c r="M871" s="489"/>
      <c r="N871" s="488"/>
      <c r="O871" s="489"/>
      <c r="P871" s="489"/>
      <c r="Q871" s="489"/>
      <c r="R871" s="489"/>
      <c r="S871" s="489"/>
      <c r="T871" s="489"/>
      <c r="U871" s="489"/>
      <c r="V871" s="489"/>
      <c r="W871" s="489"/>
      <c r="X871" s="489"/>
      <c r="Y871" s="489"/>
      <c r="Z871" s="489"/>
    </row>
    <row r="872" spans="1:26" ht="15.75" customHeight="1">
      <c r="A872" s="489"/>
      <c r="B872" s="579"/>
      <c r="C872" s="489"/>
      <c r="D872" s="489"/>
      <c r="E872" s="489"/>
      <c r="F872" s="489"/>
      <c r="G872" s="489"/>
      <c r="H872" s="489"/>
      <c r="I872" s="489"/>
      <c r="J872" s="489"/>
      <c r="K872" s="489"/>
      <c r="L872" s="489"/>
      <c r="M872" s="489"/>
      <c r="N872" s="488"/>
      <c r="O872" s="489"/>
      <c r="P872" s="489"/>
      <c r="Q872" s="489"/>
      <c r="R872" s="489"/>
      <c r="S872" s="489"/>
      <c r="T872" s="489"/>
      <c r="U872" s="489"/>
      <c r="V872" s="489"/>
      <c r="W872" s="489"/>
      <c r="X872" s="489"/>
      <c r="Y872" s="489"/>
      <c r="Z872" s="489"/>
    </row>
    <row r="873" spans="1:26" ht="15.75" customHeight="1">
      <c r="A873" s="489"/>
      <c r="B873" s="579"/>
      <c r="C873" s="489"/>
      <c r="D873" s="489"/>
      <c r="E873" s="489"/>
      <c r="F873" s="489"/>
      <c r="G873" s="489"/>
      <c r="H873" s="489"/>
      <c r="I873" s="489"/>
      <c r="J873" s="489"/>
      <c r="K873" s="489"/>
      <c r="L873" s="489"/>
      <c r="M873" s="489"/>
      <c r="N873" s="488"/>
      <c r="O873" s="489"/>
      <c r="P873" s="489"/>
      <c r="Q873" s="489"/>
      <c r="R873" s="489"/>
      <c r="S873" s="489"/>
      <c r="T873" s="489"/>
      <c r="U873" s="489"/>
      <c r="V873" s="489"/>
      <c r="W873" s="489"/>
      <c r="X873" s="489"/>
      <c r="Y873" s="489"/>
      <c r="Z873" s="489"/>
    </row>
    <row r="874" spans="1:26" ht="15.75" customHeight="1">
      <c r="A874" s="489"/>
      <c r="B874" s="579"/>
      <c r="C874" s="489"/>
      <c r="D874" s="489"/>
      <c r="E874" s="489"/>
      <c r="F874" s="489"/>
      <c r="G874" s="489"/>
      <c r="H874" s="489"/>
      <c r="I874" s="489"/>
      <c r="J874" s="489"/>
      <c r="K874" s="489"/>
      <c r="L874" s="489"/>
      <c r="M874" s="489"/>
      <c r="N874" s="488"/>
      <c r="O874" s="489"/>
      <c r="P874" s="489"/>
      <c r="Q874" s="489"/>
      <c r="R874" s="489"/>
      <c r="S874" s="489"/>
      <c r="T874" s="489"/>
      <c r="U874" s="489"/>
      <c r="V874" s="489"/>
      <c r="W874" s="489"/>
      <c r="X874" s="489"/>
      <c r="Y874" s="489"/>
      <c r="Z874" s="489"/>
    </row>
    <row r="875" spans="1:26" ht="15.75" customHeight="1">
      <c r="A875" s="489"/>
      <c r="B875" s="579"/>
      <c r="C875" s="489"/>
      <c r="D875" s="489"/>
      <c r="E875" s="489"/>
      <c r="F875" s="489"/>
      <c r="G875" s="489"/>
      <c r="H875" s="489"/>
      <c r="I875" s="489"/>
      <c r="J875" s="489"/>
      <c r="K875" s="489"/>
      <c r="L875" s="489"/>
      <c r="M875" s="489"/>
      <c r="N875" s="488"/>
      <c r="O875" s="489"/>
      <c r="P875" s="489"/>
      <c r="Q875" s="489"/>
      <c r="R875" s="489"/>
      <c r="S875" s="489"/>
      <c r="T875" s="489"/>
      <c r="U875" s="489"/>
      <c r="V875" s="489"/>
      <c r="W875" s="489"/>
      <c r="X875" s="489"/>
      <c r="Y875" s="489"/>
      <c r="Z875" s="489"/>
    </row>
    <row r="876" spans="1:26" ht="15.75" customHeight="1">
      <c r="A876" s="489"/>
      <c r="B876" s="579"/>
      <c r="C876" s="489"/>
      <c r="D876" s="489"/>
      <c r="E876" s="489"/>
      <c r="F876" s="489"/>
      <c r="G876" s="489"/>
      <c r="H876" s="489"/>
      <c r="I876" s="489"/>
      <c r="J876" s="489"/>
      <c r="K876" s="489"/>
      <c r="L876" s="489"/>
      <c r="M876" s="489"/>
      <c r="N876" s="488"/>
      <c r="O876" s="489"/>
      <c r="P876" s="489"/>
      <c r="Q876" s="489"/>
      <c r="R876" s="489"/>
      <c r="S876" s="489"/>
      <c r="T876" s="489"/>
      <c r="U876" s="489"/>
      <c r="V876" s="489"/>
      <c r="W876" s="489"/>
      <c r="X876" s="489"/>
      <c r="Y876" s="489"/>
      <c r="Z876" s="489"/>
    </row>
    <row r="877" spans="1:26" ht="15.75" customHeight="1">
      <c r="A877" s="489"/>
      <c r="B877" s="579"/>
      <c r="C877" s="489"/>
      <c r="D877" s="489"/>
      <c r="E877" s="489"/>
      <c r="F877" s="489"/>
      <c r="G877" s="489"/>
      <c r="H877" s="489"/>
      <c r="I877" s="489"/>
      <c r="J877" s="489"/>
      <c r="K877" s="489"/>
      <c r="L877" s="489"/>
      <c r="M877" s="489"/>
      <c r="N877" s="488"/>
      <c r="O877" s="489"/>
      <c r="P877" s="489"/>
      <c r="Q877" s="489"/>
      <c r="R877" s="489"/>
      <c r="S877" s="489"/>
      <c r="T877" s="489"/>
      <c r="U877" s="489"/>
      <c r="V877" s="489"/>
      <c r="W877" s="489"/>
      <c r="X877" s="489"/>
      <c r="Y877" s="489"/>
      <c r="Z877" s="489"/>
    </row>
    <row r="878" spans="1:26" ht="15.75" customHeight="1">
      <c r="A878" s="489"/>
      <c r="B878" s="579"/>
      <c r="C878" s="489"/>
      <c r="D878" s="489"/>
      <c r="E878" s="489"/>
      <c r="F878" s="489"/>
      <c r="G878" s="489"/>
      <c r="H878" s="489"/>
      <c r="I878" s="489"/>
      <c r="J878" s="489"/>
      <c r="K878" s="489"/>
      <c r="L878" s="489"/>
      <c r="M878" s="489"/>
      <c r="N878" s="488"/>
      <c r="O878" s="489"/>
      <c r="P878" s="489"/>
      <c r="Q878" s="489"/>
      <c r="R878" s="489"/>
      <c r="S878" s="489"/>
      <c r="T878" s="489"/>
      <c r="U878" s="489"/>
      <c r="V878" s="489"/>
      <c r="W878" s="489"/>
      <c r="X878" s="489"/>
      <c r="Y878" s="489"/>
      <c r="Z878" s="489"/>
    </row>
    <row r="879" spans="1:26" ht="15.75" customHeight="1">
      <c r="A879" s="489"/>
      <c r="B879" s="579"/>
      <c r="C879" s="489"/>
      <c r="D879" s="489"/>
      <c r="E879" s="489"/>
      <c r="F879" s="489"/>
      <c r="G879" s="489"/>
      <c r="H879" s="489"/>
      <c r="I879" s="489"/>
      <c r="J879" s="489"/>
      <c r="K879" s="489"/>
      <c r="L879" s="489"/>
      <c r="M879" s="489"/>
      <c r="N879" s="488"/>
      <c r="O879" s="489"/>
      <c r="P879" s="489"/>
      <c r="Q879" s="489"/>
      <c r="R879" s="489"/>
      <c r="S879" s="489"/>
      <c r="T879" s="489"/>
      <c r="U879" s="489"/>
      <c r="V879" s="489"/>
      <c r="W879" s="489"/>
      <c r="X879" s="489"/>
      <c r="Y879" s="489"/>
      <c r="Z879" s="489"/>
    </row>
    <row r="880" spans="1:26" ht="15.75" customHeight="1">
      <c r="A880" s="489"/>
      <c r="B880" s="579"/>
      <c r="C880" s="489"/>
      <c r="D880" s="489"/>
      <c r="E880" s="489"/>
      <c r="F880" s="489"/>
      <c r="G880" s="489"/>
      <c r="H880" s="489"/>
      <c r="I880" s="489"/>
      <c r="J880" s="489"/>
      <c r="K880" s="489"/>
      <c r="L880" s="489"/>
      <c r="M880" s="489"/>
      <c r="N880" s="488"/>
      <c r="O880" s="489"/>
      <c r="P880" s="489"/>
      <c r="Q880" s="489"/>
      <c r="R880" s="489"/>
      <c r="S880" s="489"/>
      <c r="T880" s="489"/>
      <c r="U880" s="489"/>
      <c r="V880" s="489"/>
      <c r="W880" s="489"/>
      <c r="X880" s="489"/>
      <c r="Y880" s="489"/>
      <c r="Z880" s="489"/>
    </row>
    <row r="881" spans="1:26" ht="15.75" customHeight="1">
      <c r="A881" s="489"/>
      <c r="B881" s="579"/>
      <c r="C881" s="489"/>
      <c r="D881" s="489"/>
      <c r="E881" s="489"/>
      <c r="F881" s="489"/>
      <c r="G881" s="489"/>
      <c r="H881" s="489"/>
      <c r="I881" s="489"/>
      <c r="J881" s="489"/>
      <c r="K881" s="489"/>
      <c r="L881" s="489"/>
      <c r="M881" s="489"/>
      <c r="N881" s="488"/>
      <c r="O881" s="489"/>
      <c r="P881" s="489"/>
      <c r="Q881" s="489"/>
      <c r="R881" s="489"/>
      <c r="S881" s="489"/>
      <c r="T881" s="489"/>
      <c r="U881" s="489"/>
      <c r="V881" s="489"/>
      <c r="W881" s="489"/>
      <c r="X881" s="489"/>
      <c r="Y881" s="489"/>
      <c r="Z881" s="489"/>
    </row>
    <row r="882" spans="1:26" ht="15.75" customHeight="1">
      <c r="A882" s="489"/>
      <c r="B882" s="579"/>
      <c r="C882" s="489"/>
      <c r="D882" s="489"/>
      <c r="E882" s="489"/>
      <c r="F882" s="489"/>
      <c r="G882" s="489"/>
      <c r="H882" s="489"/>
      <c r="I882" s="489"/>
      <c r="J882" s="489"/>
      <c r="K882" s="489"/>
      <c r="L882" s="489"/>
      <c r="M882" s="489"/>
      <c r="N882" s="488"/>
      <c r="O882" s="489"/>
      <c r="P882" s="489"/>
      <c r="Q882" s="489"/>
      <c r="R882" s="489"/>
      <c r="S882" s="489"/>
      <c r="T882" s="489"/>
      <c r="U882" s="489"/>
      <c r="V882" s="489"/>
      <c r="W882" s="489"/>
      <c r="X882" s="489"/>
      <c r="Y882" s="489"/>
      <c r="Z882" s="489"/>
    </row>
    <row r="883" spans="1:26" ht="15.75" customHeight="1">
      <c r="A883" s="489"/>
      <c r="B883" s="579"/>
      <c r="C883" s="489"/>
      <c r="D883" s="489"/>
      <c r="E883" s="489"/>
      <c r="F883" s="489"/>
      <c r="G883" s="489"/>
      <c r="H883" s="489"/>
      <c r="I883" s="489"/>
      <c r="J883" s="489"/>
      <c r="K883" s="489"/>
      <c r="L883" s="489"/>
      <c r="M883" s="489"/>
      <c r="N883" s="488"/>
      <c r="O883" s="489"/>
      <c r="P883" s="489"/>
      <c r="Q883" s="489"/>
      <c r="R883" s="489"/>
      <c r="S883" s="489"/>
      <c r="T883" s="489"/>
      <c r="U883" s="489"/>
      <c r="V883" s="489"/>
      <c r="W883" s="489"/>
      <c r="X883" s="489"/>
      <c r="Y883" s="489"/>
      <c r="Z883" s="489"/>
    </row>
    <row r="884" spans="1:26" ht="15.75" customHeight="1">
      <c r="A884" s="489"/>
      <c r="B884" s="579"/>
      <c r="C884" s="489"/>
      <c r="D884" s="489"/>
      <c r="E884" s="489"/>
      <c r="F884" s="489"/>
      <c r="G884" s="489"/>
      <c r="H884" s="489"/>
      <c r="I884" s="489"/>
      <c r="J884" s="489"/>
      <c r="K884" s="489"/>
      <c r="L884" s="489"/>
      <c r="M884" s="489"/>
      <c r="N884" s="488"/>
      <c r="O884" s="489"/>
      <c r="P884" s="489"/>
      <c r="Q884" s="489"/>
      <c r="R884" s="489"/>
      <c r="S884" s="489"/>
      <c r="T884" s="489"/>
      <c r="U884" s="489"/>
      <c r="V884" s="489"/>
      <c r="W884" s="489"/>
      <c r="X884" s="489"/>
      <c r="Y884" s="489"/>
      <c r="Z884" s="489"/>
    </row>
    <row r="885" spans="1:26" ht="15.75" customHeight="1">
      <c r="A885" s="489"/>
      <c r="B885" s="579"/>
      <c r="C885" s="489"/>
      <c r="D885" s="489"/>
      <c r="E885" s="489"/>
      <c r="F885" s="489"/>
      <c r="G885" s="489"/>
      <c r="H885" s="489"/>
      <c r="I885" s="489"/>
      <c r="J885" s="489"/>
      <c r="K885" s="489"/>
      <c r="L885" s="489"/>
      <c r="M885" s="489"/>
      <c r="N885" s="488"/>
      <c r="O885" s="489"/>
      <c r="P885" s="489"/>
      <c r="Q885" s="489"/>
      <c r="R885" s="489"/>
      <c r="S885" s="489"/>
      <c r="T885" s="489"/>
      <c r="U885" s="489"/>
      <c r="V885" s="489"/>
      <c r="W885" s="489"/>
      <c r="X885" s="489"/>
      <c r="Y885" s="489"/>
      <c r="Z885" s="489"/>
    </row>
    <row r="886" spans="1:26" ht="15.75" customHeight="1">
      <c r="A886" s="489"/>
      <c r="B886" s="579"/>
      <c r="C886" s="489"/>
      <c r="D886" s="489"/>
      <c r="E886" s="489"/>
      <c r="F886" s="489"/>
      <c r="G886" s="489"/>
      <c r="H886" s="489"/>
      <c r="I886" s="489"/>
      <c r="J886" s="489"/>
      <c r="K886" s="489"/>
      <c r="L886" s="489"/>
      <c r="M886" s="489"/>
      <c r="N886" s="488"/>
      <c r="O886" s="489"/>
      <c r="P886" s="489"/>
      <c r="Q886" s="489"/>
      <c r="R886" s="489"/>
      <c r="S886" s="489"/>
      <c r="T886" s="489"/>
      <c r="U886" s="489"/>
      <c r="V886" s="489"/>
      <c r="W886" s="489"/>
      <c r="X886" s="489"/>
      <c r="Y886" s="489"/>
      <c r="Z886" s="489"/>
    </row>
    <row r="887" spans="1:26" ht="15.75" customHeight="1">
      <c r="A887" s="489"/>
      <c r="B887" s="579"/>
      <c r="C887" s="489"/>
      <c r="D887" s="489"/>
      <c r="E887" s="489"/>
      <c r="F887" s="489"/>
      <c r="G887" s="489"/>
      <c r="H887" s="489"/>
      <c r="I887" s="489"/>
      <c r="J887" s="489"/>
      <c r="K887" s="489"/>
      <c r="L887" s="489"/>
      <c r="M887" s="489"/>
      <c r="N887" s="488"/>
      <c r="O887" s="489"/>
      <c r="P887" s="489"/>
      <c r="Q887" s="489"/>
      <c r="R887" s="489"/>
      <c r="S887" s="489"/>
      <c r="T887" s="489"/>
      <c r="U887" s="489"/>
      <c r="V887" s="489"/>
      <c r="W887" s="489"/>
      <c r="X887" s="489"/>
      <c r="Y887" s="489"/>
      <c r="Z887" s="489"/>
    </row>
    <row r="888" spans="1:26" ht="15.75" customHeight="1">
      <c r="A888" s="489"/>
      <c r="B888" s="579"/>
      <c r="C888" s="489"/>
      <c r="D888" s="489"/>
      <c r="E888" s="489"/>
      <c r="F888" s="489"/>
      <c r="G888" s="489"/>
      <c r="H888" s="489"/>
      <c r="I888" s="489"/>
      <c r="J888" s="489"/>
      <c r="K888" s="489"/>
      <c r="L888" s="489"/>
      <c r="M888" s="489"/>
      <c r="N888" s="488"/>
      <c r="O888" s="489"/>
      <c r="P888" s="489"/>
      <c r="Q888" s="489"/>
      <c r="R888" s="489"/>
      <c r="S888" s="489"/>
      <c r="T888" s="489"/>
      <c r="U888" s="489"/>
      <c r="V888" s="489"/>
      <c r="W888" s="489"/>
      <c r="X888" s="489"/>
      <c r="Y888" s="489"/>
      <c r="Z888" s="489"/>
    </row>
    <row r="889" spans="1:26" ht="15.75" customHeight="1">
      <c r="A889" s="489"/>
      <c r="B889" s="579"/>
      <c r="C889" s="489"/>
      <c r="D889" s="489"/>
      <c r="E889" s="489"/>
      <c r="F889" s="489"/>
      <c r="G889" s="489"/>
      <c r="H889" s="489"/>
      <c r="I889" s="489"/>
      <c r="J889" s="489"/>
      <c r="K889" s="489"/>
      <c r="L889" s="489"/>
      <c r="M889" s="489"/>
      <c r="N889" s="488"/>
      <c r="O889" s="489"/>
      <c r="P889" s="489"/>
      <c r="Q889" s="489"/>
      <c r="R889" s="489"/>
      <c r="S889" s="489"/>
      <c r="T889" s="489"/>
      <c r="U889" s="489"/>
      <c r="V889" s="489"/>
      <c r="W889" s="489"/>
      <c r="X889" s="489"/>
      <c r="Y889" s="489"/>
      <c r="Z889" s="489"/>
    </row>
    <row r="890" spans="1:26" ht="15.75" customHeight="1">
      <c r="A890" s="489"/>
      <c r="B890" s="579"/>
      <c r="C890" s="489"/>
      <c r="D890" s="489"/>
      <c r="E890" s="489"/>
      <c r="F890" s="489"/>
      <c r="G890" s="489"/>
      <c r="H890" s="489"/>
      <c r="I890" s="489"/>
      <c r="J890" s="489"/>
      <c r="K890" s="489"/>
      <c r="L890" s="489"/>
      <c r="M890" s="489"/>
      <c r="N890" s="488"/>
      <c r="O890" s="489"/>
      <c r="P890" s="489"/>
      <c r="Q890" s="489"/>
      <c r="R890" s="489"/>
      <c r="S890" s="489"/>
      <c r="T890" s="489"/>
      <c r="U890" s="489"/>
      <c r="V890" s="489"/>
      <c r="W890" s="489"/>
      <c r="X890" s="489"/>
      <c r="Y890" s="489"/>
      <c r="Z890" s="489"/>
    </row>
    <row r="891" spans="1:26" ht="15.75" customHeight="1">
      <c r="A891" s="489"/>
      <c r="B891" s="579"/>
      <c r="C891" s="489"/>
      <c r="D891" s="489"/>
      <c r="E891" s="489"/>
      <c r="F891" s="489"/>
      <c r="G891" s="489"/>
      <c r="H891" s="489"/>
      <c r="I891" s="489"/>
      <c r="J891" s="489"/>
      <c r="K891" s="489"/>
      <c r="L891" s="489"/>
      <c r="M891" s="489"/>
      <c r="N891" s="488"/>
      <c r="O891" s="489"/>
      <c r="P891" s="489"/>
      <c r="Q891" s="489"/>
      <c r="R891" s="489"/>
      <c r="S891" s="489"/>
      <c r="T891" s="489"/>
      <c r="U891" s="489"/>
      <c r="V891" s="489"/>
      <c r="W891" s="489"/>
      <c r="X891" s="489"/>
      <c r="Y891" s="489"/>
      <c r="Z891" s="489"/>
    </row>
    <row r="892" spans="1:26" ht="15.75" customHeight="1">
      <c r="A892" s="489"/>
      <c r="B892" s="579"/>
      <c r="C892" s="489"/>
      <c r="D892" s="489"/>
      <c r="E892" s="489"/>
      <c r="F892" s="489"/>
      <c r="G892" s="489"/>
      <c r="H892" s="489"/>
      <c r="I892" s="489"/>
      <c r="J892" s="489"/>
      <c r="K892" s="489"/>
      <c r="L892" s="489"/>
      <c r="M892" s="489"/>
      <c r="N892" s="488"/>
      <c r="O892" s="489"/>
      <c r="P892" s="489"/>
      <c r="Q892" s="489"/>
      <c r="R892" s="489"/>
      <c r="S892" s="489"/>
      <c r="T892" s="489"/>
      <c r="U892" s="489"/>
      <c r="V892" s="489"/>
      <c r="W892" s="489"/>
      <c r="X892" s="489"/>
      <c r="Y892" s="489"/>
      <c r="Z892" s="489"/>
    </row>
    <row r="893" spans="1:26" ht="15.75" customHeight="1">
      <c r="A893" s="489"/>
      <c r="B893" s="579"/>
      <c r="C893" s="489"/>
      <c r="D893" s="489"/>
      <c r="E893" s="489"/>
      <c r="F893" s="489"/>
      <c r="G893" s="489"/>
      <c r="H893" s="489"/>
      <c r="I893" s="489"/>
      <c r="J893" s="489"/>
      <c r="K893" s="489"/>
      <c r="L893" s="489"/>
      <c r="M893" s="489"/>
      <c r="N893" s="488"/>
      <c r="O893" s="489"/>
      <c r="P893" s="489"/>
      <c r="Q893" s="489"/>
      <c r="R893" s="489"/>
      <c r="S893" s="489"/>
      <c r="T893" s="489"/>
      <c r="U893" s="489"/>
      <c r="V893" s="489"/>
      <c r="W893" s="489"/>
      <c r="X893" s="489"/>
      <c r="Y893" s="489"/>
      <c r="Z893" s="489"/>
    </row>
    <row r="894" spans="1:26" ht="15.75" customHeight="1">
      <c r="A894" s="489"/>
      <c r="B894" s="579"/>
      <c r="C894" s="489"/>
      <c r="D894" s="489"/>
      <c r="E894" s="489"/>
      <c r="F894" s="489"/>
      <c r="G894" s="489"/>
      <c r="H894" s="489"/>
      <c r="I894" s="489"/>
      <c r="J894" s="489"/>
      <c r="K894" s="489"/>
      <c r="L894" s="489"/>
      <c r="M894" s="489"/>
      <c r="N894" s="488"/>
      <c r="O894" s="489"/>
      <c r="P894" s="489"/>
      <c r="Q894" s="489"/>
      <c r="R894" s="489"/>
      <c r="S894" s="489"/>
      <c r="T894" s="489"/>
      <c r="U894" s="489"/>
      <c r="V894" s="489"/>
      <c r="W894" s="489"/>
      <c r="X894" s="489"/>
      <c r="Y894" s="489"/>
      <c r="Z894" s="489"/>
    </row>
    <row r="895" spans="1:26" ht="15.75" customHeight="1">
      <c r="A895" s="489"/>
      <c r="B895" s="579"/>
      <c r="C895" s="489"/>
      <c r="D895" s="489"/>
      <c r="E895" s="489"/>
      <c r="F895" s="489"/>
      <c r="G895" s="489"/>
      <c r="H895" s="489"/>
      <c r="I895" s="489"/>
      <c r="J895" s="489"/>
      <c r="K895" s="489"/>
      <c r="L895" s="489"/>
      <c r="M895" s="489"/>
      <c r="N895" s="488"/>
      <c r="O895" s="489"/>
      <c r="P895" s="489"/>
      <c r="Q895" s="489"/>
      <c r="R895" s="489"/>
      <c r="S895" s="489"/>
      <c r="T895" s="489"/>
      <c r="U895" s="489"/>
      <c r="V895" s="489"/>
      <c r="W895" s="489"/>
      <c r="X895" s="489"/>
      <c r="Y895" s="489"/>
      <c r="Z895" s="489"/>
    </row>
    <row r="896" spans="1:26" ht="15.75" customHeight="1">
      <c r="A896" s="489"/>
      <c r="B896" s="579"/>
      <c r="C896" s="489"/>
      <c r="D896" s="489"/>
      <c r="E896" s="489"/>
      <c r="F896" s="489"/>
      <c r="G896" s="489"/>
      <c r="H896" s="489"/>
      <c r="I896" s="489"/>
      <c r="J896" s="489"/>
      <c r="K896" s="489"/>
      <c r="L896" s="489"/>
      <c r="M896" s="489"/>
      <c r="N896" s="488"/>
      <c r="O896" s="489"/>
      <c r="P896" s="489"/>
      <c r="Q896" s="489"/>
      <c r="R896" s="489"/>
      <c r="S896" s="489"/>
      <c r="T896" s="489"/>
      <c r="U896" s="489"/>
      <c r="V896" s="489"/>
      <c r="W896" s="489"/>
      <c r="X896" s="489"/>
      <c r="Y896" s="489"/>
      <c r="Z896" s="489"/>
    </row>
    <row r="897" spans="1:26" ht="15.75" customHeight="1">
      <c r="A897" s="489"/>
      <c r="B897" s="579"/>
      <c r="C897" s="489"/>
      <c r="D897" s="489"/>
      <c r="E897" s="489"/>
      <c r="F897" s="489"/>
      <c r="G897" s="489"/>
      <c r="H897" s="489"/>
      <c r="I897" s="489"/>
      <c r="J897" s="489"/>
      <c r="K897" s="489"/>
      <c r="L897" s="489"/>
      <c r="M897" s="489"/>
      <c r="N897" s="488"/>
      <c r="O897" s="489"/>
      <c r="P897" s="489"/>
      <c r="Q897" s="489"/>
      <c r="R897" s="489"/>
      <c r="S897" s="489"/>
      <c r="T897" s="489"/>
      <c r="U897" s="489"/>
      <c r="V897" s="489"/>
      <c r="W897" s="489"/>
      <c r="X897" s="489"/>
      <c r="Y897" s="489"/>
      <c r="Z897" s="489"/>
    </row>
    <row r="898" spans="1:26" ht="15.75" customHeight="1">
      <c r="A898" s="489"/>
      <c r="B898" s="579"/>
      <c r="C898" s="489"/>
      <c r="D898" s="489"/>
      <c r="E898" s="489"/>
      <c r="F898" s="489"/>
      <c r="G898" s="489"/>
      <c r="H898" s="489"/>
      <c r="I898" s="489"/>
      <c r="J898" s="489"/>
      <c r="K898" s="489"/>
      <c r="L898" s="489"/>
      <c r="M898" s="489"/>
      <c r="N898" s="488"/>
      <c r="O898" s="489"/>
      <c r="P898" s="489"/>
      <c r="Q898" s="489"/>
      <c r="R898" s="489"/>
      <c r="S898" s="489"/>
      <c r="T898" s="489"/>
      <c r="U898" s="489"/>
      <c r="V898" s="489"/>
      <c r="W898" s="489"/>
      <c r="X898" s="489"/>
      <c r="Y898" s="489"/>
      <c r="Z898" s="489"/>
    </row>
    <row r="899" spans="1:26" ht="15.75" customHeight="1">
      <c r="A899" s="489"/>
      <c r="B899" s="579"/>
      <c r="C899" s="489"/>
      <c r="D899" s="489"/>
      <c r="E899" s="489"/>
      <c r="F899" s="489"/>
      <c r="G899" s="489"/>
      <c r="H899" s="489"/>
      <c r="I899" s="489"/>
      <c r="J899" s="489"/>
      <c r="K899" s="489"/>
      <c r="L899" s="489"/>
      <c r="M899" s="489"/>
      <c r="N899" s="488"/>
      <c r="O899" s="489"/>
      <c r="P899" s="489"/>
      <c r="Q899" s="489"/>
      <c r="R899" s="489"/>
      <c r="S899" s="489"/>
      <c r="T899" s="489"/>
      <c r="U899" s="489"/>
      <c r="V899" s="489"/>
      <c r="W899" s="489"/>
      <c r="X899" s="489"/>
      <c r="Y899" s="489"/>
      <c r="Z899" s="489"/>
    </row>
    <row r="900" spans="1:26" ht="15.75" customHeight="1">
      <c r="A900" s="489"/>
      <c r="B900" s="579"/>
      <c r="C900" s="489"/>
      <c r="D900" s="489"/>
      <c r="E900" s="489"/>
      <c r="F900" s="489"/>
      <c r="G900" s="489"/>
      <c r="H900" s="489"/>
      <c r="I900" s="489"/>
      <c r="J900" s="489"/>
      <c r="K900" s="489"/>
      <c r="L900" s="489"/>
      <c r="M900" s="489"/>
      <c r="N900" s="488"/>
      <c r="O900" s="489"/>
      <c r="P900" s="489"/>
      <c r="Q900" s="489"/>
      <c r="R900" s="489"/>
      <c r="S900" s="489"/>
      <c r="T900" s="489"/>
      <c r="U900" s="489"/>
      <c r="V900" s="489"/>
      <c r="W900" s="489"/>
      <c r="X900" s="489"/>
      <c r="Y900" s="489"/>
      <c r="Z900" s="489"/>
    </row>
    <row r="901" spans="1:26" ht="15.75" customHeight="1">
      <c r="A901" s="489"/>
      <c r="B901" s="579"/>
      <c r="C901" s="489"/>
      <c r="D901" s="489"/>
      <c r="E901" s="489"/>
      <c r="F901" s="489"/>
      <c r="G901" s="489"/>
      <c r="H901" s="489"/>
      <c r="I901" s="489"/>
      <c r="J901" s="489"/>
      <c r="K901" s="489"/>
      <c r="L901" s="489"/>
      <c r="M901" s="489"/>
      <c r="N901" s="488"/>
      <c r="O901" s="489"/>
      <c r="P901" s="489"/>
      <c r="Q901" s="489"/>
      <c r="R901" s="489"/>
      <c r="S901" s="489"/>
      <c r="T901" s="489"/>
      <c r="U901" s="489"/>
      <c r="V901" s="489"/>
      <c r="W901" s="489"/>
      <c r="X901" s="489"/>
      <c r="Y901" s="489"/>
      <c r="Z901" s="489"/>
    </row>
    <row r="902" spans="1:26" ht="15.75" customHeight="1">
      <c r="A902" s="489"/>
      <c r="B902" s="579"/>
      <c r="C902" s="489"/>
      <c r="D902" s="489"/>
      <c r="E902" s="489"/>
      <c r="F902" s="489"/>
      <c r="G902" s="489"/>
      <c r="H902" s="489"/>
      <c r="I902" s="489"/>
      <c r="J902" s="489"/>
      <c r="K902" s="489"/>
      <c r="L902" s="489"/>
      <c r="M902" s="489"/>
      <c r="N902" s="488"/>
      <c r="O902" s="489"/>
      <c r="P902" s="489"/>
      <c r="Q902" s="489"/>
      <c r="R902" s="489"/>
      <c r="S902" s="489"/>
      <c r="T902" s="489"/>
      <c r="U902" s="489"/>
      <c r="V902" s="489"/>
      <c r="W902" s="489"/>
      <c r="X902" s="489"/>
      <c r="Y902" s="489"/>
      <c r="Z902" s="489"/>
    </row>
    <row r="903" spans="1:26" ht="15.75" customHeight="1">
      <c r="A903" s="489"/>
      <c r="B903" s="579"/>
      <c r="C903" s="489"/>
      <c r="D903" s="489"/>
      <c r="E903" s="489"/>
      <c r="F903" s="489"/>
      <c r="G903" s="489"/>
      <c r="H903" s="489"/>
      <c r="I903" s="489"/>
      <c r="J903" s="489"/>
      <c r="K903" s="489"/>
      <c r="L903" s="489"/>
      <c r="M903" s="489"/>
      <c r="N903" s="488"/>
      <c r="O903" s="489"/>
      <c r="P903" s="489"/>
      <c r="Q903" s="489"/>
      <c r="R903" s="489"/>
      <c r="S903" s="489"/>
      <c r="T903" s="489"/>
      <c r="U903" s="489"/>
      <c r="V903" s="489"/>
      <c r="W903" s="489"/>
      <c r="X903" s="489"/>
      <c r="Y903" s="489"/>
      <c r="Z903" s="489"/>
    </row>
    <row r="904" spans="1:26" ht="15.75" customHeight="1">
      <c r="A904" s="489"/>
      <c r="B904" s="579"/>
      <c r="C904" s="489"/>
      <c r="D904" s="489"/>
      <c r="E904" s="489"/>
      <c r="F904" s="489"/>
      <c r="G904" s="489"/>
      <c r="H904" s="489"/>
      <c r="I904" s="489"/>
      <c r="J904" s="489"/>
      <c r="K904" s="489"/>
      <c r="L904" s="489"/>
      <c r="M904" s="489"/>
      <c r="N904" s="488"/>
      <c r="O904" s="489"/>
      <c r="P904" s="489"/>
      <c r="Q904" s="489"/>
      <c r="R904" s="489"/>
      <c r="S904" s="489"/>
      <c r="T904" s="489"/>
      <c r="U904" s="489"/>
      <c r="V904" s="489"/>
      <c r="W904" s="489"/>
      <c r="X904" s="489"/>
      <c r="Y904" s="489"/>
      <c r="Z904" s="489"/>
    </row>
    <row r="905" spans="1:26" ht="15.75" customHeight="1">
      <c r="A905" s="489"/>
      <c r="B905" s="579"/>
      <c r="C905" s="489"/>
      <c r="D905" s="489"/>
      <c r="E905" s="489"/>
      <c r="F905" s="489"/>
      <c r="G905" s="489"/>
      <c r="H905" s="489"/>
      <c r="I905" s="489"/>
      <c r="J905" s="489"/>
      <c r="K905" s="489"/>
      <c r="L905" s="489"/>
      <c r="M905" s="489"/>
      <c r="N905" s="488"/>
      <c r="O905" s="489"/>
      <c r="P905" s="489"/>
      <c r="Q905" s="489"/>
      <c r="R905" s="489"/>
      <c r="S905" s="489"/>
      <c r="T905" s="489"/>
      <c r="U905" s="489"/>
      <c r="V905" s="489"/>
      <c r="W905" s="489"/>
      <c r="X905" s="489"/>
      <c r="Y905" s="489"/>
      <c r="Z905" s="489"/>
    </row>
    <row r="906" spans="1:26" ht="15.75" customHeight="1">
      <c r="A906" s="489"/>
      <c r="B906" s="579"/>
      <c r="C906" s="489"/>
      <c r="D906" s="489"/>
      <c r="E906" s="489"/>
      <c r="F906" s="489"/>
      <c r="G906" s="489"/>
      <c r="H906" s="489"/>
      <c r="I906" s="489"/>
      <c r="J906" s="489"/>
      <c r="K906" s="489"/>
      <c r="L906" s="489"/>
      <c r="M906" s="489"/>
      <c r="N906" s="488"/>
      <c r="O906" s="489"/>
      <c r="P906" s="489"/>
      <c r="Q906" s="489"/>
      <c r="R906" s="489"/>
      <c r="S906" s="489"/>
      <c r="T906" s="489"/>
      <c r="U906" s="489"/>
      <c r="V906" s="489"/>
      <c r="W906" s="489"/>
      <c r="X906" s="489"/>
      <c r="Y906" s="489"/>
      <c r="Z906" s="489"/>
    </row>
    <row r="907" spans="1:26" ht="15.75" customHeight="1">
      <c r="A907" s="489"/>
      <c r="B907" s="579"/>
      <c r="C907" s="489"/>
      <c r="D907" s="489"/>
      <c r="E907" s="489"/>
      <c r="F907" s="489"/>
      <c r="G907" s="489"/>
      <c r="H907" s="489"/>
      <c r="I907" s="489"/>
      <c r="J907" s="489"/>
      <c r="K907" s="489"/>
      <c r="L907" s="489"/>
      <c r="M907" s="489"/>
      <c r="N907" s="488"/>
      <c r="O907" s="489"/>
      <c r="P907" s="489"/>
      <c r="Q907" s="489"/>
      <c r="R907" s="489"/>
      <c r="S907" s="489"/>
      <c r="T907" s="489"/>
      <c r="U907" s="489"/>
      <c r="V907" s="489"/>
      <c r="W907" s="489"/>
      <c r="X907" s="489"/>
      <c r="Y907" s="489"/>
      <c r="Z907" s="489"/>
    </row>
    <row r="908" spans="1:26" ht="15.75" customHeight="1">
      <c r="A908" s="489"/>
      <c r="B908" s="579"/>
      <c r="C908" s="489"/>
      <c r="D908" s="489"/>
      <c r="E908" s="489"/>
      <c r="F908" s="489"/>
      <c r="G908" s="489"/>
      <c r="H908" s="489"/>
      <c r="I908" s="489"/>
      <c r="J908" s="489"/>
      <c r="K908" s="489"/>
      <c r="L908" s="489"/>
      <c r="M908" s="489"/>
      <c r="N908" s="488"/>
      <c r="O908" s="489"/>
      <c r="P908" s="489"/>
      <c r="Q908" s="489"/>
      <c r="R908" s="489"/>
      <c r="S908" s="489"/>
      <c r="T908" s="489"/>
      <c r="U908" s="489"/>
      <c r="V908" s="489"/>
      <c r="W908" s="489"/>
      <c r="X908" s="489"/>
      <c r="Y908" s="489"/>
      <c r="Z908" s="489"/>
    </row>
    <row r="909" spans="1:26" ht="15.75" customHeight="1">
      <c r="A909" s="489"/>
      <c r="B909" s="579"/>
      <c r="C909" s="489"/>
      <c r="D909" s="489"/>
      <c r="E909" s="489"/>
      <c r="F909" s="489"/>
      <c r="G909" s="489"/>
      <c r="H909" s="489"/>
      <c r="I909" s="489"/>
      <c r="J909" s="489"/>
      <c r="K909" s="489"/>
      <c r="L909" s="489"/>
      <c r="M909" s="489"/>
      <c r="N909" s="488"/>
      <c r="O909" s="489"/>
      <c r="P909" s="489"/>
      <c r="Q909" s="489"/>
      <c r="R909" s="489"/>
      <c r="S909" s="489"/>
      <c r="T909" s="489"/>
      <c r="U909" s="489"/>
      <c r="V909" s="489"/>
      <c r="W909" s="489"/>
      <c r="X909" s="489"/>
      <c r="Y909" s="489"/>
      <c r="Z909" s="489"/>
    </row>
    <row r="910" spans="1:26" ht="15.75" customHeight="1">
      <c r="A910" s="489"/>
      <c r="B910" s="579"/>
      <c r="C910" s="489"/>
      <c r="D910" s="489"/>
      <c r="E910" s="489"/>
      <c r="F910" s="489"/>
      <c r="G910" s="489"/>
      <c r="H910" s="489"/>
      <c r="I910" s="489"/>
      <c r="J910" s="489"/>
      <c r="K910" s="489"/>
      <c r="L910" s="489"/>
      <c r="M910" s="489"/>
      <c r="N910" s="488"/>
      <c r="O910" s="489"/>
      <c r="P910" s="489"/>
      <c r="Q910" s="489"/>
      <c r="R910" s="489"/>
      <c r="S910" s="489"/>
      <c r="T910" s="489"/>
      <c r="U910" s="489"/>
      <c r="V910" s="489"/>
      <c r="W910" s="489"/>
      <c r="X910" s="489"/>
      <c r="Y910" s="489"/>
      <c r="Z910" s="489"/>
    </row>
    <row r="911" spans="1:26" ht="15.75" customHeight="1">
      <c r="A911" s="489"/>
      <c r="B911" s="579"/>
      <c r="C911" s="489"/>
      <c r="D911" s="489"/>
      <c r="E911" s="489"/>
      <c r="F911" s="489"/>
      <c r="G911" s="489"/>
      <c r="H911" s="489"/>
      <c r="I911" s="489"/>
      <c r="J911" s="489"/>
      <c r="K911" s="489"/>
      <c r="L911" s="489"/>
      <c r="M911" s="489"/>
      <c r="N911" s="488"/>
      <c r="O911" s="489"/>
      <c r="P911" s="489"/>
      <c r="Q911" s="489"/>
      <c r="R911" s="489"/>
      <c r="S911" s="489"/>
      <c r="T911" s="489"/>
      <c r="U911" s="489"/>
      <c r="V911" s="489"/>
      <c r="W911" s="489"/>
      <c r="X911" s="489"/>
      <c r="Y911" s="489"/>
      <c r="Z911" s="489"/>
    </row>
    <row r="912" spans="1:26" ht="15.75" customHeight="1">
      <c r="A912" s="489"/>
      <c r="B912" s="579"/>
      <c r="C912" s="489"/>
      <c r="D912" s="489"/>
      <c r="E912" s="489"/>
      <c r="F912" s="489"/>
      <c r="G912" s="489"/>
      <c r="H912" s="489"/>
      <c r="I912" s="489"/>
      <c r="J912" s="489"/>
      <c r="K912" s="489"/>
      <c r="L912" s="489"/>
      <c r="M912" s="489"/>
      <c r="N912" s="488"/>
      <c r="O912" s="489"/>
      <c r="P912" s="489"/>
      <c r="Q912" s="489"/>
      <c r="R912" s="489"/>
      <c r="S912" s="489"/>
      <c r="T912" s="489"/>
      <c r="U912" s="489"/>
      <c r="V912" s="489"/>
      <c r="W912" s="489"/>
      <c r="X912" s="489"/>
      <c r="Y912" s="489"/>
      <c r="Z912" s="489"/>
    </row>
    <row r="913" spans="1:26" ht="15.75" customHeight="1">
      <c r="A913" s="489"/>
      <c r="B913" s="579"/>
      <c r="C913" s="489"/>
      <c r="D913" s="489"/>
      <c r="E913" s="489"/>
      <c r="F913" s="489"/>
      <c r="G913" s="489"/>
      <c r="H913" s="489"/>
      <c r="I913" s="489"/>
      <c r="J913" s="489"/>
      <c r="K913" s="489"/>
      <c r="L913" s="489"/>
      <c r="M913" s="489"/>
      <c r="N913" s="488"/>
      <c r="O913" s="489"/>
      <c r="P913" s="489"/>
      <c r="Q913" s="489"/>
      <c r="R913" s="489"/>
      <c r="S913" s="489"/>
      <c r="T913" s="489"/>
      <c r="U913" s="489"/>
      <c r="V913" s="489"/>
      <c r="W913" s="489"/>
      <c r="X913" s="489"/>
      <c r="Y913" s="489"/>
      <c r="Z913" s="489"/>
    </row>
    <row r="914" spans="1:26" ht="15.75" customHeight="1">
      <c r="A914" s="489"/>
      <c r="B914" s="579"/>
      <c r="C914" s="489"/>
      <c r="D914" s="489"/>
      <c r="E914" s="489"/>
      <c r="F914" s="489"/>
      <c r="G914" s="489"/>
      <c r="H914" s="489"/>
      <c r="I914" s="489"/>
      <c r="J914" s="489"/>
      <c r="K914" s="489"/>
      <c r="L914" s="489"/>
      <c r="M914" s="489"/>
      <c r="N914" s="488"/>
      <c r="O914" s="489"/>
      <c r="P914" s="489"/>
      <c r="Q914" s="489"/>
      <c r="R914" s="489"/>
      <c r="S914" s="489"/>
      <c r="T914" s="489"/>
      <c r="U914" s="489"/>
      <c r="V914" s="489"/>
      <c r="W914" s="489"/>
      <c r="X914" s="489"/>
      <c r="Y914" s="489"/>
      <c r="Z914" s="489"/>
    </row>
    <row r="915" spans="1:26" ht="15.75" customHeight="1">
      <c r="A915" s="489"/>
      <c r="B915" s="579"/>
      <c r="C915" s="489"/>
      <c r="D915" s="489"/>
      <c r="E915" s="489"/>
      <c r="F915" s="489"/>
      <c r="G915" s="489"/>
      <c r="H915" s="489"/>
      <c r="I915" s="489"/>
      <c r="J915" s="489"/>
      <c r="K915" s="489"/>
      <c r="L915" s="489"/>
      <c r="M915" s="489"/>
      <c r="N915" s="488"/>
      <c r="O915" s="489"/>
      <c r="P915" s="489"/>
      <c r="Q915" s="489"/>
      <c r="R915" s="489"/>
      <c r="S915" s="489"/>
      <c r="T915" s="489"/>
      <c r="U915" s="489"/>
      <c r="V915" s="489"/>
      <c r="W915" s="489"/>
      <c r="X915" s="489"/>
      <c r="Y915" s="489"/>
      <c r="Z915" s="489"/>
    </row>
    <row r="916" spans="1:26" ht="15.75" customHeight="1">
      <c r="A916" s="489"/>
      <c r="B916" s="579"/>
      <c r="C916" s="489"/>
      <c r="D916" s="489"/>
      <c r="E916" s="489"/>
      <c r="F916" s="489"/>
      <c r="G916" s="489"/>
      <c r="H916" s="489"/>
      <c r="I916" s="489"/>
      <c r="J916" s="489"/>
      <c r="K916" s="489"/>
      <c r="L916" s="489"/>
      <c r="M916" s="489"/>
      <c r="N916" s="488"/>
      <c r="O916" s="489"/>
      <c r="P916" s="489"/>
      <c r="Q916" s="489"/>
      <c r="R916" s="489"/>
      <c r="S916" s="489"/>
      <c r="T916" s="489"/>
      <c r="U916" s="489"/>
      <c r="V916" s="489"/>
      <c r="W916" s="489"/>
      <c r="X916" s="489"/>
      <c r="Y916" s="489"/>
      <c r="Z916" s="489"/>
    </row>
    <row r="917" spans="1:26" ht="15.75" customHeight="1">
      <c r="A917" s="489"/>
      <c r="B917" s="579"/>
      <c r="C917" s="489"/>
      <c r="D917" s="489"/>
      <c r="E917" s="489"/>
      <c r="F917" s="489"/>
      <c r="G917" s="489"/>
      <c r="H917" s="489"/>
      <c r="I917" s="489"/>
      <c r="J917" s="489"/>
      <c r="K917" s="489"/>
      <c r="L917" s="489"/>
      <c r="M917" s="489"/>
      <c r="N917" s="488"/>
      <c r="O917" s="489"/>
      <c r="P917" s="489"/>
      <c r="Q917" s="489"/>
      <c r="R917" s="489"/>
      <c r="S917" s="489"/>
      <c r="T917" s="489"/>
      <c r="U917" s="489"/>
      <c r="V917" s="489"/>
      <c r="W917" s="489"/>
      <c r="X917" s="489"/>
      <c r="Y917" s="489"/>
      <c r="Z917" s="489"/>
    </row>
    <row r="918" spans="1:26" ht="15.75" customHeight="1">
      <c r="A918" s="489"/>
      <c r="B918" s="579"/>
      <c r="C918" s="489"/>
      <c r="D918" s="489"/>
      <c r="E918" s="489"/>
      <c r="F918" s="489"/>
      <c r="G918" s="489"/>
      <c r="H918" s="489"/>
      <c r="I918" s="489"/>
      <c r="J918" s="489"/>
      <c r="K918" s="489"/>
      <c r="L918" s="489"/>
      <c r="M918" s="489"/>
      <c r="N918" s="488"/>
      <c r="O918" s="489"/>
      <c r="P918" s="489"/>
      <c r="Q918" s="489"/>
      <c r="R918" s="489"/>
      <c r="S918" s="489"/>
      <c r="T918" s="489"/>
      <c r="U918" s="489"/>
      <c r="V918" s="489"/>
      <c r="W918" s="489"/>
      <c r="X918" s="489"/>
      <c r="Y918" s="489"/>
      <c r="Z918" s="489"/>
    </row>
    <row r="919" spans="1:26" ht="15.75" customHeight="1">
      <c r="A919" s="489"/>
      <c r="B919" s="579"/>
      <c r="C919" s="489"/>
      <c r="D919" s="489"/>
      <c r="E919" s="489"/>
      <c r="F919" s="489"/>
      <c r="G919" s="489"/>
      <c r="H919" s="489"/>
      <c r="I919" s="489"/>
      <c r="J919" s="489"/>
      <c r="K919" s="489"/>
      <c r="L919" s="489"/>
      <c r="M919" s="489"/>
      <c r="N919" s="488"/>
      <c r="O919" s="489"/>
      <c r="P919" s="489"/>
      <c r="Q919" s="489"/>
      <c r="R919" s="489"/>
      <c r="S919" s="489"/>
      <c r="T919" s="489"/>
      <c r="U919" s="489"/>
      <c r="V919" s="489"/>
      <c r="W919" s="489"/>
      <c r="X919" s="489"/>
      <c r="Y919" s="489"/>
      <c r="Z919" s="489"/>
    </row>
    <row r="920" spans="1:26" ht="15.75" customHeight="1">
      <c r="A920" s="489"/>
      <c r="B920" s="579"/>
      <c r="C920" s="489"/>
      <c r="D920" s="489"/>
      <c r="E920" s="489"/>
      <c r="F920" s="489"/>
      <c r="G920" s="489"/>
      <c r="H920" s="489"/>
      <c r="I920" s="489"/>
      <c r="J920" s="489"/>
      <c r="K920" s="489"/>
      <c r="L920" s="489"/>
      <c r="M920" s="489"/>
      <c r="N920" s="488"/>
      <c r="O920" s="489"/>
      <c r="P920" s="489"/>
      <c r="Q920" s="489"/>
      <c r="R920" s="489"/>
      <c r="S920" s="489"/>
      <c r="T920" s="489"/>
      <c r="U920" s="489"/>
      <c r="V920" s="489"/>
      <c r="W920" s="489"/>
      <c r="X920" s="489"/>
      <c r="Y920" s="489"/>
      <c r="Z920" s="489"/>
    </row>
    <row r="921" spans="1:26" ht="15.75" customHeight="1">
      <c r="A921" s="489"/>
      <c r="B921" s="579"/>
      <c r="C921" s="489"/>
      <c r="D921" s="489"/>
      <c r="E921" s="489"/>
      <c r="F921" s="489"/>
      <c r="G921" s="489"/>
      <c r="H921" s="489"/>
      <c r="I921" s="489"/>
      <c r="J921" s="489"/>
      <c r="K921" s="489"/>
      <c r="L921" s="489"/>
      <c r="M921" s="489"/>
      <c r="N921" s="488"/>
      <c r="O921" s="489"/>
      <c r="P921" s="489"/>
      <c r="Q921" s="489"/>
      <c r="R921" s="489"/>
      <c r="S921" s="489"/>
      <c r="T921" s="489"/>
      <c r="U921" s="489"/>
      <c r="V921" s="489"/>
      <c r="W921" s="489"/>
      <c r="X921" s="489"/>
      <c r="Y921" s="489"/>
      <c r="Z921" s="489"/>
    </row>
    <row r="922" spans="1:26" ht="15.75" customHeight="1">
      <c r="A922" s="489"/>
      <c r="B922" s="579"/>
      <c r="C922" s="489"/>
      <c r="D922" s="489"/>
      <c r="E922" s="489"/>
      <c r="F922" s="489"/>
      <c r="G922" s="489"/>
      <c r="H922" s="489"/>
      <c r="I922" s="489"/>
      <c r="J922" s="489"/>
      <c r="K922" s="489"/>
      <c r="L922" s="489"/>
      <c r="M922" s="489"/>
      <c r="N922" s="488"/>
      <c r="O922" s="489"/>
      <c r="P922" s="489"/>
      <c r="Q922" s="489"/>
      <c r="R922" s="489"/>
      <c r="S922" s="489"/>
      <c r="T922" s="489"/>
      <c r="U922" s="489"/>
      <c r="V922" s="489"/>
      <c r="W922" s="489"/>
      <c r="X922" s="489"/>
      <c r="Y922" s="489"/>
      <c r="Z922" s="489"/>
    </row>
    <row r="923" spans="1:26" ht="15.75" customHeight="1">
      <c r="A923" s="489"/>
      <c r="B923" s="579"/>
      <c r="C923" s="489"/>
      <c r="D923" s="489"/>
      <c r="E923" s="489"/>
      <c r="F923" s="489"/>
      <c r="G923" s="489"/>
      <c r="H923" s="489"/>
      <c r="I923" s="489"/>
      <c r="J923" s="489"/>
      <c r="K923" s="489"/>
      <c r="L923" s="489"/>
      <c r="M923" s="489"/>
      <c r="N923" s="488"/>
      <c r="O923" s="489"/>
      <c r="P923" s="489"/>
      <c r="Q923" s="489"/>
      <c r="R923" s="489"/>
      <c r="S923" s="489"/>
      <c r="T923" s="489"/>
      <c r="U923" s="489"/>
      <c r="V923" s="489"/>
      <c r="W923" s="489"/>
      <c r="X923" s="489"/>
      <c r="Y923" s="489"/>
      <c r="Z923" s="489"/>
    </row>
    <row r="924" spans="1:26" ht="15.75" customHeight="1">
      <c r="A924" s="489"/>
      <c r="B924" s="579"/>
      <c r="C924" s="489"/>
      <c r="D924" s="489"/>
      <c r="E924" s="489"/>
      <c r="F924" s="489"/>
      <c r="G924" s="489"/>
      <c r="H924" s="489"/>
      <c r="I924" s="489"/>
      <c r="J924" s="489"/>
      <c r="K924" s="489"/>
      <c r="L924" s="489"/>
      <c r="M924" s="489"/>
      <c r="N924" s="488"/>
      <c r="O924" s="489"/>
      <c r="P924" s="489"/>
      <c r="Q924" s="489"/>
      <c r="R924" s="489"/>
      <c r="S924" s="489"/>
      <c r="T924" s="489"/>
      <c r="U924" s="489"/>
      <c r="V924" s="489"/>
      <c r="W924" s="489"/>
      <c r="X924" s="489"/>
      <c r="Y924" s="489"/>
      <c r="Z924" s="489"/>
    </row>
    <row r="925" spans="1:26" ht="15.75" customHeight="1">
      <c r="A925" s="489"/>
      <c r="B925" s="579"/>
      <c r="C925" s="489"/>
      <c r="D925" s="489"/>
      <c r="E925" s="489"/>
      <c r="F925" s="489"/>
      <c r="G925" s="489"/>
      <c r="H925" s="489"/>
      <c r="I925" s="489"/>
      <c r="J925" s="489"/>
      <c r="K925" s="489"/>
      <c r="L925" s="489"/>
      <c r="M925" s="489"/>
      <c r="N925" s="488"/>
      <c r="O925" s="489"/>
      <c r="P925" s="489"/>
      <c r="Q925" s="489"/>
      <c r="R925" s="489"/>
      <c r="S925" s="489"/>
      <c r="T925" s="489"/>
      <c r="U925" s="489"/>
      <c r="V925" s="489"/>
      <c r="W925" s="489"/>
      <c r="X925" s="489"/>
      <c r="Y925" s="489"/>
      <c r="Z925" s="489"/>
    </row>
    <row r="926" spans="1:26" ht="15.75" customHeight="1">
      <c r="A926" s="489"/>
      <c r="B926" s="579"/>
      <c r="C926" s="489"/>
      <c r="D926" s="489"/>
      <c r="E926" s="489"/>
      <c r="F926" s="489"/>
      <c r="G926" s="489"/>
      <c r="H926" s="489"/>
      <c r="I926" s="489"/>
      <c r="J926" s="489"/>
      <c r="K926" s="489"/>
      <c r="L926" s="489"/>
      <c r="M926" s="489"/>
      <c r="N926" s="488"/>
      <c r="O926" s="489"/>
      <c r="P926" s="489"/>
      <c r="Q926" s="489"/>
      <c r="R926" s="489"/>
      <c r="S926" s="489"/>
      <c r="T926" s="489"/>
      <c r="U926" s="489"/>
      <c r="V926" s="489"/>
      <c r="W926" s="489"/>
      <c r="X926" s="489"/>
      <c r="Y926" s="489"/>
      <c r="Z926" s="489"/>
    </row>
    <row r="927" spans="1:26" ht="15.75" customHeight="1">
      <c r="A927" s="489"/>
      <c r="B927" s="579"/>
      <c r="C927" s="489"/>
      <c r="D927" s="489"/>
      <c r="E927" s="489"/>
      <c r="F927" s="489"/>
      <c r="G927" s="489"/>
      <c r="H927" s="489"/>
      <c r="I927" s="489"/>
      <c r="J927" s="489"/>
      <c r="K927" s="489"/>
      <c r="L927" s="489"/>
      <c r="M927" s="489"/>
      <c r="N927" s="488"/>
      <c r="O927" s="489"/>
      <c r="P927" s="489"/>
      <c r="Q927" s="489"/>
      <c r="R927" s="489"/>
      <c r="S927" s="489"/>
      <c r="T927" s="489"/>
      <c r="U927" s="489"/>
      <c r="V927" s="489"/>
      <c r="W927" s="489"/>
      <c r="X927" s="489"/>
      <c r="Y927" s="489"/>
      <c r="Z927" s="489"/>
    </row>
    <row r="928" spans="1:26" ht="15.75" customHeight="1">
      <c r="A928" s="489"/>
      <c r="B928" s="579"/>
      <c r="C928" s="489"/>
      <c r="D928" s="489"/>
      <c r="E928" s="489"/>
      <c r="F928" s="489"/>
      <c r="G928" s="489"/>
      <c r="H928" s="489"/>
      <c r="I928" s="489"/>
      <c r="J928" s="489"/>
      <c r="K928" s="489"/>
      <c r="L928" s="489"/>
      <c r="M928" s="489"/>
      <c r="N928" s="488"/>
      <c r="O928" s="489"/>
      <c r="P928" s="489"/>
      <c r="Q928" s="489"/>
      <c r="R928" s="489"/>
      <c r="S928" s="489"/>
      <c r="T928" s="489"/>
      <c r="U928" s="489"/>
      <c r="V928" s="489"/>
      <c r="W928" s="489"/>
      <c r="X928" s="489"/>
      <c r="Y928" s="489"/>
      <c r="Z928" s="489"/>
    </row>
    <row r="929" spans="1:26" ht="15.75" customHeight="1">
      <c r="A929" s="489"/>
      <c r="B929" s="579"/>
      <c r="C929" s="489"/>
      <c r="D929" s="489"/>
      <c r="E929" s="489"/>
      <c r="F929" s="489"/>
      <c r="G929" s="489"/>
      <c r="H929" s="489"/>
      <c r="I929" s="489"/>
      <c r="J929" s="489"/>
      <c r="K929" s="489"/>
      <c r="L929" s="489"/>
      <c r="M929" s="489"/>
      <c r="N929" s="488"/>
      <c r="O929" s="489"/>
      <c r="P929" s="489"/>
      <c r="Q929" s="489"/>
      <c r="R929" s="489"/>
      <c r="S929" s="489"/>
      <c r="T929" s="489"/>
      <c r="U929" s="489"/>
      <c r="V929" s="489"/>
      <c r="W929" s="489"/>
      <c r="X929" s="489"/>
      <c r="Y929" s="489"/>
      <c r="Z929" s="489"/>
    </row>
    <row r="930" spans="1:26" ht="15.75" customHeight="1">
      <c r="A930" s="489"/>
      <c r="B930" s="579"/>
      <c r="C930" s="489"/>
      <c r="D930" s="489"/>
      <c r="E930" s="489"/>
      <c r="F930" s="489"/>
      <c r="G930" s="489"/>
      <c r="H930" s="489"/>
      <c r="I930" s="489"/>
      <c r="J930" s="489"/>
      <c r="K930" s="489"/>
      <c r="L930" s="489"/>
      <c r="M930" s="489"/>
      <c r="N930" s="488"/>
      <c r="O930" s="489"/>
      <c r="P930" s="489"/>
      <c r="Q930" s="489"/>
      <c r="R930" s="489"/>
      <c r="S930" s="489"/>
      <c r="T930" s="489"/>
      <c r="U930" s="489"/>
      <c r="V930" s="489"/>
      <c r="W930" s="489"/>
      <c r="X930" s="489"/>
      <c r="Y930" s="489"/>
      <c r="Z930" s="489"/>
    </row>
    <row r="931" spans="1:26" ht="15.75" customHeight="1">
      <c r="A931" s="489"/>
      <c r="B931" s="579"/>
      <c r="C931" s="489"/>
      <c r="D931" s="489"/>
      <c r="E931" s="489"/>
      <c r="F931" s="489"/>
      <c r="G931" s="489"/>
      <c r="H931" s="489"/>
      <c r="I931" s="489"/>
      <c r="J931" s="489"/>
      <c r="K931" s="489"/>
      <c r="L931" s="489"/>
      <c r="M931" s="489"/>
      <c r="N931" s="488"/>
      <c r="O931" s="489"/>
      <c r="P931" s="489"/>
      <c r="Q931" s="489"/>
      <c r="R931" s="489"/>
      <c r="S931" s="489"/>
      <c r="T931" s="489"/>
      <c r="U931" s="489"/>
      <c r="V931" s="489"/>
      <c r="W931" s="489"/>
      <c r="X931" s="489"/>
      <c r="Y931" s="489"/>
      <c r="Z931" s="489"/>
    </row>
    <row r="932" spans="1:26" ht="15.75" customHeight="1">
      <c r="A932" s="489"/>
      <c r="B932" s="579"/>
      <c r="C932" s="489"/>
      <c r="D932" s="489"/>
      <c r="E932" s="489"/>
      <c r="F932" s="489"/>
      <c r="G932" s="489"/>
      <c r="H932" s="489"/>
      <c r="I932" s="489"/>
      <c r="J932" s="489"/>
      <c r="K932" s="489"/>
      <c r="L932" s="489"/>
      <c r="M932" s="489"/>
      <c r="N932" s="488"/>
      <c r="O932" s="489"/>
      <c r="P932" s="489"/>
      <c r="Q932" s="489"/>
      <c r="R932" s="489"/>
      <c r="S932" s="489"/>
      <c r="T932" s="489"/>
      <c r="U932" s="489"/>
      <c r="V932" s="489"/>
      <c r="W932" s="489"/>
      <c r="X932" s="489"/>
      <c r="Y932" s="489"/>
      <c r="Z932" s="489"/>
    </row>
    <row r="933" spans="1:26" ht="15.75" customHeight="1">
      <c r="A933" s="489"/>
      <c r="B933" s="579"/>
      <c r="C933" s="489"/>
      <c r="D933" s="489"/>
      <c r="E933" s="489"/>
      <c r="F933" s="489"/>
      <c r="G933" s="489"/>
      <c r="H933" s="489"/>
      <c r="I933" s="489"/>
      <c r="J933" s="489"/>
      <c r="K933" s="489"/>
      <c r="L933" s="489"/>
      <c r="M933" s="489"/>
      <c r="N933" s="488"/>
      <c r="O933" s="489"/>
      <c r="P933" s="489"/>
      <c r="Q933" s="489"/>
      <c r="R933" s="489"/>
      <c r="S933" s="489"/>
      <c r="T933" s="489"/>
      <c r="U933" s="489"/>
      <c r="V933" s="489"/>
      <c r="W933" s="489"/>
      <c r="X933" s="489"/>
      <c r="Y933" s="489"/>
      <c r="Z933" s="489"/>
    </row>
    <row r="934" spans="1:26" ht="15.75" customHeight="1">
      <c r="A934" s="489"/>
      <c r="B934" s="579"/>
      <c r="C934" s="489"/>
      <c r="D934" s="489"/>
      <c r="E934" s="489"/>
      <c r="F934" s="489"/>
      <c r="G934" s="489"/>
      <c r="H934" s="489"/>
      <c r="I934" s="489"/>
      <c r="J934" s="489"/>
      <c r="K934" s="489"/>
      <c r="L934" s="489"/>
      <c r="M934" s="489"/>
      <c r="N934" s="488"/>
      <c r="O934" s="489"/>
      <c r="P934" s="489"/>
      <c r="Q934" s="489"/>
      <c r="R934" s="489"/>
      <c r="S934" s="489"/>
      <c r="T934" s="489"/>
      <c r="U934" s="489"/>
      <c r="V934" s="489"/>
      <c r="W934" s="489"/>
      <c r="X934" s="489"/>
      <c r="Y934" s="489"/>
      <c r="Z934" s="489"/>
    </row>
    <row r="935" spans="1:26" ht="15.75" customHeight="1">
      <c r="A935" s="489"/>
      <c r="B935" s="579"/>
      <c r="C935" s="489"/>
      <c r="D935" s="489"/>
      <c r="E935" s="489"/>
      <c r="F935" s="489"/>
      <c r="G935" s="489"/>
      <c r="H935" s="489"/>
      <c r="I935" s="489"/>
      <c r="J935" s="489"/>
      <c r="K935" s="489"/>
      <c r="L935" s="489"/>
      <c r="M935" s="489"/>
      <c r="N935" s="488"/>
      <c r="O935" s="489"/>
      <c r="P935" s="489"/>
      <c r="Q935" s="489"/>
      <c r="R935" s="489"/>
      <c r="S935" s="489"/>
      <c r="T935" s="489"/>
      <c r="U935" s="489"/>
      <c r="V935" s="489"/>
      <c r="W935" s="489"/>
      <c r="X935" s="489"/>
      <c r="Y935" s="489"/>
      <c r="Z935" s="489"/>
    </row>
    <row r="936" spans="1:26" ht="15.75" customHeight="1">
      <c r="A936" s="489"/>
      <c r="B936" s="579"/>
      <c r="C936" s="489"/>
      <c r="D936" s="489"/>
      <c r="E936" s="489"/>
      <c r="F936" s="489"/>
      <c r="G936" s="489"/>
      <c r="H936" s="489"/>
      <c r="I936" s="489"/>
      <c r="J936" s="489"/>
      <c r="K936" s="489"/>
      <c r="L936" s="489"/>
      <c r="M936" s="489"/>
      <c r="N936" s="488"/>
      <c r="O936" s="489"/>
      <c r="P936" s="489"/>
      <c r="Q936" s="489"/>
      <c r="R936" s="489"/>
      <c r="S936" s="489"/>
      <c r="T936" s="489"/>
      <c r="U936" s="489"/>
      <c r="V936" s="489"/>
      <c r="W936" s="489"/>
      <c r="X936" s="489"/>
      <c r="Y936" s="489"/>
      <c r="Z936" s="489"/>
    </row>
    <row r="937" spans="1:26" ht="15.75" customHeight="1">
      <c r="A937" s="489"/>
      <c r="B937" s="579"/>
      <c r="C937" s="489"/>
      <c r="D937" s="489"/>
      <c r="E937" s="489"/>
      <c r="F937" s="489"/>
      <c r="G937" s="489"/>
      <c r="H937" s="489"/>
      <c r="I937" s="489"/>
      <c r="J937" s="489"/>
      <c r="K937" s="489"/>
      <c r="L937" s="489"/>
      <c r="M937" s="489"/>
      <c r="N937" s="488"/>
      <c r="O937" s="489"/>
      <c r="P937" s="489"/>
      <c r="Q937" s="489"/>
      <c r="R937" s="489"/>
      <c r="S937" s="489"/>
      <c r="T937" s="489"/>
      <c r="U937" s="489"/>
      <c r="V937" s="489"/>
      <c r="W937" s="489"/>
      <c r="X937" s="489"/>
      <c r="Y937" s="489"/>
      <c r="Z937" s="489"/>
    </row>
    <row r="938" spans="1:26" ht="15.75" customHeight="1">
      <c r="A938" s="489"/>
      <c r="B938" s="579"/>
      <c r="C938" s="489"/>
      <c r="D938" s="489"/>
      <c r="E938" s="489"/>
      <c r="F938" s="489"/>
      <c r="G938" s="489"/>
      <c r="H938" s="489"/>
      <c r="I938" s="489"/>
      <c r="J938" s="489"/>
      <c r="K938" s="489"/>
      <c r="L938" s="489"/>
      <c r="M938" s="489"/>
      <c r="N938" s="488"/>
      <c r="O938" s="489"/>
      <c r="P938" s="489"/>
      <c r="Q938" s="489"/>
      <c r="R938" s="489"/>
      <c r="S938" s="489"/>
      <c r="T938" s="489"/>
      <c r="U938" s="489"/>
      <c r="V938" s="489"/>
      <c r="W938" s="489"/>
      <c r="X938" s="489"/>
      <c r="Y938" s="489"/>
      <c r="Z938" s="489"/>
    </row>
    <row r="939" spans="1:26" ht="15.75" customHeight="1">
      <c r="A939" s="489"/>
      <c r="B939" s="579"/>
      <c r="C939" s="489"/>
      <c r="D939" s="489"/>
      <c r="E939" s="489"/>
      <c r="F939" s="489"/>
      <c r="G939" s="489"/>
      <c r="H939" s="489"/>
      <c r="I939" s="489"/>
      <c r="J939" s="489"/>
      <c r="K939" s="489"/>
      <c r="L939" s="489"/>
      <c r="M939" s="489"/>
      <c r="N939" s="488"/>
      <c r="O939" s="489"/>
      <c r="P939" s="489"/>
      <c r="Q939" s="489"/>
      <c r="R939" s="489"/>
      <c r="S939" s="489"/>
      <c r="T939" s="489"/>
      <c r="U939" s="489"/>
      <c r="V939" s="489"/>
      <c r="W939" s="489"/>
      <c r="X939" s="489"/>
      <c r="Y939" s="489"/>
      <c r="Z939" s="489"/>
    </row>
    <row r="940" spans="1:26" ht="15.75" customHeight="1">
      <c r="A940" s="489"/>
      <c r="B940" s="579"/>
      <c r="C940" s="489"/>
      <c r="D940" s="489"/>
      <c r="E940" s="489"/>
      <c r="F940" s="489"/>
      <c r="G940" s="489"/>
      <c r="H940" s="489"/>
      <c r="I940" s="489"/>
      <c r="J940" s="489"/>
      <c r="K940" s="489"/>
      <c r="L940" s="489"/>
      <c r="M940" s="489"/>
      <c r="N940" s="488"/>
      <c r="O940" s="489"/>
      <c r="P940" s="489"/>
      <c r="Q940" s="489"/>
      <c r="R940" s="489"/>
      <c r="S940" s="489"/>
      <c r="T940" s="489"/>
      <c r="U940" s="489"/>
      <c r="V940" s="489"/>
      <c r="W940" s="489"/>
      <c r="X940" s="489"/>
      <c r="Y940" s="489"/>
      <c r="Z940" s="489"/>
    </row>
    <row r="941" spans="1:26" ht="15.75" customHeight="1">
      <c r="A941" s="489"/>
      <c r="B941" s="579"/>
      <c r="C941" s="489"/>
      <c r="D941" s="489"/>
      <c r="E941" s="489"/>
      <c r="F941" s="489"/>
      <c r="G941" s="489"/>
      <c r="H941" s="489"/>
      <c r="I941" s="489"/>
      <c r="J941" s="489"/>
      <c r="K941" s="489"/>
      <c r="L941" s="489"/>
      <c r="M941" s="489"/>
      <c r="N941" s="488"/>
      <c r="O941" s="489"/>
      <c r="P941" s="489"/>
      <c r="Q941" s="489"/>
      <c r="R941" s="489"/>
      <c r="S941" s="489"/>
      <c r="T941" s="489"/>
      <c r="U941" s="489"/>
      <c r="V941" s="489"/>
      <c r="W941" s="489"/>
      <c r="X941" s="489"/>
      <c r="Y941" s="489"/>
      <c r="Z941" s="489"/>
    </row>
    <row r="942" spans="1:26" ht="15.75" customHeight="1">
      <c r="A942" s="489"/>
      <c r="B942" s="579"/>
      <c r="C942" s="489"/>
      <c r="D942" s="489"/>
      <c r="E942" s="489"/>
      <c r="F942" s="489"/>
      <c r="G942" s="489"/>
      <c r="H942" s="489"/>
      <c r="I942" s="489"/>
      <c r="J942" s="489"/>
      <c r="K942" s="489"/>
      <c r="L942" s="489"/>
      <c r="M942" s="489"/>
      <c r="N942" s="488"/>
      <c r="O942" s="489"/>
      <c r="P942" s="489"/>
      <c r="Q942" s="489"/>
      <c r="R942" s="489"/>
      <c r="S942" s="489"/>
      <c r="T942" s="489"/>
      <c r="U942" s="489"/>
      <c r="V942" s="489"/>
      <c r="W942" s="489"/>
      <c r="X942" s="489"/>
      <c r="Y942" s="489"/>
      <c r="Z942" s="489"/>
    </row>
    <row r="943" spans="1:26" ht="15.75" customHeight="1">
      <c r="A943" s="489"/>
      <c r="B943" s="579"/>
      <c r="C943" s="489"/>
      <c r="D943" s="489"/>
      <c r="E943" s="489"/>
      <c r="F943" s="489"/>
      <c r="G943" s="489"/>
      <c r="H943" s="489"/>
      <c r="I943" s="489"/>
      <c r="J943" s="489"/>
      <c r="K943" s="489"/>
      <c r="L943" s="489"/>
      <c r="M943" s="489"/>
      <c r="N943" s="488"/>
      <c r="O943" s="489"/>
      <c r="P943" s="489"/>
      <c r="Q943" s="489"/>
      <c r="R943" s="489"/>
      <c r="S943" s="489"/>
      <c r="T943" s="489"/>
      <c r="U943" s="489"/>
      <c r="V943" s="489"/>
      <c r="W943" s="489"/>
      <c r="X943" s="489"/>
      <c r="Y943" s="489"/>
      <c r="Z943" s="489"/>
    </row>
    <row r="944" spans="1:26" ht="15.75" customHeight="1">
      <c r="A944" s="489"/>
      <c r="B944" s="579"/>
      <c r="C944" s="489"/>
      <c r="D944" s="489"/>
      <c r="E944" s="489"/>
      <c r="F944" s="489"/>
      <c r="G944" s="489"/>
      <c r="H944" s="489"/>
      <c r="I944" s="489"/>
      <c r="J944" s="489"/>
      <c r="K944" s="489"/>
      <c r="L944" s="489"/>
      <c r="M944" s="489"/>
      <c r="N944" s="488"/>
      <c r="O944" s="489"/>
      <c r="P944" s="489"/>
      <c r="Q944" s="489"/>
      <c r="R944" s="489"/>
      <c r="S944" s="489"/>
      <c r="T944" s="489"/>
      <c r="U944" s="489"/>
      <c r="V944" s="489"/>
      <c r="W944" s="489"/>
      <c r="X944" s="489"/>
      <c r="Y944" s="489"/>
      <c r="Z944" s="489"/>
    </row>
    <row r="945" spans="1:26" ht="15.75" customHeight="1">
      <c r="A945" s="489"/>
      <c r="B945" s="579"/>
      <c r="C945" s="489"/>
      <c r="D945" s="489"/>
      <c r="E945" s="489"/>
      <c r="F945" s="489"/>
      <c r="G945" s="489"/>
      <c r="H945" s="489"/>
      <c r="I945" s="489"/>
      <c r="J945" s="489"/>
      <c r="K945" s="489"/>
      <c r="L945" s="489"/>
      <c r="M945" s="489"/>
      <c r="N945" s="488"/>
      <c r="O945" s="489"/>
      <c r="P945" s="489"/>
      <c r="Q945" s="489"/>
      <c r="R945" s="489"/>
      <c r="S945" s="489"/>
      <c r="T945" s="489"/>
      <c r="U945" s="489"/>
      <c r="V945" s="489"/>
      <c r="W945" s="489"/>
      <c r="X945" s="489"/>
      <c r="Y945" s="489"/>
      <c r="Z945" s="489"/>
    </row>
    <row r="946" spans="1:26" ht="15.75" customHeight="1">
      <c r="A946" s="489"/>
      <c r="B946" s="579"/>
      <c r="C946" s="489"/>
      <c r="D946" s="489"/>
      <c r="E946" s="489"/>
      <c r="F946" s="489"/>
      <c r="G946" s="489"/>
      <c r="H946" s="489"/>
      <c r="I946" s="489"/>
      <c r="J946" s="489"/>
      <c r="K946" s="489"/>
      <c r="L946" s="489"/>
      <c r="M946" s="489"/>
      <c r="N946" s="488"/>
      <c r="O946" s="489"/>
      <c r="P946" s="489"/>
      <c r="Q946" s="489"/>
      <c r="R946" s="489"/>
      <c r="S946" s="489"/>
      <c r="T946" s="489"/>
      <c r="U946" s="489"/>
      <c r="V946" s="489"/>
      <c r="W946" s="489"/>
      <c r="X946" s="489"/>
      <c r="Y946" s="489"/>
      <c r="Z946" s="489"/>
    </row>
    <row r="947" spans="1:26" ht="15.75" customHeight="1">
      <c r="A947" s="489"/>
      <c r="B947" s="579"/>
      <c r="C947" s="489"/>
      <c r="D947" s="489"/>
      <c r="E947" s="489"/>
      <c r="F947" s="489"/>
      <c r="G947" s="489"/>
      <c r="H947" s="489"/>
      <c r="I947" s="489"/>
      <c r="J947" s="489"/>
      <c r="K947" s="489"/>
      <c r="L947" s="489"/>
      <c r="M947" s="489"/>
      <c r="N947" s="488"/>
      <c r="O947" s="489"/>
      <c r="P947" s="489"/>
      <c r="Q947" s="489"/>
      <c r="R947" s="489"/>
      <c r="S947" s="489"/>
      <c r="T947" s="489"/>
      <c r="U947" s="489"/>
      <c r="V947" s="489"/>
      <c r="W947" s="489"/>
      <c r="X947" s="489"/>
      <c r="Y947" s="489"/>
      <c r="Z947" s="489"/>
    </row>
    <row r="948" spans="1:26" ht="15.75" customHeight="1">
      <c r="A948" s="489"/>
      <c r="B948" s="579"/>
      <c r="C948" s="489"/>
      <c r="D948" s="489"/>
      <c r="E948" s="489"/>
      <c r="F948" s="489"/>
      <c r="G948" s="489"/>
      <c r="H948" s="489"/>
      <c r="I948" s="489"/>
      <c r="J948" s="489"/>
      <c r="K948" s="489"/>
      <c r="L948" s="489"/>
      <c r="M948" s="489"/>
      <c r="N948" s="488"/>
      <c r="O948" s="489"/>
      <c r="P948" s="489"/>
      <c r="Q948" s="489"/>
      <c r="R948" s="489"/>
      <c r="S948" s="489"/>
      <c r="T948" s="489"/>
      <c r="U948" s="489"/>
      <c r="V948" s="489"/>
      <c r="W948" s="489"/>
      <c r="X948" s="489"/>
      <c r="Y948" s="489"/>
      <c r="Z948" s="489"/>
    </row>
    <row r="949" spans="1:26" ht="15.75" customHeight="1">
      <c r="A949" s="489"/>
      <c r="B949" s="579"/>
      <c r="C949" s="489"/>
      <c r="D949" s="489"/>
      <c r="E949" s="489"/>
      <c r="F949" s="489"/>
      <c r="G949" s="489"/>
      <c r="H949" s="489"/>
      <c r="I949" s="489"/>
      <c r="J949" s="489"/>
      <c r="K949" s="489"/>
      <c r="L949" s="489"/>
      <c r="M949" s="489"/>
      <c r="N949" s="488"/>
      <c r="O949" s="489"/>
      <c r="P949" s="489"/>
      <c r="Q949" s="489"/>
      <c r="R949" s="489"/>
      <c r="S949" s="489"/>
      <c r="T949" s="489"/>
      <c r="U949" s="489"/>
      <c r="V949" s="489"/>
      <c r="W949" s="489"/>
      <c r="X949" s="489"/>
      <c r="Y949" s="489"/>
      <c r="Z949" s="489"/>
    </row>
    <row r="950" spans="1:26" ht="15.75" customHeight="1">
      <c r="A950" s="489"/>
      <c r="B950" s="579"/>
      <c r="C950" s="489"/>
      <c r="D950" s="489"/>
      <c r="E950" s="489"/>
      <c r="F950" s="489"/>
      <c r="G950" s="489"/>
      <c r="H950" s="489"/>
      <c r="I950" s="489"/>
      <c r="J950" s="489"/>
      <c r="K950" s="489"/>
      <c r="L950" s="489"/>
      <c r="M950" s="489"/>
      <c r="N950" s="488"/>
      <c r="O950" s="489"/>
      <c r="P950" s="489"/>
      <c r="Q950" s="489"/>
      <c r="R950" s="489"/>
      <c r="S950" s="489"/>
      <c r="T950" s="489"/>
      <c r="U950" s="489"/>
      <c r="V950" s="489"/>
      <c r="W950" s="489"/>
      <c r="X950" s="489"/>
      <c r="Y950" s="489"/>
      <c r="Z950" s="489"/>
    </row>
    <row r="951" spans="1:26" ht="15.75" customHeight="1">
      <c r="A951" s="489"/>
      <c r="B951" s="579"/>
      <c r="C951" s="489"/>
      <c r="D951" s="489"/>
      <c r="E951" s="489"/>
      <c r="F951" s="489"/>
      <c r="G951" s="489"/>
      <c r="H951" s="489"/>
      <c r="I951" s="489"/>
      <c r="J951" s="489"/>
      <c r="K951" s="489"/>
      <c r="L951" s="489"/>
      <c r="M951" s="489"/>
      <c r="N951" s="488"/>
      <c r="O951" s="489"/>
      <c r="P951" s="489"/>
      <c r="Q951" s="489"/>
      <c r="R951" s="489"/>
      <c r="S951" s="489"/>
      <c r="T951" s="489"/>
      <c r="U951" s="489"/>
      <c r="V951" s="489"/>
      <c r="W951" s="489"/>
      <c r="X951" s="489"/>
      <c r="Y951" s="489"/>
      <c r="Z951" s="489"/>
    </row>
    <row r="952" spans="1:26" ht="15.75" customHeight="1">
      <c r="A952" s="489"/>
      <c r="B952" s="579"/>
      <c r="C952" s="489"/>
      <c r="D952" s="489"/>
      <c r="E952" s="489"/>
      <c r="F952" s="489"/>
      <c r="G952" s="489"/>
      <c r="H952" s="489"/>
      <c r="I952" s="489"/>
      <c r="J952" s="489"/>
      <c r="K952" s="489"/>
      <c r="L952" s="489"/>
      <c r="M952" s="489"/>
      <c r="N952" s="488"/>
      <c r="O952" s="489"/>
      <c r="P952" s="489"/>
      <c r="Q952" s="489"/>
      <c r="R952" s="489"/>
      <c r="S952" s="489"/>
      <c r="T952" s="489"/>
      <c r="U952" s="489"/>
      <c r="V952" s="489"/>
      <c r="W952" s="489"/>
      <c r="X952" s="489"/>
      <c r="Y952" s="489"/>
      <c r="Z952" s="489"/>
    </row>
    <row r="953" spans="1:26" ht="15.75" customHeight="1">
      <c r="A953" s="489"/>
      <c r="B953" s="579"/>
      <c r="C953" s="489"/>
      <c r="D953" s="489"/>
      <c r="E953" s="489"/>
      <c r="F953" s="489"/>
      <c r="G953" s="489"/>
      <c r="H953" s="489"/>
      <c r="I953" s="489"/>
      <c r="J953" s="489"/>
      <c r="K953" s="489"/>
      <c r="L953" s="489"/>
      <c r="M953" s="489"/>
      <c r="N953" s="488"/>
      <c r="O953" s="489"/>
      <c r="P953" s="489"/>
      <c r="Q953" s="489"/>
      <c r="R953" s="489"/>
      <c r="S953" s="489"/>
      <c r="T953" s="489"/>
      <c r="U953" s="489"/>
      <c r="V953" s="489"/>
      <c r="W953" s="489"/>
      <c r="X953" s="489"/>
      <c r="Y953" s="489"/>
      <c r="Z953" s="489"/>
    </row>
    <row r="954" spans="1:26" ht="15.75" customHeight="1">
      <c r="A954" s="489"/>
      <c r="B954" s="579"/>
      <c r="C954" s="489"/>
      <c r="D954" s="489"/>
      <c r="E954" s="489"/>
      <c r="F954" s="489"/>
      <c r="G954" s="489"/>
      <c r="H954" s="489"/>
      <c r="I954" s="489"/>
      <c r="J954" s="489"/>
      <c r="K954" s="489"/>
      <c r="L954" s="489"/>
      <c r="M954" s="489"/>
      <c r="N954" s="488"/>
      <c r="O954" s="489"/>
      <c r="P954" s="489"/>
      <c r="Q954" s="489"/>
      <c r="R954" s="489"/>
      <c r="S954" s="489"/>
      <c r="T954" s="489"/>
      <c r="U954" s="489"/>
      <c r="V954" s="489"/>
      <c r="W954" s="489"/>
      <c r="X954" s="489"/>
      <c r="Y954" s="489"/>
      <c r="Z954" s="489"/>
    </row>
    <row r="955" spans="1:26" ht="15.75" customHeight="1">
      <c r="A955" s="489"/>
      <c r="B955" s="579"/>
      <c r="C955" s="489"/>
      <c r="D955" s="489"/>
      <c r="E955" s="489"/>
      <c r="F955" s="489"/>
      <c r="G955" s="489"/>
      <c r="H955" s="489"/>
      <c r="I955" s="489"/>
      <c r="J955" s="489"/>
      <c r="K955" s="489"/>
      <c r="L955" s="489"/>
      <c r="M955" s="489"/>
      <c r="N955" s="488"/>
      <c r="O955" s="489"/>
      <c r="P955" s="489"/>
      <c r="Q955" s="489"/>
      <c r="R955" s="489"/>
      <c r="S955" s="489"/>
      <c r="T955" s="489"/>
      <c r="U955" s="489"/>
      <c r="V955" s="489"/>
      <c r="W955" s="489"/>
      <c r="X955" s="489"/>
      <c r="Y955" s="489"/>
      <c r="Z955" s="489"/>
    </row>
    <row r="956" spans="1:26" ht="15.75" customHeight="1">
      <c r="A956" s="489"/>
      <c r="B956" s="579"/>
      <c r="C956" s="489"/>
      <c r="D956" s="489"/>
      <c r="E956" s="489"/>
      <c r="F956" s="489"/>
      <c r="G956" s="489"/>
      <c r="H956" s="489"/>
      <c r="I956" s="489"/>
      <c r="J956" s="489"/>
      <c r="K956" s="489"/>
      <c r="L956" s="489"/>
      <c r="M956" s="489"/>
      <c r="N956" s="488"/>
      <c r="O956" s="489"/>
      <c r="P956" s="489"/>
      <c r="Q956" s="489"/>
      <c r="R956" s="489"/>
      <c r="S956" s="489"/>
      <c r="T956" s="489"/>
      <c r="U956" s="489"/>
      <c r="V956" s="489"/>
      <c r="W956" s="489"/>
      <c r="X956" s="489"/>
      <c r="Y956" s="489"/>
      <c r="Z956" s="489"/>
    </row>
    <row r="957" spans="1:26" ht="15.75" customHeight="1">
      <c r="A957" s="489"/>
      <c r="B957" s="579"/>
      <c r="C957" s="489"/>
      <c r="D957" s="489"/>
      <c r="E957" s="489"/>
      <c r="F957" s="489"/>
      <c r="G957" s="489"/>
      <c r="H957" s="489"/>
      <c r="I957" s="489"/>
      <c r="J957" s="489"/>
      <c r="K957" s="489"/>
      <c r="L957" s="489"/>
      <c r="M957" s="489"/>
      <c r="N957" s="488"/>
      <c r="O957" s="489"/>
      <c r="P957" s="489"/>
      <c r="Q957" s="489"/>
      <c r="R957" s="489"/>
      <c r="S957" s="489"/>
      <c r="T957" s="489"/>
      <c r="U957" s="489"/>
      <c r="V957" s="489"/>
      <c r="W957" s="489"/>
      <c r="X957" s="489"/>
      <c r="Y957" s="489"/>
      <c r="Z957" s="489"/>
    </row>
    <row r="958" spans="1:26" ht="15.75" customHeight="1">
      <c r="A958" s="489"/>
      <c r="B958" s="579"/>
      <c r="C958" s="489"/>
      <c r="D958" s="489"/>
      <c r="E958" s="489"/>
      <c r="F958" s="489"/>
      <c r="G958" s="489"/>
      <c r="H958" s="489"/>
      <c r="I958" s="489"/>
      <c r="J958" s="489"/>
      <c r="K958" s="489"/>
      <c r="L958" s="489"/>
      <c r="M958" s="489"/>
      <c r="N958" s="488"/>
      <c r="O958" s="489"/>
      <c r="P958" s="489"/>
      <c r="Q958" s="489"/>
      <c r="R958" s="489"/>
      <c r="S958" s="489"/>
      <c r="T958" s="489"/>
      <c r="U958" s="489"/>
      <c r="V958" s="489"/>
      <c r="W958" s="489"/>
      <c r="X958" s="489"/>
      <c r="Y958" s="489"/>
      <c r="Z958" s="489"/>
    </row>
    <row r="959" spans="1:26" ht="15.75" customHeight="1">
      <c r="A959" s="489"/>
      <c r="B959" s="579"/>
      <c r="C959" s="489"/>
      <c r="D959" s="489"/>
      <c r="E959" s="489"/>
      <c r="F959" s="489"/>
      <c r="G959" s="489"/>
      <c r="H959" s="489"/>
      <c r="I959" s="489"/>
      <c r="J959" s="489"/>
      <c r="K959" s="489"/>
      <c r="L959" s="489"/>
      <c r="M959" s="489"/>
      <c r="N959" s="488"/>
      <c r="O959" s="489"/>
      <c r="P959" s="489"/>
      <c r="Q959" s="489"/>
      <c r="R959" s="489"/>
      <c r="S959" s="489"/>
      <c r="T959" s="489"/>
      <c r="U959" s="489"/>
      <c r="V959" s="489"/>
      <c r="W959" s="489"/>
      <c r="X959" s="489"/>
      <c r="Y959" s="489"/>
      <c r="Z959" s="489"/>
    </row>
    <row r="960" spans="1:26" ht="15.75" customHeight="1">
      <c r="A960" s="489"/>
      <c r="B960" s="579"/>
      <c r="C960" s="489"/>
      <c r="D960" s="489"/>
      <c r="E960" s="489"/>
      <c r="F960" s="489"/>
      <c r="G960" s="489"/>
      <c r="H960" s="489"/>
      <c r="I960" s="489"/>
      <c r="J960" s="489"/>
      <c r="K960" s="489"/>
      <c r="L960" s="489"/>
      <c r="M960" s="489"/>
      <c r="N960" s="488"/>
      <c r="O960" s="489"/>
      <c r="P960" s="489"/>
      <c r="Q960" s="489"/>
      <c r="R960" s="489"/>
      <c r="S960" s="489"/>
      <c r="T960" s="489"/>
      <c r="U960" s="489"/>
      <c r="V960" s="489"/>
      <c r="W960" s="489"/>
      <c r="X960" s="489"/>
      <c r="Y960" s="489"/>
      <c r="Z960" s="489"/>
    </row>
    <row r="961" spans="1:26" ht="15.75" customHeight="1">
      <c r="A961" s="489"/>
      <c r="B961" s="579"/>
      <c r="C961" s="489"/>
      <c r="D961" s="489"/>
      <c r="E961" s="489"/>
      <c r="F961" s="489"/>
      <c r="G961" s="489"/>
      <c r="H961" s="489"/>
      <c r="I961" s="489"/>
      <c r="J961" s="489"/>
      <c r="K961" s="489"/>
      <c r="L961" s="489"/>
      <c r="M961" s="489"/>
      <c r="N961" s="488"/>
      <c r="O961" s="489"/>
      <c r="P961" s="489"/>
      <c r="Q961" s="489"/>
      <c r="R961" s="489"/>
      <c r="S961" s="489"/>
      <c r="T961" s="489"/>
      <c r="U961" s="489"/>
      <c r="V961" s="489"/>
      <c r="W961" s="489"/>
      <c r="X961" s="489"/>
      <c r="Y961" s="489"/>
      <c r="Z961" s="489"/>
    </row>
    <row r="962" spans="1:26" ht="15.75" customHeight="1">
      <c r="A962" s="489"/>
      <c r="B962" s="579"/>
      <c r="C962" s="489"/>
      <c r="D962" s="489"/>
      <c r="E962" s="489"/>
      <c r="F962" s="489"/>
      <c r="G962" s="489"/>
      <c r="H962" s="489"/>
      <c r="I962" s="489"/>
      <c r="J962" s="489"/>
      <c r="K962" s="489"/>
      <c r="L962" s="489"/>
      <c r="M962" s="489"/>
      <c r="N962" s="488"/>
      <c r="O962" s="489"/>
      <c r="P962" s="489"/>
      <c r="Q962" s="489"/>
      <c r="R962" s="489"/>
      <c r="S962" s="489"/>
      <c r="T962" s="489"/>
      <c r="U962" s="489"/>
      <c r="V962" s="489"/>
      <c r="W962" s="489"/>
      <c r="X962" s="489"/>
      <c r="Y962" s="489"/>
      <c r="Z962" s="489"/>
    </row>
    <row r="963" spans="1:26" ht="15.75" customHeight="1">
      <c r="A963" s="489"/>
      <c r="B963" s="579"/>
      <c r="C963" s="489"/>
      <c r="D963" s="489"/>
      <c r="E963" s="489"/>
      <c r="F963" s="489"/>
      <c r="G963" s="489"/>
      <c r="H963" s="489"/>
      <c r="I963" s="489"/>
      <c r="J963" s="489"/>
      <c r="K963" s="489"/>
      <c r="L963" s="489"/>
      <c r="M963" s="489"/>
      <c r="N963" s="488"/>
      <c r="O963" s="489"/>
      <c r="P963" s="489"/>
      <c r="Q963" s="489"/>
      <c r="R963" s="489"/>
      <c r="S963" s="489"/>
      <c r="T963" s="489"/>
      <c r="U963" s="489"/>
      <c r="V963" s="489"/>
      <c r="W963" s="489"/>
      <c r="X963" s="489"/>
      <c r="Y963" s="489"/>
      <c r="Z963" s="489"/>
    </row>
    <row r="964" spans="1:26" ht="15.75" customHeight="1">
      <c r="A964" s="489"/>
      <c r="B964" s="579"/>
      <c r="C964" s="489"/>
      <c r="D964" s="489"/>
      <c r="E964" s="489"/>
      <c r="F964" s="489"/>
      <c r="G964" s="489"/>
      <c r="H964" s="489"/>
      <c r="I964" s="489"/>
      <c r="J964" s="489"/>
      <c r="K964" s="489"/>
      <c r="L964" s="489"/>
      <c r="M964" s="489"/>
      <c r="N964" s="488"/>
      <c r="O964" s="489"/>
      <c r="P964" s="489"/>
      <c r="Q964" s="489"/>
      <c r="R964" s="489"/>
      <c r="S964" s="489"/>
      <c r="T964" s="489"/>
      <c r="U964" s="489"/>
      <c r="V964" s="489"/>
      <c r="W964" s="489"/>
      <c r="X964" s="489"/>
      <c r="Y964" s="489"/>
      <c r="Z964" s="489"/>
    </row>
    <row r="965" spans="1:26" ht="15.75" customHeight="1">
      <c r="A965" s="489"/>
      <c r="B965" s="579"/>
      <c r="C965" s="489"/>
      <c r="D965" s="489"/>
      <c r="E965" s="489"/>
      <c r="F965" s="489"/>
      <c r="G965" s="489"/>
      <c r="H965" s="489"/>
      <c r="I965" s="489"/>
      <c r="J965" s="489"/>
      <c r="K965" s="489"/>
      <c r="L965" s="489"/>
      <c r="M965" s="489"/>
      <c r="N965" s="488"/>
      <c r="O965" s="489"/>
      <c r="P965" s="489"/>
      <c r="Q965" s="489"/>
      <c r="R965" s="489"/>
      <c r="S965" s="489"/>
      <c r="T965" s="489"/>
      <c r="U965" s="489"/>
      <c r="V965" s="489"/>
      <c r="W965" s="489"/>
      <c r="X965" s="489"/>
      <c r="Y965" s="489"/>
      <c r="Z965" s="489"/>
    </row>
    <row r="966" spans="1:26" ht="15.75" customHeight="1">
      <c r="A966" s="489"/>
      <c r="B966" s="579"/>
      <c r="C966" s="489"/>
      <c r="D966" s="489"/>
      <c r="E966" s="489"/>
      <c r="F966" s="489"/>
      <c r="G966" s="489"/>
      <c r="H966" s="489"/>
      <c r="I966" s="489"/>
      <c r="J966" s="489"/>
      <c r="K966" s="489"/>
      <c r="L966" s="489"/>
      <c r="M966" s="489"/>
      <c r="N966" s="488"/>
      <c r="O966" s="489"/>
      <c r="P966" s="489"/>
      <c r="Q966" s="489"/>
      <c r="R966" s="489"/>
      <c r="S966" s="489"/>
      <c r="T966" s="489"/>
      <c r="U966" s="489"/>
      <c r="V966" s="489"/>
      <c r="W966" s="489"/>
      <c r="X966" s="489"/>
      <c r="Y966" s="489"/>
      <c r="Z966" s="489"/>
    </row>
    <row r="967" spans="1:26" ht="15.75" customHeight="1">
      <c r="A967" s="489"/>
      <c r="B967" s="579"/>
      <c r="C967" s="489"/>
      <c r="D967" s="489"/>
      <c r="E967" s="489"/>
      <c r="F967" s="489"/>
      <c r="G967" s="489"/>
      <c r="H967" s="489"/>
      <c r="I967" s="489"/>
      <c r="J967" s="489"/>
      <c r="K967" s="489"/>
      <c r="L967" s="489"/>
      <c r="M967" s="489"/>
      <c r="N967" s="488"/>
      <c r="O967" s="489"/>
      <c r="P967" s="489"/>
      <c r="Q967" s="489"/>
      <c r="R967" s="489"/>
      <c r="S967" s="489"/>
      <c r="T967" s="489"/>
      <c r="U967" s="489"/>
      <c r="V967" s="489"/>
      <c r="W967" s="489"/>
      <c r="X967" s="489"/>
      <c r="Y967" s="489"/>
      <c r="Z967" s="489"/>
    </row>
    <row r="968" spans="1:26" ht="15.75" customHeight="1">
      <c r="A968" s="489"/>
      <c r="B968" s="579"/>
      <c r="C968" s="489"/>
      <c r="D968" s="489"/>
      <c r="E968" s="489"/>
      <c r="F968" s="489"/>
      <c r="G968" s="489"/>
      <c r="H968" s="489"/>
      <c r="I968" s="489"/>
      <c r="J968" s="489"/>
      <c r="K968" s="489"/>
      <c r="L968" s="489"/>
      <c r="M968" s="489"/>
      <c r="N968" s="488"/>
      <c r="O968" s="489"/>
      <c r="P968" s="489"/>
      <c r="Q968" s="489"/>
      <c r="R968" s="489"/>
      <c r="S968" s="489"/>
      <c r="T968" s="489"/>
      <c r="U968" s="489"/>
      <c r="V968" s="489"/>
      <c r="W968" s="489"/>
      <c r="X968" s="489"/>
      <c r="Y968" s="489"/>
      <c r="Z968" s="489"/>
    </row>
    <row r="969" spans="1:26" ht="15.75" customHeight="1">
      <c r="A969" s="489"/>
      <c r="B969" s="579"/>
      <c r="C969" s="489"/>
      <c r="D969" s="489"/>
      <c r="E969" s="489"/>
      <c r="F969" s="489"/>
      <c r="G969" s="489"/>
      <c r="H969" s="489"/>
      <c r="I969" s="489"/>
      <c r="J969" s="489"/>
      <c r="K969" s="489"/>
      <c r="L969" s="489"/>
      <c r="M969" s="489"/>
      <c r="N969" s="488"/>
      <c r="O969" s="489"/>
      <c r="P969" s="489"/>
      <c r="Q969" s="489"/>
      <c r="R969" s="489"/>
      <c r="S969" s="489"/>
      <c r="T969" s="489"/>
      <c r="U969" s="489"/>
      <c r="V969" s="489"/>
      <c r="W969" s="489"/>
      <c r="X969" s="489"/>
      <c r="Y969" s="489"/>
      <c r="Z969" s="489"/>
    </row>
    <row r="970" spans="1:26" ht="15.75" customHeight="1">
      <c r="A970" s="489"/>
      <c r="B970" s="579"/>
      <c r="C970" s="489"/>
      <c r="D970" s="489"/>
      <c r="E970" s="489"/>
      <c r="F970" s="489"/>
      <c r="G970" s="489"/>
      <c r="H970" s="489"/>
      <c r="I970" s="489"/>
      <c r="J970" s="489"/>
      <c r="K970" s="489"/>
      <c r="L970" s="489"/>
      <c r="M970" s="489"/>
      <c r="N970" s="488"/>
      <c r="O970" s="489"/>
      <c r="P970" s="489"/>
      <c r="Q970" s="489"/>
      <c r="R970" s="489"/>
      <c r="S970" s="489"/>
      <c r="T970" s="489"/>
      <c r="U970" s="489"/>
      <c r="V970" s="489"/>
      <c r="W970" s="489"/>
      <c r="X970" s="489"/>
      <c r="Y970" s="489"/>
      <c r="Z970" s="489"/>
    </row>
    <row r="971" spans="1:26" ht="15.75" customHeight="1">
      <c r="A971" s="489"/>
      <c r="B971" s="579"/>
      <c r="C971" s="489"/>
      <c r="D971" s="489"/>
      <c r="E971" s="489"/>
      <c r="F971" s="489"/>
      <c r="G971" s="489"/>
      <c r="H971" s="489"/>
      <c r="I971" s="489"/>
      <c r="J971" s="489"/>
      <c r="K971" s="489"/>
      <c r="L971" s="489"/>
      <c r="M971" s="489"/>
      <c r="N971" s="488"/>
      <c r="O971" s="489"/>
      <c r="P971" s="489"/>
      <c r="Q971" s="489"/>
      <c r="R971" s="489"/>
      <c r="S971" s="489"/>
      <c r="T971" s="489"/>
      <c r="U971" s="489"/>
      <c r="V971" s="489"/>
      <c r="W971" s="489"/>
      <c r="X971" s="489"/>
      <c r="Y971" s="489"/>
      <c r="Z971" s="489"/>
    </row>
    <row r="972" spans="1:26" ht="15.75" customHeight="1">
      <c r="A972" s="489"/>
      <c r="B972" s="579"/>
      <c r="C972" s="489"/>
      <c r="D972" s="489"/>
      <c r="E972" s="489"/>
      <c r="F972" s="489"/>
      <c r="G972" s="489"/>
      <c r="H972" s="489"/>
      <c r="I972" s="489"/>
      <c r="J972" s="489"/>
      <c r="K972" s="489"/>
      <c r="L972" s="489"/>
      <c r="M972" s="489"/>
      <c r="N972" s="488"/>
      <c r="O972" s="489"/>
      <c r="P972" s="489"/>
      <c r="Q972" s="489"/>
      <c r="R972" s="489"/>
      <c r="S972" s="489"/>
      <c r="T972" s="489"/>
      <c r="U972" s="489"/>
      <c r="V972" s="489"/>
      <c r="W972" s="489"/>
      <c r="X972" s="489"/>
      <c r="Y972" s="489"/>
      <c r="Z972" s="489"/>
    </row>
    <row r="973" spans="1:26" ht="15.75" customHeight="1">
      <c r="A973" s="489"/>
      <c r="B973" s="579"/>
      <c r="C973" s="489"/>
      <c r="D973" s="489"/>
      <c r="E973" s="489"/>
      <c r="F973" s="489"/>
      <c r="G973" s="489"/>
      <c r="H973" s="489"/>
      <c r="I973" s="489"/>
      <c r="J973" s="489"/>
      <c r="K973" s="489"/>
      <c r="L973" s="489"/>
      <c r="M973" s="489"/>
      <c r="N973" s="488"/>
      <c r="O973" s="489"/>
      <c r="P973" s="489"/>
      <c r="Q973" s="489"/>
      <c r="R973" s="489"/>
      <c r="S973" s="489"/>
      <c r="T973" s="489"/>
      <c r="U973" s="489"/>
      <c r="V973" s="489"/>
      <c r="W973" s="489"/>
      <c r="X973" s="489"/>
      <c r="Y973" s="489"/>
      <c r="Z973" s="489"/>
    </row>
    <row r="974" spans="1:26" ht="15.75" customHeight="1">
      <c r="A974" s="489"/>
      <c r="B974" s="579"/>
      <c r="C974" s="489"/>
      <c r="D974" s="489"/>
      <c r="E974" s="489"/>
      <c r="F974" s="489"/>
      <c r="G974" s="489"/>
      <c r="H974" s="489"/>
      <c r="I974" s="489"/>
      <c r="J974" s="489"/>
      <c r="K974" s="489"/>
      <c r="L974" s="489"/>
      <c r="M974" s="489"/>
      <c r="N974" s="488"/>
      <c r="O974" s="489"/>
      <c r="P974" s="489"/>
      <c r="Q974" s="489"/>
      <c r="R974" s="489"/>
      <c r="S974" s="489"/>
      <c r="T974" s="489"/>
      <c r="U974" s="489"/>
      <c r="V974" s="489"/>
      <c r="W974" s="489"/>
      <c r="X974" s="489"/>
      <c r="Y974" s="489"/>
      <c r="Z974" s="489"/>
    </row>
    <row r="975" spans="1:26" ht="15.75" customHeight="1">
      <c r="A975" s="489"/>
      <c r="B975" s="579"/>
      <c r="C975" s="489"/>
      <c r="D975" s="489"/>
      <c r="E975" s="489"/>
      <c r="F975" s="489"/>
      <c r="G975" s="489"/>
      <c r="H975" s="489"/>
      <c r="I975" s="489"/>
      <c r="J975" s="489"/>
      <c r="K975" s="489"/>
      <c r="L975" s="489"/>
      <c r="M975" s="489"/>
      <c r="N975" s="488"/>
      <c r="O975" s="489"/>
      <c r="P975" s="489"/>
      <c r="Q975" s="489"/>
      <c r="R975" s="489"/>
      <c r="S975" s="489"/>
      <c r="T975" s="489"/>
      <c r="U975" s="489"/>
      <c r="V975" s="489"/>
      <c r="W975" s="489"/>
      <c r="X975" s="489"/>
      <c r="Y975" s="489"/>
      <c r="Z975" s="489"/>
    </row>
    <row r="976" spans="1:26" ht="15.75" customHeight="1">
      <c r="A976" s="489"/>
      <c r="B976" s="579"/>
      <c r="C976" s="489"/>
      <c r="D976" s="489"/>
      <c r="E976" s="489"/>
      <c r="F976" s="489"/>
      <c r="G976" s="489"/>
      <c r="H976" s="489"/>
      <c r="I976" s="489"/>
      <c r="J976" s="489"/>
      <c r="K976" s="489"/>
      <c r="L976" s="489"/>
      <c r="M976" s="489"/>
      <c r="N976" s="488"/>
      <c r="O976" s="489"/>
      <c r="P976" s="489"/>
      <c r="Q976" s="489"/>
      <c r="R976" s="489"/>
      <c r="S976" s="489"/>
      <c r="T976" s="489"/>
      <c r="U976" s="489"/>
      <c r="V976" s="489"/>
      <c r="W976" s="489"/>
      <c r="X976" s="489"/>
      <c r="Y976" s="489"/>
      <c r="Z976" s="489"/>
    </row>
    <row r="977" spans="1:26" ht="15.75" customHeight="1">
      <c r="A977" s="489"/>
      <c r="B977" s="579"/>
      <c r="C977" s="489"/>
      <c r="D977" s="489"/>
      <c r="E977" s="489"/>
      <c r="F977" s="489"/>
      <c r="G977" s="489"/>
      <c r="H977" s="489"/>
      <c r="I977" s="489"/>
      <c r="J977" s="489"/>
      <c r="K977" s="489"/>
      <c r="L977" s="489"/>
      <c r="M977" s="489"/>
      <c r="N977" s="488"/>
      <c r="O977" s="489"/>
      <c r="P977" s="489"/>
      <c r="Q977" s="489"/>
      <c r="R977" s="489"/>
      <c r="S977" s="489"/>
      <c r="T977" s="489"/>
      <c r="U977" s="489"/>
      <c r="V977" s="489"/>
      <c r="W977" s="489"/>
      <c r="X977" s="489"/>
      <c r="Y977" s="489"/>
      <c r="Z977" s="489"/>
    </row>
    <row r="978" spans="1:26" ht="15.75" customHeight="1">
      <c r="A978" s="489"/>
      <c r="B978" s="579"/>
      <c r="C978" s="489"/>
      <c r="D978" s="489"/>
      <c r="E978" s="489"/>
      <c r="F978" s="489"/>
      <c r="G978" s="489"/>
      <c r="H978" s="489"/>
      <c r="I978" s="489"/>
      <c r="J978" s="489"/>
      <c r="K978" s="489"/>
      <c r="L978" s="489"/>
      <c r="M978" s="489"/>
      <c r="N978" s="488"/>
      <c r="O978" s="489"/>
      <c r="P978" s="489"/>
      <c r="Q978" s="489"/>
      <c r="R978" s="489"/>
      <c r="S978" s="489"/>
      <c r="T978" s="489"/>
      <c r="U978" s="489"/>
      <c r="V978" s="489"/>
      <c r="W978" s="489"/>
      <c r="X978" s="489"/>
      <c r="Y978" s="489"/>
      <c r="Z978" s="489"/>
    </row>
    <row r="979" spans="1:26" ht="15.75" customHeight="1">
      <c r="A979" s="489"/>
      <c r="B979" s="579"/>
      <c r="C979" s="489"/>
      <c r="D979" s="489"/>
      <c r="E979" s="489"/>
      <c r="F979" s="489"/>
      <c r="G979" s="489"/>
      <c r="H979" s="489"/>
      <c r="I979" s="489"/>
      <c r="J979" s="489"/>
      <c r="K979" s="489"/>
      <c r="L979" s="489"/>
      <c r="M979" s="489"/>
      <c r="N979" s="488"/>
      <c r="O979" s="489"/>
      <c r="P979" s="489"/>
      <c r="Q979" s="489"/>
      <c r="R979" s="489"/>
      <c r="S979" s="489"/>
      <c r="T979" s="489"/>
      <c r="U979" s="489"/>
      <c r="V979" s="489"/>
      <c r="W979" s="489"/>
      <c r="X979" s="489"/>
      <c r="Y979" s="489"/>
      <c r="Z979" s="489"/>
    </row>
    <row r="980" spans="1:26" ht="15.75" customHeight="1">
      <c r="A980" s="489"/>
      <c r="B980" s="579"/>
      <c r="C980" s="489"/>
      <c r="D980" s="489"/>
      <c r="E980" s="489"/>
      <c r="F980" s="489"/>
      <c r="G980" s="489"/>
      <c r="H980" s="489"/>
      <c r="I980" s="489"/>
      <c r="J980" s="489"/>
      <c r="K980" s="489"/>
      <c r="L980" s="489"/>
      <c r="M980" s="489"/>
      <c r="N980" s="488"/>
      <c r="O980" s="489"/>
      <c r="P980" s="489"/>
      <c r="Q980" s="489"/>
      <c r="R980" s="489"/>
      <c r="S980" s="489"/>
      <c r="T980" s="489"/>
      <c r="U980" s="489"/>
      <c r="V980" s="489"/>
      <c r="W980" s="489"/>
      <c r="X980" s="489"/>
      <c r="Y980" s="489"/>
      <c r="Z980" s="489"/>
    </row>
    <row r="981" spans="1:26" ht="15.75" customHeight="1">
      <c r="A981" s="489"/>
      <c r="B981" s="579"/>
      <c r="C981" s="489"/>
      <c r="D981" s="489"/>
      <c r="E981" s="489"/>
      <c r="F981" s="489"/>
      <c r="G981" s="489"/>
      <c r="H981" s="489"/>
      <c r="I981" s="489"/>
      <c r="J981" s="489"/>
      <c r="K981" s="489"/>
      <c r="L981" s="489"/>
      <c r="M981" s="489"/>
      <c r="N981" s="488"/>
      <c r="O981" s="489"/>
      <c r="P981" s="489"/>
      <c r="Q981" s="489"/>
      <c r="R981" s="489"/>
      <c r="S981" s="489"/>
      <c r="T981" s="489"/>
      <c r="U981" s="489"/>
      <c r="V981" s="489"/>
      <c r="W981" s="489"/>
      <c r="X981" s="489"/>
      <c r="Y981" s="489"/>
      <c r="Z981" s="489"/>
    </row>
    <row r="982" spans="1:26" ht="15.75" customHeight="1">
      <c r="A982" s="489"/>
      <c r="B982" s="579"/>
      <c r="C982" s="489"/>
      <c r="D982" s="489"/>
      <c r="E982" s="489"/>
      <c r="F982" s="489"/>
      <c r="G982" s="489"/>
      <c r="H982" s="489"/>
      <c r="I982" s="489"/>
      <c r="J982" s="489"/>
      <c r="K982" s="489"/>
      <c r="L982" s="489"/>
      <c r="M982" s="489"/>
      <c r="N982" s="488"/>
      <c r="O982" s="489"/>
      <c r="P982" s="489"/>
      <c r="Q982" s="489"/>
      <c r="R982" s="489"/>
      <c r="S982" s="489"/>
      <c r="T982" s="489"/>
      <c r="U982" s="489"/>
      <c r="V982" s="489"/>
      <c r="W982" s="489"/>
      <c r="X982" s="489"/>
      <c r="Y982" s="489"/>
      <c r="Z982" s="489"/>
    </row>
    <row r="983" spans="1:26" ht="15.75" customHeight="1">
      <c r="A983" s="489"/>
      <c r="B983" s="579"/>
      <c r="C983" s="489"/>
      <c r="D983" s="489"/>
      <c r="E983" s="489"/>
      <c r="F983" s="489"/>
      <c r="G983" s="489"/>
      <c r="H983" s="489"/>
      <c r="I983" s="489"/>
      <c r="J983" s="489"/>
      <c r="K983" s="489"/>
      <c r="L983" s="489"/>
      <c r="M983" s="489"/>
      <c r="N983" s="488"/>
      <c r="O983" s="489"/>
      <c r="P983" s="489"/>
      <c r="Q983" s="489"/>
      <c r="R983" s="489"/>
      <c r="S983" s="489"/>
      <c r="T983" s="489"/>
      <c r="U983" s="489"/>
      <c r="V983" s="489"/>
      <c r="W983" s="489"/>
      <c r="X983" s="489"/>
      <c r="Y983" s="489"/>
      <c r="Z983" s="489"/>
    </row>
    <row r="984" spans="1:26" ht="15.75" customHeight="1">
      <c r="A984" s="489"/>
      <c r="B984" s="579"/>
      <c r="C984" s="489"/>
      <c r="D984" s="489"/>
      <c r="E984" s="489"/>
      <c r="F984" s="489"/>
      <c r="G984" s="489"/>
      <c r="H984" s="489"/>
      <c r="I984" s="489"/>
      <c r="J984" s="489"/>
      <c r="K984" s="489"/>
      <c r="L984" s="489"/>
      <c r="M984" s="489"/>
      <c r="N984" s="488"/>
      <c r="O984" s="489"/>
      <c r="P984" s="489"/>
      <c r="Q984" s="489"/>
      <c r="R984" s="489"/>
      <c r="S984" s="489"/>
      <c r="T984" s="489"/>
      <c r="U984" s="489"/>
      <c r="V984" s="489"/>
      <c r="W984" s="489"/>
      <c r="X984" s="489"/>
      <c r="Y984" s="489"/>
      <c r="Z984" s="489"/>
    </row>
    <row r="985" spans="1:26" ht="15.75" customHeight="1">
      <c r="A985" s="489"/>
      <c r="B985" s="579"/>
      <c r="C985" s="489"/>
      <c r="D985" s="489"/>
      <c r="E985" s="489"/>
      <c r="F985" s="489"/>
      <c r="G985" s="489"/>
      <c r="H985" s="489"/>
      <c r="I985" s="489"/>
      <c r="J985" s="489"/>
      <c r="K985" s="489"/>
      <c r="L985" s="489"/>
      <c r="M985" s="489"/>
      <c r="N985" s="488"/>
      <c r="O985" s="489"/>
      <c r="P985" s="489"/>
      <c r="Q985" s="489"/>
      <c r="R985" s="489"/>
      <c r="S985" s="489"/>
      <c r="T985" s="489"/>
      <c r="U985" s="489"/>
      <c r="V985" s="489"/>
      <c r="W985" s="489"/>
      <c r="X985" s="489"/>
      <c r="Y985" s="489"/>
      <c r="Z985" s="489"/>
    </row>
    <row r="986" spans="1:26" ht="15.75" customHeight="1">
      <c r="A986" s="489"/>
      <c r="B986" s="579"/>
      <c r="C986" s="489"/>
      <c r="D986" s="489"/>
      <c r="E986" s="489"/>
      <c r="F986" s="489"/>
      <c r="G986" s="489"/>
      <c r="H986" s="489"/>
      <c r="I986" s="489"/>
      <c r="J986" s="489"/>
      <c r="K986" s="489"/>
      <c r="L986" s="489"/>
      <c r="M986" s="489"/>
      <c r="N986" s="488"/>
      <c r="O986" s="489"/>
      <c r="P986" s="489"/>
      <c r="Q986" s="489"/>
      <c r="R986" s="489"/>
      <c r="S986" s="489"/>
      <c r="T986" s="489"/>
      <c r="U986" s="489"/>
      <c r="V986" s="489"/>
      <c r="W986" s="489"/>
      <c r="X986" s="489"/>
      <c r="Y986" s="489"/>
      <c r="Z986" s="489"/>
    </row>
    <row r="987" spans="1:26" ht="15.75" customHeight="1">
      <c r="A987" s="489"/>
      <c r="B987" s="579"/>
      <c r="C987" s="489"/>
      <c r="D987" s="489"/>
      <c r="E987" s="489"/>
      <c r="F987" s="489"/>
      <c r="G987" s="489"/>
      <c r="H987" s="489"/>
      <c r="I987" s="489"/>
      <c r="J987" s="489"/>
      <c r="K987" s="489"/>
      <c r="L987" s="489"/>
      <c r="M987" s="489"/>
      <c r="N987" s="488"/>
      <c r="O987" s="489"/>
      <c r="P987" s="489"/>
      <c r="Q987" s="489"/>
      <c r="R987" s="489"/>
      <c r="S987" s="489"/>
      <c r="T987" s="489"/>
      <c r="U987" s="489"/>
      <c r="V987" s="489"/>
      <c r="W987" s="489"/>
      <c r="X987" s="489"/>
      <c r="Y987" s="489"/>
      <c r="Z987" s="489"/>
    </row>
    <row r="988" spans="1:26" ht="15.75" customHeight="1">
      <c r="A988" s="489"/>
      <c r="B988" s="579"/>
      <c r="C988" s="489"/>
      <c r="D988" s="489"/>
      <c r="E988" s="489"/>
      <c r="F988" s="489"/>
      <c r="G988" s="489"/>
      <c r="H988" s="489"/>
      <c r="I988" s="489"/>
      <c r="J988" s="489"/>
      <c r="K988" s="489"/>
      <c r="L988" s="489"/>
      <c r="M988" s="489"/>
      <c r="N988" s="488"/>
      <c r="O988" s="489"/>
      <c r="P988" s="489"/>
      <c r="Q988" s="489"/>
      <c r="R988" s="489"/>
      <c r="S988" s="489"/>
      <c r="T988" s="489"/>
      <c r="U988" s="489"/>
      <c r="V988" s="489"/>
      <c r="W988" s="489"/>
      <c r="X988" s="489"/>
      <c r="Y988" s="489"/>
      <c r="Z988" s="489"/>
    </row>
    <row r="989" spans="1:26" ht="15.75" customHeight="1">
      <c r="A989" s="489"/>
      <c r="B989" s="579"/>
      <c r="C989" s="489"/>
      <c r="D989" s="489"/>
      <c r="E989" s="489"/>
      <c r="F989" s="489"/>
      <c r="G989" s="489"/>
      <c r="H989" s="489"/>
      <c r="I989" s="489"/>
      <c r="J989" s="489"/>
      <c r="K989" s="489"/>
      <c r="L989" s="489"/>
      <c r="M989" s="489"/>
      <c r="N989" s="488"/>
      <c r="O989" s="489"/>
      <c r="P989" s="489"/>
      <c r="Q989" s="489"/>
      <c r="R989" s="489"/>
      <c r="S989" s="489"/>
      <c r="T989" s="489"/>
      <c r="U989" s="489"/>
      <c r="V989" s="489"/>
      <c r="W989" s="489"/>
      <c r="X989" s="489"/>
      <c r="Y989" s="489"/>
      <c r="Z989" s="489"/>
    </row>
    <row r="990" spans="1:26" ht="15.75" customHeight="1">
      <c r="A990" s="489"/>
      <c r="B990" s="579"/>
      <c r="C990" s="489"/>
      <c r="D990" s="489"/>
      <c r="E990" s="489"/>
      <c r="F990" s="489"/>
      <c r="G990" s="489"/>
      <c r="H990" s="489"/>
      <c r="I990" s="489"/>
      <c r="J990" s="489"/>
      <c r="K990" s="489"/>
      <c r="L990" s="489"/>
      <c r="M990" s="489"/>
      <c r="N990" s="488"/>
      <c r="O990" s="489"/>
      <c r="P990" s="489"/>
      <c r="Q990" s="489"/>
      <c r="R990" s="489"/>
      <c r="S990" s="489"/>
      <c r="T990" s="489"/>
      <c r="U990" s="489"/>
      <c r="V990" s="489"/>
      <c r="W990" s="489"/>
      <c r="X990" s="489"/>
      <c r="Y990" s="489"/>
      <c r="Z990" s="489"/>
    </row>
    <row r="991" spans="1:26" ht="15.75" customHeight="1">
      <c r="A991" s="489"/>
      <c r="B991" s="579"/>
      <c r="C991" s="489"/>
      <c r="D991" s="489"/>
      <c r="E991" s="489"/>
      <c r="F991" s="489"/>
      <c r="G991" s="489"/>
      <c r="H991" s="489"/>
      <c r="I991" s="489"/>
      <c r="J991" s="489"/>
      <c r="K991" s="489"/>
      <c r="L991" s="489"/>
      <c r="M991" s="489"/>
      <c r="N991" s="488"/>
      <c r="O991" s="489"/>
      <c r="P991" s="489"/>
      <c r="Q991" s="489"/>
      <c r="R991" s="489"/>
      <c r="S991" s="489"/>
      <c r="T991" s="489"/>
      <c r="U991" s="489"/>
      <c r="V991" s="489"/>
      <c r="W991" s="489"/>
      <c r="X991" s="489"/>
      <c r="Y991" s="489"/>
      <c r="Z991" s="489"/>
    </row>
    <row r="992" spans="1:26" ht="15.75" customHeight="1">
      <c r="A992" s="489"/>
      <c r="B992" s="579"/>
      <c r="C992" s="489"/>
      <c r="D992" s="489"/>
      <c r="E992" s="489"/>
      <c r="F992" s="489"/>
      <c r="G992" s="489"/>
      <c r="H992" s="489"/>
      <c r="I992" s="489"/>
      <c r="J992" s="489"/>
      <c r="K992" s="489"/>
      <c r="L992" s="489"/>
      <c r="M992" s="489"/>
      <c r="N992" s="488"/>
      <c r="O992" s="489"/>
      <c r="P992" s="489"/>
      <c r="Q992" s="489"/>
      <c r="R992" s="489"/>
      <c r="S992" s="489"/>
      <c r="T992" s="489"/>
      <c r="U992" s="489"/>
      <c r="V992" s="489"/>
      <c r="W992" s="489"/>
      <c r="X992" s="489"/>
      <c r="Y992" s="489"/>
      <c r="Z992" s="489"/>
    </row>
    <row r="993" spans="1:26" ht="15.75" customHeight="1">
      <c r="A993" s="489"/>
      <c r="B993" s="579"/>
      <c r="C993" s="489"/>
      <c r="D993" s="489"/>
      <c r="E993" s="489"/>
      <c r="F993" s="489"/>
      <c r="G993" s="489"/>
      <c r="H993" s="489"/>
      <c r="I993" s="489"/>
      <c r="J993" s="489"/>
      <c r="K993" s="489"/>
      <c r="L993" s="489"/>
      <c r="M993" s="489"/>
      <c r="N993" s="488"/>
      <c r="O993" s="489"/>
      <c r="P993" s="489"/>
      <c r="Q993" s="489"/>
      <c r="R993" s="489"/>
      <c r="S993" s="489"/>
      <c r="T993" s="489"/>
      <c r="U993" s="489"/>
      <c r="V993" s="489"/>
      <c r="W993" s="489"/>
      <c r="X993" s="489"/>
      <c r="Y993" s="489"/>
      <c r="Z993" s="489"/>
    </row>
    <row r="994" spans="1:26" ht="15.75" customHeight="1">
      <c r="A994" s="489"/>
      <c r="B994" s="579"/>
      <c r="C994" s="489"/>
      <c r="D994" s="489"/>
      <c r="E994" s="489"/>
      <c r="F994" s="489"/>
      <c r="G994" s="489"/>
      <c r="H994" s="489"/>
      <c r="I994" s="489"/>
      <c r="J994" s="489"/>
      <c r="K994" s="489"/>
      <c r="L994" s="489"/>
      <c r="M994" s="489"/>
      <c r="N994" s="488"/>
      <c r="O994" s="489"/>
      <c r="P994" s="489"/>
      <c r="Q994" s="489"/>
      <c r="R994" s="489"/>
      <c r="S994" s="489"/>
      <c r="T994" s="489"/>
      <c r="U994" s="489"/>
      <c r="V994" s="489"/>
      <c r="W994" s="489"/>
      <c r="X994" s="489"/>
      <c r="Y994" s="489"/>
      <c r="Z994" s="489"/>
    </row>
    <row r="995" spans="1:26" ht="15.75" customHeight="1">
      <c r="A995" s="489"/>
      <c r="B995" s="579"/>
      <c r="C995" s="489"/>
      <c r="D995" s="489"/>
      <c r="E995" s="489"/>
      <c r="F995" s="489"/>
      <c r="G995" s="489"/>
      <c r="H995" s="489"/>
      <c r="I995" s="489"/>
      <c r="J995" s="489"/>
      <c r="K995" s="489"/>
      <c r="L995" s="489"/>
      <c r="M995" s="489"/>
      <c r="N995" s="488"/>
      <c r="O995" s="489"/>
      <c r="P995" s="489"/>
      <c r="Q995" s="489"/>
      <c r="R995" s="489"/>
      <c r="S995" s="489"/>
      <c r="T995" s="489"/>
      <c r="U995" s="489"/>
      <c r="V995" s="489"/>
      <c r="W995" s="489"/>
      <c r="X995" s="489"/>
      <c r="Y995" s="489"/>
      <c r="Z995" s="489"/>
    </row>
    <row r="996" spans="1:26" ht="15.75" customHeight="1">
      <c r="A996" s="489"/>
      <c r="B996" s="579"/>
      <c r="C996" s="489"/>
      <c r="D996" s="489"/>
      <c r="E996" s="489"/>
      <c r="F996" s="489"/>
      <c r="G996" s="489"/>
      <c r="H996" s="489"/>
      <c r="I996" s="489"/>
      <c r="J996" s="489"/>
      <c r="K996" s="489"/>
      <c r="L996" s="489"/>
      <c r="M996" s="489"/>
      <c r="N996" s="488"/>
      <c r="O996" s="489"/>
      <c r="P996" s="489"/>
      <c r="Q996" s="489"/>
      <c r="R996" s="489"/>
      <c r="S996" s="489"/>
      <c r="T996" s="489"/>
      <c r="U996" s="489"/>
      <c r="V996" s="489"/>
      <c r="W996" s="489"/>
      <c r="X996" s="489"/>
      <c r="Y996" s="489"/>
      <c r="Z996" s="489"/>
    </row>
    <row r="997" spans="1:26" ht="15.75" customHeight="1">
      <c r="A997" s="489"/>
      <c r="B997" s="579"/>
      <c r="C997" s="489"/>
      <c r="D997" s="489"/>
      <c r="E997" s="489"/>
      <c r="F997" s="489"/>
      <c r="G997" s="489"/>
      <c r="H997" s="489"/>
      <c r="I997" s="489"/>
      <c r="J997" s="489"/>
      <c r="K997" s="489"/>
      <c r="L997" s="489"/>
      <c r="M997" s="489"/>
      <c r="N997" s="488"/>
      <c r="O997" s="489"/>
      <c r="P997" s="489"/>
      <c r="Q997" s="489"/>
      <c r="R997" s="489"/>
      <c r="S997" s="489"/>
      <c r="T997" s="489"/>
      <c r="U997" s="489"/>
      <c r="V997" s="489"/>
      <c r="W997" s="489"/>
      <c r="X997" s="489"/>
      <c r="Y997" s="489"/>
      <c r="Z997" s="489"/>
    </row>
    <row r="998" spans="1:26" ht="15.75" customHeight="1">
      <c r="A998" s="489"/>
      <c r="B998" s="579"/>
      <c r="C998" s="489"/>
      <c r="D998" s="489"/>
      <c r="E998" s="489"/>
      <c r="F998" s="489"/>
      <c r="G998" s="489"/>
      <c r="H998" s="489"/>
      <c r="I998" s="489"/>
      <c r="J998" s="489"/>
      <c r="K998" s="489"/>
      <c r="L998" s="489"/>
      <c r="M998" s="489"/>
      <c r="N998" s="488"/>
      <c r="O998" s="489"/>
      <c r="P998" s="489"/>
      <c r="Q998" s="489"/>
      <c r="R998" s="489"/>
      <c r="S998" s="489"/>
      <c r="T998" s="489"/>
      <c r="U998" s="489"/>
      <c r="V998" s="489"/>
      <c r="W998" s="489"/>
      <c r="X998" s="489"/>
      <c r="Y998" s="489"/>
      <c r="Z998" s="489"/>
    </row>
    <row r="999" spans="1:26" ht="15.75" customHeight="1">
      <c r="A999" s="489"/>
      <c r="B999" s="579"/>
      <c r="C999" s="489"/>
      <c r="D999" s="489"/>
      <c r="E999" s="489"/>
      <c r="F999" s="489"/>
      <c r="G999" s="489"/>
      <c r="H999" s="489"/>
      <c r="I999" s="489"/>
      <c r="J999" s="489"/>
      <c r="K999" s="489"/>
      <c r="L999" s="489"/>
      <c r="M999" s="489"/>
      <c r="N999" s="488"/>
      <c r="O999" s="489"/>
      <c r="P999" s="489"/>
      <c r="Q999" s="489"/>
      <c r="R999" s="489"/>
      <c r="S999" s="489"/>
      <c r="T999" s="489"/>
      <c r="U999" s="489"/>
      <c r="V999" s="489"/>
      <c r="W999" s="489"/>
      <c r="X999" s="489"/>
      <c r="Y999" s="489"/>
      <c r="Z999" s="489"/>
    </row>
    <row r="1000" spans="1:26" ht="15.75" customHeight="1">
      <c r="A1000" s="489"/>
      <c r="B1000" s="579"/>
      <c r="C1000" s="489"/>
      <c r="D1000" s="489"/>
      <c r="E1000" s="489"/>
      <c r="F1000" s="489"/>
      <c r="G1000" s="489"/>
      <c r="H1000" s="489"/>
      <c r="I1000" s="489"/>
      <c r="J1000" s="489"/>
      <c r="K1000" s="489"/>
      <c r="L1000" s="489"/>
      <c r="M1000" s="489"/>
      <c r="N1000" s="488"/>
      <c r="O1000" s="489"/>
      <c r="P1000" s="489"/>
      <c r="Q1000" s="489"/>
      <c r="R1000" s="489"/>
      <c r="S1000" s="489"/>
      <c r="T1000" s="489"/>
      <c r="U1000" s="489"/>
      <c r="V1000" s="489"/>
      <c r="W1000" s="489"/>
      <c r="X1000" s="489"/>
      <c r="Y1000" s="489"/>
      <c r="Z1000" s="489"/>
    </row>
  </sheetData>
  <mergeCells count="62">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hyperlinks>
    <hyperlink ref="C54" r:id="rId1"/>
  </hyperlinks>
  <pageMargins left="0.7" right="0.7" top="0.75" bottom="0.75" header="0" footer="0"/>
  <pageSetup paperSize="9" orientation="portrait"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0"/>
  <sheetViews>
    <sheetView topLeftCell="B1" zoomScale="67" zoomScaleNormal="60" workbookViewId="0">
      <selection activeCell="C13" sqref="C13:M13"/>
    </sheetView>
  </sheetViews>
  <sheetFormatPr baseColWidth="10" defaultColWidth="11.42578125" defaultRowHeight="15.75"/>
  <cols>
    <col min="1" max="1" width="14.140625" style="581" customWidth="1"/>
    <col min="2" max="2" width="39.140625" style="581" customWidth="1"/>
    <col min="3" max="12" width="11.42578125" style="581"/>
    <col min="13" max="13" width="13.42578125" style="581" customWidth="1"/>
    <col min="14" max="16384" width="11.42578125" style="581"/>
  </cols>
  <sheetData>
    <row r="1" spans="1:13" ht="16.5" thickBot="1">
      <c r="A1" s="580"/>
      <c r="B1" s="3137" t="s">
        <v>1807</v>
      </c>
      <c r="C1" s="3138"/>
      <c r="D1" s="3138"/>
      <c r="E1" s="3138"/>
      <c r="F1" s="3138"/>
      <c r="G1" s="3138"/>
      <c r="H1" s="3138"/>
      <c r="I1" s="3138"/>
      <c r="J1" s="3138"/>
      <c r="K1" s="3138"/>
      <c r="L1" s="3138"/>
      <c r="M1" s="3139"/>
    </row>
    <row r="2" spans="1:13">
      <c r="A2" s="3193" t="s">
        <v>457</v>
      </c>
      <c r="B2" s="582" t="s">
        <v>458</v>
      </c>
      <c r="C2" s="583" t="s">
        <v>1671</v>
      </c>
      <c r="D2" s="584"/>
      <c r="E2" s="584"/>
      <c r="F2" s="584"/>
      <c r="G2" s="584"/>
      <c r="H2" s="584"/>
      <c r="I2" s="584"/>
      <c r="J2" s="584"/>
      <c r="K2" s="584"/>
      <c r="L2" s="584"/>
      <c r="M2" s="585"/>
    </row>
    <row r="3" spans="1:13">
      <c r="A3" s="2806"/>
      <c r="B3" s="586" t="s">
        <v>538</v>
      </c>
      <c r="C3" s="587" t="s">
        <v>1672</v>
      </c>
      <c r="D3" s="588"/>
      <c r="E3" s="588"/>
      <c r="F3" s="588"/>
      <c r="G3" s="588"/>
      <c r="H3" s="588"/>
      <c r="I3" s="588"/>
      <c r="J3" s="588"/>
      <c r="K3" s="588"/>
      <c r="L3" s="588"/>
      <c r="M3" s="589"/>
    </row>
    <row r="4" spans="1:13">
      <c r="A4" s="2806"/>
      <c r="B4" s="904" t="s">
        <v>3</v>
      </c>
      <c r="C4" s="587" t="s">
        <v>28</v>
      </c>
      <c r="D4" s="590"/>
      <c r="E4" s="591"/>
      <c r="F4" s="3194" t="s">
        <v>4</v>
      </c>
      <c r="G4" s="2812"/>
      <c r="H4" s="592" t="s">
        <v>389</v>
      </c>
      <c r="I4" s="588"/>
      <c r="J4" s="588"/>
      <c r="K4" s="588"/>
      <c r="L4" s="588"/>
      <c r="M4" s="589"/>
    </row>
    <row r="5" spans="1:13">
      <c r="A5" s="2806"/>
      <c r="B5" s="904" t="s">
        <v>459</v>
      </c>
      <c r="C5" s="587" t="s">
        <v>389</v>
      </c>
      <c r="D5" s="588"/>
      <c r="E5" s="588"/>
      <c r="F5" s="588"/>
      <c r="G5" s="588"/>
      <c r="H5" s="588"/>
      <c r="I5" s="588"/>
      <c r="J5" s="588"/>
      <c r="K5" s="588"/>
      <c r="L5" s="588"/>
      <c r="M5" s="589"/>
    </row>
    <row r="6" spans="1:13">
      <c r="A6" s="2806"/>
      <c r="B6" s="904" t="s">
        <v>460</v>
      </c>
      <c r="C6" s="587" t="s">
        <v>389</v>
      </c>
      <c r="D6" s="588"/>
      <c r="E6" s="588"/>
      <c r="F6" s="588"/>
      <c r="G6" s="588"/>
      <c r="H6" s="588"/>
      <c r="I6" s="588"/>
      <c r="J6" s="588"/>
      <c r="K6" s="588"/>
      <c r="L6" s="588"/>
      <c r="M6" s="589"/>
    </row>
    <row r="7" spans="1:13">
      <c r="A7" s="2806"/>
      <c r="B7" s="586" t="s">
        <v>461</v>
      </c>
      <c r="C7" s="3195" t="s">
        <v>387</v>
      </c>
      <c r="D7" s="2776"/>
      <c r="E7" s="593"/>
      <c r="F7" s="593"/>
      <c r="G7" s="594"/>
      <c r="H7" s="595" t="s">
        <v>5</v>
      </c>
      <c r="I7" s="3196" t="s">
        <v>390</v>
      </c>
      <c r="J7" s="2776"/>
      <c r="K7" s="2776"/>
      <c r="L7" s="2776"/>
      <c r="M7" s="2777"/>
    </row>
    <row r="8" spans="1:13">
      <c r="A8" s="2806"/>
      <c r="B8" s="2800" t="s">
        <v>462</v>
      </c>
      <c r="C8" s="596"/>
      <c r="D8" s="597"/>
      <c r="E8" s="597"/>
      <c r="F8" s="597"/>
      <c r="G8" s="597"/>
      <c r="H8" s="597"/>
      <c r="I8" s="597"/>
      <c r="J8" s="597"/>
      <c r="K8" s="597"/>
      <c r="L8" s="597"/>
      <c r="M8" s="598"/>
    </row>
    <row r="9" spans="1:13">
      <c r="A9" s="2806"/>
      <c r="B9" s="2801"/>
      <c r="C9" s="2790"/>
      <c r="D9" s="2789"/>
      <c r="E9" s="599"/>
      <c r="F9" s="2789"/>
      <c r="G9" s="2789"/>
      <c r="H9" s="599"/>
      <c r="I9" s="2789"/>
      <c r="J9" s="2789"/>
      <c r="K9" s="599"/>
      <c r="L9" s="599"/>
      <c r="M9" s="600"/>
    </row>
    <row r="10" spans="1:13">
      <c r="A10" s="2806"/>
      <c r="B10" s="2814"/>
      <c r="C10" s="2790" t="s">
        <v>463</v>
      </c>
      <c r="D10" s="2789"/>
      <c r="E10" s="601"/>
      <c r="F10" s="2789" t="s">
        <v>463</v>
      </c>
      <c r="G10" s="2789"/>
      <c r="H10" s="601"/>
      <c r="I10" s="2789" t="s">
        <v>463</v>
      </c>
      <c r="J10" s="2789"/>
      <c r="K10" s="601"/>
      <c r="L10" s="601"/>
      <c r="M10" s="602"/>
    </row>
    <row r="11" spans="1:13" ht="30.6" customHeight="1">
      <c r="A11" s="2806"/>
      <c r="B11" s="586" t="s">
        <v>464</v>
      </c>
      <c r="C11" s="2461" t="s">
        <v>1673</v>
      </c>
      <c r="D11" s="3197"/>
      <c r="E11" s="3197"/>
      <c r="F11" s="3197"/>
      <c r="G11" s="3197"/>
      <c r="H11" s="3197"/>
      <c r="I11" s="3197"/>
      <c r="J11" s="3197"/>
      <c r="K11" s="3197"/>
      <c r="L11" s="3197"/>
      <c r="M11" s="3198"/>
    </row>
    <row r="12" spans="1:13">
      <c r="A12" s="2806"/>
      <c r="B12" s="586" t="s">
        <v>543</v>
      </c>
      <c r="C12" s="2461" t="s">
        <v>1674</v>
      </c>
      <c r="D12" s="3197"/>
      <c r="E12" s="3197"/>
      <c r="F12" s="3197"/>
      <c r="G12" s="3197"/>
      <c r="H12" s="3197"/>
      <c r="I12" s="3197"/>
      <c r="J12" s="3197"/>
      <c r="K12" s="3197"/>
      <c r="L12" s="3197"/>
      <c r="M12" s="3198"/>
    </row>
    <row r="13" spans="1:13" ht="48.6" customHeight="1">
      <c r="A13" s="2806"/>
      <c r="B13" s="586" t="s">
        <v>545</v>
      </c>
      <c r="C13" s="2461" t="s">
        <v>1675</v>
      </c>
      <c r="D13" s="3197"/>
      <c r="E13" s="3197"/>
      <c r="F13" s="3197"/>
      <c r="G13" s="3197"/>
      <c r="H13" s="3197"/>
      <c r="I13" s="3197"/>
      <c r="J13" s="3197"/>
      <c r="K13" s="3197"/>
      <c r="L13" s="3197"/>
      <c r="M13" s="3198"/>
    </row>
    <row r="14" spans="1:13">
      <c r="A14" s="2806"/>
      <c r="B14" s="2800" t="s">
        <v>547</v>
      </c>
      <c r="C14" s="3199" t="s">
        <v>11</v>
      </c>
      <c r="D14" s="2803"/>
      <c r="E14" s="603" t="s">
        <v>548</v>
      </c>
      <c r="F14" s="604" t="s">
        <v>117</v>
      </c>
      <c r="G14" s="604"/>
      <c r="H14" s="604"/>
      <c r="I14" s="604"/>
      <c r="J14" s="604"/>
      <c r="K14" s="604"/>
      <c r="L14" s="597"/>
      <c r="M14" s="598"/>
    </row>
    <row r="15" spans="1:13">
      <c r="A15" s="2806"/>
      <c r="B15" s="2801"/>
      <c r="C15" s="3199"/>
      <c r="D15" s="2803"/>
      <c r="E15" s="2803"/>
      <c r="F15" s="2803"/>
      <c r="G15" s="2803"/>
      <c r="H15" s="2803"/>
      <c r="I15" s="2803"/>
      <c r="J15" s="2803"/>
      <c r="K15" s="2803"/>
      <c r="L15" s="2803"/>
      <c r="M15" s="2804"/>
    </row>
    <row r="16" spans="1:13">
      <c r="A16" s="2805" t="s">
        <v>465</v>
      </c>
      <c r="B16" s="605" t="s">
        <v>2</v>
      </c>
      <c r="C16" s="3205" t="s">
        <v>80</v>
      </c>
      <c r="D16" s="2808"/>
      <c r="E16" s="2808"/>
      <c r="F16" s="2808"/>
      <c r="G16" s="2808"/>
      <c r="H16" s="2808"/>
      <c r="I16" s="2808"/>
      <c r="J16" s="2808"/>
      <c r="K16" s="2808"/>
      <c r="L16" s="2808"/>
      <c r="M16" s="2809"/>
    </row>
    <row r="17" spans="1:14" ht="28.15" customHeight="1">
      <c r="A17" s="2806"/>
      <c r="B17" s="605" t="s">
        <v>550</v>
      </c>
      <c r="C17" s="3199" t="s">
        <v>1676</v>
      </c>
      <c r="D17" s="2803"/>
      <c r="E17" s="2803"/>
      <c r="F17" s="2803"/>
      <c r="G17" s="2803"/>
      <c r="H17" s="2803"/>
      <c r="I17" s="2803"/>
      <c r="J17" s="2803"/>
      <c r="K17" s="2803"/>
      <c r="L17" s="2803"/>
      <c r="M17" s="2804"/>
    </row>
    <row r="18" spans="1:14" ht="8.25" customHeight="1">
      <c r="A18" s="2806"/>
      <c r="B18" s="2794" t="s">
        <v>466</v>
      </c>
      <c r="C18" s="606"/>
      <c r="D18" s="593"/>
      <c r="E18" s="593"/>
      <c r="F18" s="593"/>
      <c r="G18" s="593"/>
      <c r="H18" s="593"/>
      <c r="I18" s="593"/>
      <c r="J18" s="593"/>
      <c r="K18" s="593"/>
      <c r="L18" s="593"/>
      <c r="M18" s="607"/>
    </row>
    <row r="19" spans="1:14" ht="9" customHeight="1">
      <c r="A19" s="2806"/>
      <c r="B19" s="2795"/>
      <c r="C19" s="29"/>
      <c r="D19" s="608"/>
      <c r="E19" s="609"/>
      <c r="F19" s="608"/>
      <c r="G19" s="609"/>
      <c r="H19" s="608"/>
      <c r="I19" s="609"/>
      <c r="J19" s="608"/>
      <c r="K19" s="609"/>
      <c r="L19" s="609"/>
      <c r="M19" s="610"/>
    </row>
    <row r="20" spans="1:14">
      <c r="A20" s="2806"/>
      <c r="B20" s="2795"/>
      <c r="C20" s="611" t="s">
        <v>467</v>
      </c>
      <c r="D20" s="612"/>
      <c r="E20" s="613" t="s">
        <v>468</v>
      </c>
      <c r="F20" s="612"/>
      <c r="G20" s="613" t="s">
        <v>469</v>
      </c>
      <c r="H20" s="612"/>
      <c r="I20" s="613" t="s">
        <v>470</v>
      </c>
      <c r="J20" s="614"/>
      <c r="K20" s="613"/>
      <c r="L20" s="613"/>
      <c r="M20" s="615"/>
      <c r="N20" s="581" t="s">
        <v>192</v>
      </c>
    </row>
    <row r="21" spans="1:14">
      <c r="A21" s="2806"/>
      <c r="B21" s="2795"/>
      <c r="C21" s="611" t="s">
        <v>471</v>
      </c>
      <c r="D21" s="614"/>
      <c r="E21" s="613" t="s">
        <v>472</v>
      </c>
      <c r="F21" s="614"/>
      <c r="G21" s="613" t="s">
        <v>473</v>
      </c>
      <c r="H21" s="614"/>
      <c r="I21" s="613"/>
      <c r="J21" s="613"/>
      <c r="K21" s="613"/>
      <c r="L21" s="613"/>
      <c r="M21" s="615"/>
    </row>
    <row r="22" spans="1:14">
      <c r="A22" s="2806"/>
      <c r="B22" s="2795"/>
      <c r="C22" s="611" t="s">
        <v>474</v>
      </c>
      <c r="D22" s="614"/>
      <c r="E22" s="613" t="s">
        <v>475</v>
      </c>
      <c r="F22" s="614"/>
      <c r="G22" s="613"/>
      <c r="H22" s="613"/>
      <c r="I22" s="613"/>
      <c r="J22" s="613"/>
      <c r="K22" s="613"/>
      <c r="L22" s="613"/>
      <c r="M22" s="615"/>
    </row>
    <row r="23" spans="1:14">
      <c r="A23" s="2806"/>
      <c r="B23" s="2795"/>
      <c r="C23" s="611" t="s">
        <v>476</v>
      </c>
      <c r="D23" s="614" t="s">
        <v>534</v>
      </c>
      <c r="E23" s="613" t="s">
        <v>478</v>
      </c>
      <c r="F23" s="601" t="s">
        <v>1677</v>
      </c>
      <c r="G23" s="601"/>
      <c r="H23" s="601"/>
      <c r="I23" s="601"/>
      <c r="J23" s="601"/>
      <c r="K23" s="601"/>
      <c r="L23" s="601"/>
      <c r="M23" s="602"/>
    </row>
    <row r="24" spans="1:14" ht="9.75" customHeight="1">
      <c r="A24" s="2806"/>
      <c r="B24" s="2796"/>
      <c r="C24" s="616"/>
      <c r="D24" s="617"/>
      <c r="E24" s="617"/>
      <c r="F24" s="617"/>
      <c r="G24" s="617"/>
      <c r="H24" s="617"/>
      <c r="I24" s="617"/>
      <c r="J24" s="617"/>
      <c r="K24" s="617"/>
      <c r="L24" s="617"/>
      <c r="M24" s="618"/>
    </row>
    <row r="25" spans="1:14">
      <c r="A25" s="2806"/>
      <c r="B25" s="2794" t="s">
        <v>479</v>
      </c>
      <c r="C25" s="619"/>
      <c r="D25" s="604"/>
      <c r="E25" s="604"/>
      <c r="F25" s="604"/>
      <c r="G25" s="604"/>
      <c r="H25" s="604"/>
      <c r="I25" s="604"/>
      <c r="J25" s="604"/>
      <c r="K25" s="604"/>
      <c r="L25" s="597"/>
      <c r="M25" s="598"/>
    </row>
    <row r="26" spans="1:14">
      <c r="A26" s="2806"/>
      <c r="B26" s="2795"/>
      <c r="C26" s="611" t="s">
        <v>480</v>
      </c>
      <c r="D26" s="614"/>
      <c r="E26" s="613"/>
      <c r="F26" s="613" t="s">
        <v>481</v>
      </c>
      <c r="G26" s="614" t="s">
        <v>534</v>
      </c>
      <c r="H26" s="613"/>
      <c r="I26" s="613" t="s">
        <v>482</v>
      </c>
      <c r="J26" s="614"/>
      <c r="K26" s="613"/>
      <c r="L26" s="599"/>
      <c r="M26" s="600"/>
    </row>
    <row r="27" spans="1:14">
      <c r="A27" s="2806"/>
      <c r="B27" s="2795"/>
      <c r="C27" s="611" t="s">
        <v>483</v>
      </c>
      <c r="D27" s="620"/>
      <c r="E27" s="599"/>
      <c r="F27" s="613" t="s">
        <v>484</v>
      </c>
      <c r="G27" s="614"/>
      <c r="H27" s="599"/>
      <c r="I27" s="599"/>
      <c r="J27" s="599"/>
      <c r="K27" s="599"/>
      <c r="L27" s="599"/>
      <c r="M27" s="600"/>
    </row>
    <row r="28" spans="1:14">
      <c r="A28" s="2806"/>
      <c r="B28" s="2796"/>
      <c r="C28" s="616"/>
      <c r="D28" s="617"/>
      <c r="E28" s="617"/>
      <c r="F28" s="617"/>
      <c r="G28" s="617"/>
      <c r="H28" s="617"/>
      <c r="I28" s="617"/>
      <c r="J28" s="617"/>
      <c r="K28" s="617"/>
      <c r="L28" s="601"/>
      <c r="M28" s="602"/>
    </row>
    <row r="29" spans="1:14">
      <c r="A29" s="2806"/>
      <c r="B29" s="621" t="s">
        <v>485</v>
      </c>
      <c r="C29" s="619"/>
      <c r="D29" s="604"/>
      <c r="E29" s="604"/>
      <c r="F29" s="604"/>
      <c r="G29" s="604"/>
      <c r="H29" s="604"/>
      <c r="I29" s="604"/>
      <c r="J29" s="604"/>
      <c r="K29" s="604"/>
      <c r="L29" s="604"/>
      <c r="M29" s="622"/>
    </row>
    <row r="30" spans="1:14">
      <c r="A30" s="2806"/>
      <c r="B30" s="621"/>
      <c r="C30" s="623" t="s">
        <v>486</v>
      </c>
      <c r="D30" s="624">
        <v>2</v>
      </c>
      <c r="E30" s="613"/>
      <c r="F30" s="613" t="s">
        <v>487</v>
      </c>
      <c r="G30" s="614">
        <v>2019</v>
      </c>
      <c r="H30" s="613"/>
      <c r="I30" s="613" t="s">
        <v>488</v>
      </c>
      <c r="J30" s="625" t="s">
        <v>1678</v>
      </c>
      <c r="K30" s="626"/>
      <c r="L30" s="627"/>
      <c r="M30" s="615"/>
    </row>
    <row r="31" spans="1:14">
      <c r="A31" s="2806"/>
      <c r="B31" s="628"/>
      <c r="C31" s="616"/>
      <c r="D31" s="617"/>
      <c r="E31" s="617"/>
      <c r="F31" s="617"/>
      <c r="G31" s="617"/>
      <c r="H31" s="617"/>
      <c r="I31" s="617"/>
      <c r="J31" s="617"/>
      <c r="K31" s="617"/>
      <c r="L31" s="617"/>
      <c r="M31" s="618"/>
    </row>
    <row r="32" spans="1:14">
      <c r="A32" s="2806"/>
      <c r="B32" s="2794" t="s">
        <v>489</v>
      </c>
      <c r="C32" s="629"/>
      <c r="D32" s="630"/>
      <c r="E32" s="630"/>
      <c r="F32" s="630"/>
      <c r="G32" s="630"/>
      <c r="H32" s="630"/>
      <c r="I32" s="630"/>
      <c r="J32" s="630"/>
      <c r="K32" s="630"/>
      <c r="L32" s="597"/>
      <c r="M32" s="598"/>
    </row>
    <row r="33" spans="1:13">
      <c r="A33" s="2806"/>
      <c r="B33" s="2795"/>
      <c r="C33" s="611" t="s">
        <v>490</v>
      </c>
      <c r="D33" s="631">
        <v>2020</v>
      </c>
      <c r="E33" s="632"/>
      <c r="F33" s="613" t="s">
        <v>491</v>
      </c>
      <c r="G33" s="633" t="s">
        <v>492</v>
      </c>
      <c r="H33" s="632"/>
      <c r="I33" s="613"/>
      <c r="J33" s="632"/>
      <c r="K33" s="632"/>
      <c r="L33" s="599"/>
      <c r="M33" s="600"/>
    </row>
    <row r="34" spans="1:13">
      <c r="A34" s="2806"/>
      <c r="B34" s="2796"/>
      <c r="C34" s="616"/>
      <c r="D34" s="634"/>
      <c r="E34" s="635"/>
      <c r="F34" s="617"/>
      <c r="G34" s="635"/>
      <c r="H34" s="635"/>
      <c r="I34" s="617"/>
      <c r="J34" s="635"/>
      <c r="K34" s="635"/>
      <c r="L34" s="601"/>
      <c r="M34" s="602"/>
    </row>
    <row r="35" spans="1:13">
      <c r="A35" s="2806"/>
      <c r="B35" s="2794" t="s">
        <v>493</v>
      </c>
      <c r="C35" s="606"/>
      <c r="D35" s="593"/>
      <c r="E35" s="593"/>
      <c r="F35" s="593"/>
      <c r="G35" s="593"/>
      <c r="H35" s="593"/>
      <c r="I35" s="593"/>
      <c r="J35" s="593"/>
      <c r="K35" s="593"/>
      <c r="L35" s="593"/>
      <c r="M35" s="607"/>
    </row>
    <row r="36" spans="1:13">
      <c r="A36" s="2806"/>
      <c r="B36" s="2795"/>
      <c r="C36" s="29"/>
      <c r="D36" s="609" t="s">
        <v>494</v>
      </c>
      <c r="E36" s="609"/>
      <c r="F36" s="609" t="s">
        <v>495</v>
      </c>
      <c r="G36" s="609"/>
      <c r="H36" s="599" t="s">
        <v>496</v>
      </c>
      <c r="I36" s="599"/>
      <c r="J36" s="599" t="s">
        <v>497</v>
      </c>
      <c r="K36" s="609"/>
      <c r="L36" s="609" t="s">
        <v>498</v>
      </c>
      <c r="M36" s="610"/>
    </row>
    <row r="37" spans="1:13">
      <c r="A37" s="2806"/>
      <c r="B37" s="2795"/>
      <c r="C37" s="29"/>
      <c r="D37" s="636">
        <v>1</v>
      </c>
      <c r="E37" s="637">
        <v>2020</v>
      </c>
      <c r="F37" s="636">
        <v>1</v>
      </c>
      <c r="G37" s="637">
        <v>2021</v>
      </c>
      <c r="H37" s="636">
        <v>1</v>
      </c>
      <c r="I37" s="637">
        <v>2022</v>
      </c>
      <c r="J37" s="636">
        <v>1</v>
      </c>
      <c r="K37" s="637">
        <v>2023</v>
      </c>
      <c r="L37" s="636">
        <v>1</v>
      </c>
      <c r="M37" s="589">
        <v>2024</v>
      </c>
    </row>
    <row r="38" spans="1:13">
      <c r="A38" s="2806"/>
      <c r="B38" s="2795"/>
      <c r="C38" s="29"/>
      <c r="D38" s="609" t="s">
        <v>499</v>
      </c>
      <c r="E38" s="609"/>
      <c r="F38" s="609" t="s">
        <v>500</v>
      </c>
      <c r="G38" s="609"/>
      <c r="H38" s="599" t="s">
        <v>501</v>
      </c>
      <c r="I38" s="599"/>
      <c r="J38" s="599" t="s">
        <v>502</v>
      </c>
      <c r="K38" s="609"/>
      <c r="L38" s="609" t="s">
        <v>503</v>
      </c>
      <c r="M38" s="610"/>
    </row>
    <row r="39" spans="1:13">
      <c r="A39" s="2806"/>
      <c r="B39" s="2795"/>
      <c r="C39" s="29"/>
      <c r="D39" s="636">
        <v>1</v>
      </c>
      <c r="E39" s="637">
        <v>2025</v>
      </c>
      <c r="F39" s="636">
        <v>1</v>
      </c>
      <c r="G39" s="637">
        <v>2026</v>
      </c>
      <c r="H39" s="636">
        <v>1</v>
      </c>
      <c r="I39" s="637">
        <v>2027</v>
      </c>
      <c r="J39" s="636">
        <v>1</v>
      </c>
      <c r="K39" s="637">
        <v>2028</v>
      </c>
      <c r="L39" s="636">
        <v>1</v>
      </c>
      <c r="M39" s="589">
        <v>2029</v>
      </c>
    </row>
    <row r="40" spans="1:13">
      <c r="A40" s="2806"/>
      <c r="B40" s="2795"/>
      <c r="C40" s="29"/>
      <c r="D40" s="609" t="s">
        <v>504</v>
      </c>
      <c r="E40" s="609"/>
      <c r="F40" s="638" t="s">
        <v>509</v>
      </c>
      <c r="G40" s="609"/>
      <c r="H40" s="639"/>
      <c r="I40" s="593"/>
      <c r="J40" s="639"/>
      <c r="K40" s="593"/>
      <c r="L40" s="639"/>
      <c r="M40" s="607"/>
    </row>
    <row r="41" spans="1:13">
      <c r="A41" s="2806"/>
      <c r="B41" s="2795"/>
      <c r="C41" s="29"/>
      <c r="D41" s="636">
        <v>1</v>
      </c>
      <c r="E41" s="588">
        <v>2030</v>
      </c>
      <c r="F41" s="640">
        <v>11</v>
      </c>
      <c r="G41" s="641"/>
      <c r="H41" s="2797"/>
      <c r="I41" s="2797"/>
      <c r="J41" s="641"/>
      <c r="K41" s="609"/>
      <c r="L41" s="641"/>
      <c r="M41" s="610"/>
    </row>
    <row r="42" spans="1:13">
      <c r="A42" s="2806"/>
      <c r="B42" s="2795"/>
      <c r="C42" s="642"/>
      <c r="D42" s="562"/>
      <c r="E42" s="588"/>
      <c r="F42" s="643"/>
      <c r="G42" s="608"/>
      <c r="H42" s="643"/>
      <c r="I42" s="608"/>
      <c r="J42" s="643"/>
      <c r="K42" s="608"/>
      <c r="L42" s="643"/>
      <c r="M42" s="644"/>
    </row>
    <row r="43" spans="1:13" ht="18" customHeight="1">
      <c r="A43" s="2806"/>
      <c r="B43" s="2794" t="s">
        <v>510</v>
      </c>
      <c r="C43" s="619"/>
      <c r="D43" s="604"/>
      <c r="E43" s="604"/>
      <c r="F43" s="604"/>
      <c r="G43" s="604"/>
      <c r="H43" s="604"/>
      <c r="I43" s="604"/>
      <c r="J43" s="604"/>
      <c r="K43" s="604"/>
      <c r="L43" s="599"/>
      <c r="M43" s="600"/>
    </row>
    <row r="44" spans="1:13">
      <c r="A44" s="2806"/>
      <c r="B44" s="2795"/>
      <c r="C44" s="645"/>
      <c r="D44" s="609" t="s">
        <v>131</v>
      </c>
      <c r="E44" s="608" t="s">
        <v>28</v>
      </c>
      <c r="F44" s="2798" t="s">
        <v>511</v>
      </c>
      <c r="G44" s="3200"/>
      <c r="H44" s="3200"/>
      <c r="I44" s="3200"/>
      <c r="J44" s="3200"/>
      <c r="K44" s="613" t="s">
        <v>512</v>
      </c>
      <c r="L44" s="2785"/>
      <c r="M44" s="2786"/>
    </row>
    <row r="45" spans="1:13">
      <c r="A45" s="2806"/>
      <c r="B45" s="2795"/>
      <c r="C45" s="645"/>
      <c r="D45" s="620"/>
      <c r="E45" s="614" t="s">
        <v>534</v>
      </c>
      <c r="F45" s="2798"/>
      <c r="G45" s="3200"/>
      <c r="H45" s="3200"/>
      <c r="I45" s="3200"/>
      <c r="J45" s="3200"/>
      <c r="K45" s="599"/>
      <c r="L45" s="2787"/>
      <c r="M45" s="2788"/>
    </row>
    <row r="46" spans="1:13">
      <c r="A46" s="2806"/>
      <c r="B46" s="2796"/>
      <c r="C46" s="646"/>
      <c r="D46" s="601"/>
      <c r="E46" s="601"/>
      <c r="F46" s="601"/>
      <c r="G46" s="601"/>
      <c r="H46" s="601"/>
      <c r="I46" s="601"/>
      <c r="J46" s="601"/>
      <c r="K46" s="601"/>
      <c r="L46" s="599"/>
      <c r="M46" s="600"/>
    </row>
    <row r="47" spans="1:13">
      <c r="A47" s="2806"/>
      <c r="B47" s="586" t="s">
        <v>513</v>
      </c>
      <c r="C47" s="2461" t="s">
        <v>1679</v>
      </c>
      <c r="D47" s="3201"/>
      <c r="E47" s="3201"/>
      <c r="F47" s="3201"/>
      <c r="G47" s="3201"/>
      <c r="H47" s="3201"/>
      <c r="I47" s="3201"/>
      <c r="J47" s="3201"/>
      <c r="K47" s="3201"/>
      <c r="L47" s="3201"/>
      <c r="M47" s="3202"/>
    </row>
    <row r="48" spans="1:13">
      <c r="A48" s="2806"/>
      <c r="B48" s="605" t="s">
        <v>514</v>
      </c>
      <c r="C48" s="647" t="s">
        <v>1680</v>
      </c>
      <c r="D48" s="626"/>
      <c r="E48" s="626"/>
      <c r="F48" s="626"/>
      <c r="G48" s="626"/>
      <c r="H48" s="626"/>
      <c r="I48" s="626"/>
      <c r="J48" s="626"/>
      <c r="K48" s="626"/>
      <c r="L48" s="626"/>
      <c r="M48" s="648"/>
    </row>
    <row r="49" spans="1:13">
      <c r="A49" s="2806"/>
      <c r="B49" s="605" t="s">
        <v>515</v>
      </c>
      <c r="C49" s="647" t="s">
        <v>1681</v>
      </c>
      <c r="D49" s="626"/>
      <c r="E49" s="626"/>
      <c r="F49" s="626"/>
      <c r="G49" s="626"/>
      <c r="H49" s="626"/>
      <c r="I49" s="626"/>
      <c r="J49" s="626"/>
      <c r="K49" s="626"/>
      <c r="L49" s="626"/>
      <c r="M49" s="648"/>
    </row>
    <row r="50" spans="1:13">
      <c r="A50" s="2806"/>
      <c r="B50" s="605" t="s">
        <v>517</v>
      </c>
      <c r="C50" s="647" t="s">
        <v>1682</v>
      </c>
      <c r="D50" s="626"/>
      <c r="E50" s="626"/>
      <c r="F50" s="626"/>
      <c r="G50" s="626"/>
      <c r="H50" s="626"/>
      <c r="I50" s="626"/>
      <c r="J50" s="626"/>
      <c r="K50" s="626"/>
      <c r="L50" s="626"/>
      <c r="M50" s="648"/>
    </row>
    <row r="51" spans="1:13" ht="15.75" customHeight="1">
      <c r="A51" s="2773" t="s">
        <v>518</v>
      </c>
      <c r="B51" s="649" t="s">
        <v>519</v>
      </c>
      <c r="C51" s="2427" t="s">
        <v>391</v>
      </c>
      <c r="D51" s="2428"/>
      <c r="E51" s="2428"/>
      <c r="F51" s="2428"/>
      <c r="G51" s="2428"/>
      <c r="H51" s="2428"/>
      <c r="I51" s="2428"/>
      <c r="J51" s="2428"/>
      <c r="K51" s="2428"/>
      <c r="L51" s="2428"/>
      <c r="M51" s="2430"/>
    </row>
    <row r="52" spans="1:13">
      <c r="A52" s="2774"/>
      <c r="B52" s="649" t="s">
        <v>521</v>
      </c>
      <c r="C52" s="3195" t="s">
        <v>1683</v>
      </c>
      <c r="D52" s="2776"/>
      <c r="E52" s="2776"/>
      <c r="F52" s="2776"/>
      <c r="G52" s="2776"/>
      <c r="H52" s="2776"/>
      <c r="I52" s="2776"/>
      <c r="J52" s="2776"/>
      <c r="K52" s="2776"/>
      <c r="L52" s="2776"/>
      <c r="M52" s="2777"/>
    </row>
    <row r="53" spans="1:13">
      <c r="A53" s="2774"/>
      <c r="B53" s="649" t="s">
        <v>523</v>
      </c>
      <c r="C53" s="3195" t="s">
        <v>1684</v>
      </c>
      <c r="D53" s="2776"/>
      <c r="E53" s="2776"/>
      <c r="F53" s="2776"/>
      <c r="G53" s="2776"/>
      <c r="H53" s="2776"/>
      <c r="I53" s="2776"/>
      <c r="J53" s="2776"/>
      <c r="K53" s="2776"/>
      <c r="L53" s="2776"/>
      <c r="M53" s="2777"/>
    </row>
    <row r="54" spans="1:13" ht="15.75" customHeight="1">
      <c r="A54" s="2774"/>
      <c r="B54" s="649" t="s">
        <v>524</v>
      </c>
      <c r="C54" s="3195" t="s">
        <v>1685</v>
      </c>
      <c r="D54" s="2776"/>
      <c r="E54" s="2776"/>
      <c r="F54" s="2776"/>
      <c r="G54" s="2776"/>
      <c r="H54" s="2776"/>
      <c r="I54" s="2776"/>
      <c r="J54" s="2776"/>
      <c r="K54" s="2776"/>
      <c r="L54" s="2776"/>
      <c r="M54" s="2777"/>
    </row>
    <row r="55" spans="1:13" ht="15.75" customHeight="1">
      <c r="A55" s="2774"/>
      <c r="B55" s="649" t="s">
        <v>526</v>
      </c>
      <c r="C55" s="3203" t="s">
        <v>392</v>
      </c>
      <c r="D55" s="2776"/>
      <c r="E55" s="2776"/>
      <c r="F55" s="2776"/>
      <c r="G55" s="2776"/>
      <c r="H55" s="2776"/>
      <c r="I55" s="2776"/>
      <c r="J55" s="2776"/>
      <c r="K55" s="2776"/>
      <c r="L55" s="2776"/>
      <c r="M55" s="2777"/>
    </row>
    <row r="56" spans="1:13" ht="16.5" thickBot="1">
      <c r="A56" s="2791"/>
      <c r="B56" s="649" t="s">
        <v>527</v>
      </c>
      <c r="C56" s="3204" t="s">
        <v>1686</v>
      </c>
      <c r="D56" s="2776"/>
      <c r="E56" s="2776"/>
      <c r="F56" s="2776"/>
      <c r="G56" s="2776"/>
      <c r="H56" s="2776"/>
      <c r="I56" s="2776"/>
      <c r="J56" s="2776"/>
      <c r="K56" s="2776"/>
      <c r="L56" s="2776"/>
      <c r="M56" s="2777"/>
    </row>
    <row r="57" spans="1:13" ht="15.75" customHeight="1">
      <c r="A57" s="2773" t="s">
        <v>528</v>
      </c>
      <c r="B57" s="649" t="s">
        <v>529</v>
      </c>
      <c r="C57" s="3195" t="s">
        <v>1687</v>
      </c>
      <c r="D57" s="2776"/>
      <c r="E57" s="2776"/>
      <c r="F57" s="2776"/>
      <c r="G57" s="2776"/>
      <c r="H57" s="2776"/>
      <c r="I57" s="2776"/>
      <c r="J57" s="2776"/>
      <c r="K57" s="2776"/>
      <c r="L57" s="2776"/>
      <c r="M57" s="2777"/>
    </row>
    <row r="58" spans="1:13" ht="30" customHeight="1">
      <c r="A58" s="2774"/>
      <c r="B58" s="649" t="s">
        <v>531</v>
      </c>
      <c r="C58" s="3195" t="s">
        <v>574</v>
      </c>
      <c r="D58" s="2776"/>
      <c r="E58" s="2776"/>
      <c r="F58" s="2776"/>
      <c r="G58" s="2776"/>
      <c r="H58" s="2776"/>
      <c r="I58" s="2776"/>
      <c r="J58" s="2776"/>
      <c r="K58" s="2776"/>
      <c r="L58" s="2776"/>
      <c r="M58" s="2777"/>
    </row>
    <row r="59" spans="1:13" ht="30" customHeight="1" thickBot="1">
      <c r="A59" s="2774"/>
      <c r="B59" s="649" t="s">
        <v>5</v>
      </c>
      <c r="C59" s="3195" t="s">
        <v>1684</v>
      </c>
      <c r="D59" s="2776"/>
      <c r="E59" s="2776"/>
      <c r="F59" s="2776"/>
      <c r="G59" s="2776"/>
      <c r="H59" s="2776"/>
      <c r="I59" s="2776"/>
      <c r="J59" s="2776"/>
      <c r="K59" s="2776"/>
      <c r="L59" s="2776"/>
      <c r="M59" s="2777"/>
    </row>
    <row r="60" spans="1:13" ht="16.5" thickBot="1">
      <c r="A60" s="650" t="s">
        <v>533</v>
      </c>
      <c r="B60" s="651"/>
      <c r="C60" s="3206" t="s">
        <v>389</v>
      </c>
      <c r="D60" s="3207"/>
      <c r="E60" s="3207"/>
      <c r="F60" s="3207"/>
      <c r="G60" s="3207"/>
      <c r="H60" s="3207"/>
      <c r="I60" s="3207"/>
      <c r="J60" s="3207"/>
      <c r="K60" s="3207"/>
      <c r="L60" s="3207"/>
      <c r="M60" s="3208"/>
    </row>
  </sheetData>
  <mergeCells count="43">
    <mergeCell ref="A57:A59"/>
    <mergeCell ref="C57:M57"/>
    <mergeCell ref="C58:M58"/>
    <mergeCell ref="C59:M59"/>
    <mergeCell ref="C60:M60"/>
    <mergeCell ref="B1:M1"/>
    <mergeCell ref="G44:J45"/>
    <mergeCell ref="L44:M45"/>
    <mergeCell ref="C47:M47"/>
    <mergeCell ref="A51:A56"/>
    <mergeCell ref="C51:M51"/>
    <mergeCell ref="C52:M52"/>
    <mergeCell ref="C53:M53"/>
    <mergeCell ref="C54:M54"/>
    <mergeCell ref="C55:M55"/>
    <mergeCell ref="C56:M56"/>
    <mergeCell ref="A16:A50"/>
    <mergeCell ref="C16:M16"/>
    <mergeCell ref="C17:M17"/>
    <mergeCell ref="B18:B24"/>
    <mergeCell ref="B25:B28"/>
    <mergeCell ref="C15:M15"/>
    <mergeCell ref="B32:B34"/>
    <mergeCell ref="B35:B42"/>
    <mergeCell ref="H41:I41"/>
    <mergeCell ref="B43:B46"/>
    <mergeCell ref="F44:F45"/>
    <mergeCell ref="A2:A15"/>
    <mergeCell ref="F4:G4"/>
    <mergeCell ref="C7:D7"/>
    <mergeCell ref="I7:M7"/>
    <mergeCell ref="B8:B10"/>
    <mergeCell ref="C9:D9"/>
    <mergeCell ref="F9:G9"/>
    <mergeCell ref="I9:J9"/>
    <mergeCell ref="C10:D10"/>
    <mergeCell ref="F10:G10"/>
    <mergeCell ref="I10:J10"/>
    <mergeCell ref="C11:M11"/>
    <mergeCell ref="C12:M12"/>
    <mergeCell ref="C13:M13"/>
    <mergeCell ref="B14:B15"/>
    <mergeCell ref="C14:D14"/>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 indicadores producto_idartes.xlsx]Desplegables'!#REF!</xm:f>
          </x14:formula1>
          <xm:sqref>C4 C14:D14 C7 G44:J45</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zoomScale="67" zoomScaleNormal="60" workbookViewId="0">
      <selection activeCell="C7" sqref="C7:D7"/>
    </sheetView>
  </sheetViews>
  <sheetFormatPr baseColWidth="10" defaultColWidth="11.42578125" defaultRowHeight="15.75"/>
  <cols>
    <col min="1" max="1" width="14.140625" style="581" customWidth="1"/>
    <col min="2" max="2" width="39.140625" style="581" customWidth="1"/>
    <col min="3" max="16384" width="11.42578125" style="581"/>
  </cols>
  <sheetData>
    <row r="1" spans="1:13" ht="16.5" thickBot="1">
      <c r="A1" s="580"/>
      <c r="B1" s="3137" t="s">
        <v>1808</v>
      </c>
      <c r="C1" s="3138"/>
      <c r="D1" s="3138"/>
      <c r="E1" s="3138"/>
      <c r="F1" s="3138"/>
      <c r="G1" s="3138"/>
      <c r="H1" s="3138"/>
      <c r="I1" s="3138"/>
      <c r="J1" s="3138"/>
      <c r="K1" s="3138"/>
      <c r="L1" s="3138"/>
      <c r="M1" s="3139"/>
    </row>
    <row r="2" spans="1:13" ht="21.6" customHeight="1">
      <c r="A2" s="2805" t="s">
        <v>457</v>
      </c>
      <c r="B2" s="582" t="s">
        <v>458</v>
      </c>
      <c r="C2" s="583" t="s">
        <v>1688</v>
      </c>
      <c r="D2" s="584"/>
      <c r="E2" s="584"/>
      <c r="F2" s="584"/>
      <c r="G2" s="584"/>
      <c r="H2" s="584"/>
      <c r="I2" s="584"/>
      <c r="J2" s="584"/>
      <c r="K2" s="584"/>
      <c r="L2" s="584"/>
      <c r="M2" s="585"/>
    </row>
    <row r="3" spans="1:13" ht="23.45" customHeight="1">
      <c r="A3" s="2806"/>
      <c r="B3" s="586" t="s">
        <v>538</v>
      </c>
      <c r="C3" s="2461" t="s">
        <v>1672</v>
      </c>
      <c r="D3" s="2462"/>
      <c r="E3" s="2462"/>
      <c r="F3" s="2462"/>
      <c r="G3" s="2462"/>
      <c r="H3" s="2462"/>
      <c r="I3" s="2462"/>
      <c r="J3" s="2462"/>
      <c r="K3" s="2462"/>
      <c r="L3" s="2462"/>
      <c r="M3" s="2463"/>
    </row>
    <row r="4" spans="1:13" ht="15.6" customHeight="1">
      <c r="A4" s="2806"/>
      <c r="B4" s="628" t="s">
        <v>3</v>
      </c>
      <c r="C4" s="587" t="s">
        <v>28</v>
      </c>
      <c r="D4" s="590"/>
      <c r="E4" s="591"/>
      <c r="F4" s="3194" t="s">
        <v>4</v>
      </c>
      <c r="G4" s="2812"/>
      <c r="H4" s="592" t="s">
        <v>389</v>
      </c>
      <c r="I4" s="588"/>
      <c r="J4" s="588"/>
      <c r="K4" s="588"/>
      <c r="L4" s="588"/>
      <c r="M4" s="589"/>
    </row>
    <row r="5" spans="1:13">
      <c r="A5" s="2806"/>
      <c r="B5" s="628" t="s">
        <v>459</v>
      </c>
      <c r="C5" s="587" t="s">
        <v>389</v>
      </c>
      <c r="D5" s="588"/>
      <c r="E5" s="588"/>
      <c r="F5" s="588"/>
      <c r="G5" s="588"/>
      <c r="H5" s="588"/>
      <c r="I5" s="588"/>
      <c r="J5" s="588"/>
      <c r="K5" s="588"/>
      <c r="L5" s="588"/>
      <c r="M5" s="589"/>
    </row>
    <row r="6" spans="1:13">
      <c r="A6" s="2806"/>
      <c r="B6" s="628" t="s">
        <v>460</v>
      </c>
      <c r="C6" s="587" t="s">
        <v>389</v>
      </c>
      <c r="D6" s="588"/>
      <c r="E6" s="588"/>
      <c r="F6" s="588"/>
      <c r="G6" s="588"/>
      <c r="H6" s="588"/>
      <c r="I6" s="588"/>
      <c r="J6" s="588"/>
      <c r="K6" s="588"/>
      <c r="L6" s="588"/>
      <c r="M6" s="589"/>
    </row>
    <row r="7" spans="1:13">
      <c r="A7" s="2806"/>
      <c r="B7" s="586" t="s">
        <v>461</v>
      </c>
      <c r="C7" s="3195" t="s">
        <v>387</v>
      </c>
      <c r="D7" s="2776"/>
      <c r="E7" s="593"/>
      <c r="F7" s="593"/>
      <c r="G7" s="594"/>
      <c r="H7" s="595" t="s">
        <v>5</v>
      </c>
      <c r="I7" s="3196" t="s">
        <v>390</v>
      </c>
      <c r="J7" s="2776"/>
      <c r="K7" s="2776"/>
      <c r="L7" s="2776"/>
      <c r="M7" s="2777"/>
    </row>
    <row r="8" spans="1:13">
      <c r="A8" s="2806"/>
      <c r="B8" s="2800" t="s">
        <v>462</v>
      </c>
      <c r="C8" s="596"/>
      <c r="D8" s="597"/>
      <c r="E8" s="597"/>
      <c r="F8" s="597"/>
      <c r="G8" s="597"/>
      <c r="H8" s="597"/>
      <c r="I8" s="597"/>
      <c r="J8" s="597"/>
      <c r="K8" s="597"/>
      <c r="L8" s="597"/>
      <c r="M8" s="598"/>
    </row>
    <row r="9" spans="1:13">
      <c r="A9" s="2806"/>
      <c r="B9" s="2801"/>
      <c r="C9" s="2790" t="s">
        <v>389</v>
      </c>
      <c r="D9" s="2789"/>
      <c r="E9" s="599"/>
      <c r="F9" s="2789" t="s">
        <v>389</v>
      </c>
      <c r="G9" s="2789"/>
      <c r="H9" s="599"/>
      <c r="I9" s="2789" t="s">
        <v>389</v>
      </c>
      <c r="J9" s="2789"/>
      <c r="K9" s="599"/>
      <c r="L9" s="599"/>
      <c r="M9" s="600"/>
    </row>
    <row r="10" spans="1:13">
      <c r="A10" s="2806"/>
      <c r="B10" s="2814"/>
      <c r="C10" s="2790" t="s">
        <v>463</v>
      </c>
      <c r="D10" s="2789"/>
      <c r="E10" s="601"/>
      <c r="F10" s="2789" t="s">
        <v>463</v>
      </c>
      <c r="G10" s="2789"/>
      <c r="H10" s="601"/>
      <c r="I10" s="2789" t="s">
        <v>463</v>
      </c>
      <c r="J10" s="2789"/>
      <c r="K10" s="601"/>
      <c r="L10" s="601"/>
      <c r="M10" s="602"/>
    </row>
    <row r="11" spans="1:13" ht="32.450000000000003" customHeight="1">
      <c r="A11" s="2806"/>
      <c r="B11" s="586" t="s">
        <v>464</v>
      </c>
      <c r="C11" s="2461" t="s">
        <v>1689</v>
      </c>
      <c r="D11" s="3197"/>
      <c r="E11" s="3197"/>
      <c r="F11" s="3197"/>
      <c r="G11" s="3197"/>
      <c r="H11" s="3197"/>
      <c r="I11" s="3197"/>
      <c r="J11" s="3197"/>
      <c r="K11" s="3197"/>
      <c r="L11" s="3197"/>
      <c r="M11" s="3198"/>
    </row>
    <row r="12" spans="1:13" ht="26.45" customHeight="1">
      <c r="A12" s="2806"/>
      <c r="B12" s="586" t="s">
        <v>543</v>
      </c>
      <c r="C12" s="647" t="s">
        <v>1690</v>
      </c>
      <c r="D12" s="626"/>
      <c r="E12" s="626"/>
      <c r="F12" s="626"/>
      <c r="G12" s="626"/>
      <c r="H12" s="626"/>
      <c r="I12" s="626"/>
      <c r="J12" s="626"/>
      <c r="K12" s="626"/>
      <c r="L12" s="652"/>
      <c r="M12" s="653"/>
    </row>
    <row r="13" spans="1:13" ht="33.6" customHeight="1">
      <c r="A13" s="2806"/>
      <c r="B13" s="586" t="s">
        <v>545</v>
      </c>
      <c r="C13" s="2461" t="s">
        <v>1675</v>
      </c>
      <c r="D13" s="3197"/>
      <c r="E13" s="3197"/>
      <c r="F13" s="3197"/>
      <c r="G13" s="3197"/>
      <c r="H13" s="3197"/>
      <c r="I13" s="3197"/>
      <c r="J13" s="3197"/>
      <c r="K13" s="3197"/>
      <c r="L13" s="3197"/>
      <c r="M13" s="3198"/>
    </row>
    <row r="14" spans="1:13">
      <c r="A14" s="2806"/>
      <c r="B14" s="2800" t="s">
        <v>547</v>
      </c>
      <c r="C14" s="3199" t="s">
        <v>11</v>
      </c>
      <c r="D14" s="2803"/>
      <c r="E14" s="603" t="s">
        <v>548</v>
      </c>
      <c r="F14" s="604" t="s">
        <v>117</v>
      </c>
      <c r="G14" s="604"/>
      <c r="H14" s="604"/>
      <c r="I14" s="604"/>
      <c r="J14" s="604"/>
      <c r="K14" s="604"/>
      <c r="L14" s="597"/>
      <c r="M14" s="598"/>
    </row>
    <row r="15" spans="1:13">
      <c r="A15" s="2806"/>
      <c r="B15" s="2801"/>
      <c r="C15" s="3199"/>
      <c r="D15" s="2803"/>
      <c r="E15" s="2803"/>
      <c r="F15" s="2803"/>
      <c r="G15" s="2803"/>
      <c r="H15" s="2803"/>
      <c r="I15" s="2803"/>
      <c r="J15" s="2803"/>
      <c r="K15" s="2803"/>
      <c r="L15" s="2803"/>
      <c r="M15" s="2804"/>
    </row>
    <row r="16" spans="1:13">
      <c r="A16" s="2805" t="s">
        <v>465</v>
      </c>
      <c r="B16" s="605" t="s">
        <v>2</v>
      </c>
      <c r="C16" s="3205" t="s">
        <v>80</v>
      </c>
      <c r="D16" s="2808"/>
      <c r="E16" s="2808"/>
      <c r="F16" s="2808"/>
      <c r="G16" s="2808"/>
      <c r="H16" s="2808"/>
      <c r="I16" s="2808"/>
      <c r="J16" s="2808"/>
      <c r="K16" s="2808"/>
      <c r="L16" s="2808"/>
      <c r="M16" s="2809"/>
    </row>
    <row r="17" spans="1:13" ht="35.450000000000003" customHeight="1">
      <c r="A17" s="2806"/>
      <c r="B17" s="605" t="s">
        <v>550</v>
      </c>
      <c r="C17" s="2461" t="s">
        <v>1691</v>
      </c>
      <c r="D17" s="3197"/>
      <c r="E17" s="3197"/>
      <c r="F17" s="3197"/>
      <c r="G17" s="3197"/>
      <c r="H17" s="3197"/>
      <c r="I17" s="3197"/>
      <c r="J17" s="3197"/>
      <c r="K17" s="3197"/>
      <c r="L17" s="3197"/>
      <c r="M17" s="3198"/>
    </row>
    <row r="18" spans="1:13" ht="8.25" customHeight="1">
      <c r="A18" s="2806"/>
      <c r="B18" s="2794" t="s">
        <v>466</v>
      </c>
      <c r="C18" s="606"/>
      <c r="D18" s="593"/>
      <c r="E18" s="593"/>
      <c r="F18" s="593"/>
      <c r="G18" s="593"/>
      <c r="H18" s="593"/>
      <c r="I18" s="593"/>
      <c r="J18" s="593"/>
      <c r="K18" s="593"/>
      <c r="L18" s="593"/>
      <c r="M18" s="607"/>
    </row>
    <row r="19" spans="1:13" ht="9" customHeight="1">
      <c r="A19" s="2806"/>
      <c r="B19" s="2795"/>
      <c r="C19" s="29"/>
      <c r="D19" s="608"/>
      <c r="E19" s="609"/>
      <c r="F19" s="608"/>
      <c r="G19" s="609"/>
      <c r="H19" s="608"/>
      <c r="I19" s="609"/>
      <c r="J19" s="608"/>
      <c r="K19" s="609"/>
      <c r="L19" s="609"/>
      <c r="M19" s="610"/>
    </row>
    <row r="20" spans="1:13">
      <c r="A20" s="2806"/>
      <c r="B20" s="2795"/>
      <c r="C20" s="611" t="s">
        <v>467</v>
      </c>
      <c r="D20" s="612"/>
      <c r="E20" s="613" t="s">
        <v>468</v>
      </c>
      <c r="F20" s="612"/>
      <c r="G20" s="613" t="s">
        <v>469</v>
      </c>
      <c r="H20" s="612"/>
      <c r="I20" s="613" t="s">
        <v>470</v>
      </c>
      <c r="J20" s="614"/>
      <c r="K20" s="613"/>
      <c r="L20" s="613"/>
      <c r="M20" s="615"/>
    </row>
    <row r="21" spans="1:13">
      <c r="A21" s="2806"/>
      <c r="B21" s="2795"/>
      <c r="C21" s="611" t="s">
        <v>471</v>
      </c>
      <c r="D21" s="614"/>
      <c r="E21" s="613" t="s">
        <v>472</v>
      </c>
      <c r="F21" s="614"/>
      <c r="G21" s="613" t="s">
        <v>473</v>
      </c>
      <c r="H21" s="614"/>
      <c r="I21" s="613"/>
      <c r="J21" s="613"/>
      <c r="K21" s="613"/>
      <c r="L21" s="613"/>
      <c r="M21" s="615"/>
    </row>
    <row r="22" spans="1:13">
      <c r="A22" s="2806"/>
      <c r="B22" s="2795"/>
      <c r="C22" s="611" t="s">
        <v>474</v>
      </c>
      <c r="D22" s="614"/>
      <c r="E22" s="613" t="s">
        <v>475</v>
      </c>
      <c r="F22" s="614"/>
      <c r="G22" s="613"/>
      <c r="H22" s="613"/>
      <c r="I22" s="613"/>
      <c r="J22" s="613"/>
      <c r="K22" s="613"/>
      <c r="L22" s="613"/>
      <c r="M22" s="615"/>
    </row>
    <row r="23" spans="1:13">
      <c r="A23" s="2806"/>
      <c r="B23" s="2795"/>
      <c r="C23" s="611" t="s">
        <v>476</v>
      </c>
      <c r="D23" s="614" t="s">
        <v>534</v>
      </c>
      <c r="E23" s="613" t="s">
        <v>478</v>
      </c>
      <c r="F23" s="601" t="s">
        <v>1677</v>
      </c>
      <c r="G23" s="601"/>
      <c r="H23" s="601"/>
      <c r="I23" s="601"/>
      <c r="J23" s="601"/>
      <c r="K23" s="601"/>
      <c r="L23" s="601"/>
      <c r="M23" s="602"/>
    </row>
    <row r="24" spans="1:13" ht="9.75" customHeight="1">
      <c r="A24" s="2806"/>
      <c r="B24" s="2796"/>
      <c r="C24" s="616"/>
      <c r="D24" s="617"/>
      <c r="E24" s="617"/>
      <c r="F24" s="617"/>
      <c r="G24" s="617"/>
      <c r="H24" s="617"/>
      <c r="I24" s="617"/>
      <c r="J24" s="617"/>
      <c r="K24" s="617"/>
      <c r="L24" s="617"/>
      <c r="M24" s="618"/>
    </row>
    <row r="25" spans="1:13">
      <c r="A25" s="2806"/>
      <c r="B25" s="2794" t="s">
        <v>479</v>
      </c>
      <c r="C25" s="619"/>
      <c r="D25" s="604"/>
      <c r="E25" s="604"/>
      <c r="F25" s="604"/>
      <c r="G25" s="604"/>
      <c r="H25" s="604"/>
      <c r="I25" s="604"/>
      <c r="J25" s="604"/>
      <c r="K25" s="604"/>
      <c r="L25" s="597"/>
      <c r="M25" s="598"/>
    </row>
    <row r="26" spans="1:13">
      <c r="A26" s="2806"/>
      <c r="B26" s="2795"/>
      <c r="C26" s="611" t="s">
        <v>480</v>
      </c>
      <c r="D26" s="614"/>
      <c r="E26" s="613"/>
      <c r="F26" s="613" t="s">
        <v>481</v>
      </c>
      <c r="G26" s="614" t="s">
        <v>534</v>
      </c>
      <c r="H26" s="613"/>
      <c r="I26" s="613" t="s">
        <v>482</v>
      </c>
      <c r="J26" s="614"/>
      <c r="K26" s="613"/>
      <c r="L26" s="599"/>
      <c r="M26" s="600"/>
    </row>
    <row r="27" spans="1:13">
      <c r="A27" s="2806"/>
      <c r="B27" s="2795"/>
      <c r="C27" s="611" t="s">
        <v>483</v>
      </c>
      <c r="D27" s="620"/>
      <c r="E27" s="599"/>
      <c r="F27" s="613" t="s">
        <v>484</v>
      </c>
      <c r="G27" s="614"/>
      <c r="H27" s="599"/>
      <c r="I27" s="599"/>
      <c r="J27" s="599"/>
      <c r="K27" s="599"/>
      <c r="L27" s="599"/>
      <c r="M27" s="600"/>
    </row>
    <row r="28" spans="1:13">
      <c r="A28" s="2806"/>
      <c r="B28" s="2796"/>
      <c r="C28" s="616"/>
      <c r="D28" s="617"/>
      <c r="E28" s="617"/>
      <c r="F28" s="617"/>
      <c r="G28" s="617"/>
      <c r="H28" s="617"/>
      <c r="I28" s="617"/>
      <c r="J28" s="617"/>
      <c r="K28" s="617"/>
      <c r="L28" s="601"/>
      <c r="M28" s="602"/>
    </row>
    <row r="29" spans="1:13">
      <c r="A29" s="2806"/>
      <c r="B29" s="621" t="s">
        <v>485</v>
      </c>
      <c r="C29" s="619"/>
      <c r="D29" s="604"/>
      <c r="E29" s="604"/>
      <c r="F29" s="604"/>
      <c r="G29" s="604"/>
      <c r="H29" s="604"/>
      <c r="I29" s="604"/>
      <c r="J29" s="604"/>
      <c r="K29" s="604"/>
      <c r="L29" s="604"/>
      <c r="M29" s="622"/>
    </row>
    <row r="30" spans="1:13">
      <c r="A30" s="2806"/>
      <c r="B30" s="621"/>
      <c r="C30" s="623" t="s">
        <v>486</v>
      </c>
      <c r="D30" s="624">
        <v>2</v>
      </c>
      <c r="E30" s="613"/>
      <c r="F30" s="613" t="s">
        <v>487</v>
      </c>
      <c r="G30" s="614">
        <v>2019</v>
      </c>
      <c r="H30" s="613"/>
      <c r="I30" s="613" t="s">
        <v>488</v>
      </c>
      <c r="J30" s="625" t="s">
        <v>1678</v>
      </c>
      <c r="K30" s="626"/>
      <c r="L30" s="627"/>
      <c r="M30" s="615"/>
    </row>
    <row r="31" spans="1:13">
      <c r="A31" s="2806"/>
      <c r="B31" s="628"/>
      <c r="C31" s="616"/>
      <c r="D31" s="617"/>
      <c r="E31" s="617"/>
      <c r="F31" s="617"/>
      <c r="G31" s="617"/>
      <c r="H31" s="617"/>
      <c r="I31" s="617"/>
      <c r="J31" s="617"/>
      <c r="K31" s="617"/>
      <c r="L31" s="617"/>
      <c r="M31" s="618"/>
    </row>
    <row r="32" spans="1:13">
      <c r="A32" s="2806"/>
      <c r="B32" s="2794" t="s">
        <v>489</v>
      </c>
      <c r="C32" s="629"/>
      <c r="D32" s="630"/>
      <c r="E32" s="630"/>
      <c r="F32" s="630"/>
      <c r="G32" s="630"/>
      <c r="H32" s="630"/>
      <c r="I32" s="630"/>
      <c r="J32" s="630"/>
      <c r="K32" s="630"/>
      <c r="L32" s="597"/>
      <c r="M32" s="598"/>
    </row>
    <row r="33" spans="1:13">
      <c r="A33" s="2806"/>
      <c r="B33" s="2795"/>
      <c r="C33" s="611" t="s">
        <v>490</v>
      </c>
      <c r="D33" s="631">
        <v>2020</v>
      </c>
      <c r="E33" s="632"/>
      <c r="F33" s="613" t="s">
        <v>491</v>
      </c>
      <c r="G33" s="633" t="s">
        <v>492</v>
      </c>
      <c r="H33" s="632"/>
      <c r="I33" s="613"/>
      <c r="J33" s="632"/>
      <c r="K33" s="632"/>
      <c r="L33" s="599"/>
      <c r="M33" s="600"/>
    </row>
    <row r="34" spans="1:13">
      <c r="A34" s="2806"/>
      <c r="B34" s="2796"/>
      <c r="C34" s="616"/>
      <c r="D34" s="634"/>
      <c r="E34" s="635"/>
      <c r="F34" s="617"/>
      <c r="G34" s="635"/>
      <c r="H34" s="635"/>
      <c r="I34" s="617"/>
      <c r="J34" s="635"/>
      <c r="K34" s="635"/>
      <c r="L34" s="601"/>
      <c r="M34" s="602"/>
    </row>
    <row r="35" spans="1:13">
      <c r="A35" s="2806"/>
      <c r="B35" s="2794" t="s">
        <v>493</v>
      </c>
      <c r="C35" s="606"/>
      <c r="D35" s="593"/>
      <c r="E35" s="593"/>
      <c r="F35" s="593"/>
      <c r="G35" s="593"/>
      <c r="H35" s="593"/>
      <c r="I35" s="593"/>
      <c r="J35" s="593"/>
      <c r="K35" s="593"/>
      <c r="L35" s="593"/>
      <c r="M35" s="607"/>
    </row>
    <row r="36" spans="1:13">
      <c r="A36" s="2806"/>
      <c r="B36" s="2795"/>
      <c r="C36" s="29"/>
      <c r="D36" s="609" t="s">
        <v>494</v>
      </c>
      <c r="E36" s="609"/>
      <c r="F36" s="609" t="s">
        <v>495</v>
      </c>
      <c r="G36" s="609"/>
      <c r="H36" s="599" t="s">
        <v>496</v>
      </c>
      <c r="I36" s="599"/>
      <c r="J36" s="599" t="s">
        <v>497</v>
      </c>
      <c r="K36" s="609"/>
      <c r="L36" s="609" t="s">
        <v>498</v>
      </c>
      <c r="M36" s="610"/>
    </row>
    <row r="37" spans="1:13">
      <c r="A37" s="2806"/>
      <c r="B37" s="2795"/>
      <c r="C37" s="29"/>
      <c r="D37" s="636">
        <v>1</v>
      </c>
      <c r="E37" s="637">
        <v>2020</v>
      </c>
      <c r="F37" s="636">
        <v>1</v>
      </c>
      <c r="G37" s="637">
        <v>2021</v>
      </c>
      <c r="H37" s="636">
        <v>1</v>
      </c>
      <c r="I37" s="637">
        <v>2022</v>
      </c>
      <c r="J37" s="636">
        <v>1</v>
      </c>
      <c r="K37" s="637">
        <v>2023</v>
      </c>
      <c r="L37" s="636">
        <v>1</v>
      </c>
      <c r="M37" s="589">
        <v>2024</v>
      </c>
    </row>
    <row r="38" spans="1:13">
      <c r="A38" s="2806"/>
      <c r="B38" s="2795"/>
      <c r="C38" s="29"/>
      <c r="D38" s="609" t="s">
        <v>499</v>
      </c>
      <c r="E38" s="609"/>
      <c r="F38" s="609" t="s">
        <v>500</v>
      </c>
      <c r="G38" s="609"/>
      <c r="H38" s="599" t="s">
        <v>501</v>
      </c>
      <c r="I38" s="599"/>
      <c r="J38" s="599" t="s">
        <v>502</v>
      </c>
      <c r="K38" s="609"/>
      <c r="L38" s="609" t="s">
        <v>503</v>
      </c>
      <c r="M38" s="610"/>
    </row>
    <row r="39" spans="1:13">
      <c r="A39" s="2806"/>
      <c r="B39" s="2795"/>
      <c r="C39" s="29"/>
      <c r="D39" s="636">
        <v>1</v>
      </c>
      <c r="E39" s="637">
        <v>2025</v>
      </c>
      <c r="F39" s="636">
        <v>1</v>
      </c>
      <c r="G39" s="637">
        <v>2026</v>
      </c>
      <c r="H39" s="636">
        <v>1</v>
      </c>
      <c r="I39" s="637">
        <v>2027</v>
      </c>
      <c r="J39" s="636">
        <v>1</v>
      </c>
      <c r="K39" s="637">
        <v>2028</v>
      </c>
      <c r="L39" s="636">
        <v>1</v>
      </c>
      <c r="M39" s="589">
        <v>2029</v>
      </c>
    </row>
    <row r="40" spans="1:13">
      <c r="A40" s="2806"/>
      <c r="B40" s="2795"/>
      <c r="C40" s="29"/>
      <c r="D40" s="609" t="s">
        <v>504</v>
      </c>
      <c r="E40" s="609"/>
      <c r="F40" s="638" t="s">
        <v>509</v>
      </c>
      <c r="G40" s="609"/>
      <c r="H40" s="639"/>
      <c r="I40" s="593"/>
      <c r="J40" s="639"/>
      <c r="K40" s="593"/>
      <c r="L40" s="639"/>
      <c r="M40" s="607"/>
    </row>
    <row r="41" spans="1:13">
      <c r="A41" s="2806"/>
      <c r="B41" s="2795"/>
      <c r="C41" s="29"/>
      <c r="D41" s="636">
        <v>1</v>
      </c>
      <c r="E41" s="588">
        <v>2030</v>
      </c>
      <c r="F41" s="640">
        <v>11</v>
      </c>
      <c r="G41" s="641"/>
      <c r="H41" s="2797"/>
      <c r="I41" s="2797"/>
      <c r="J41" s="641"/>
      <c r="K41" s="609"/>
      <c r="L41" s="641"/>
      <c r="M41" s="610"/>
    </row>
    <row r="42" spans="1:13">
      <c r="A42" s="2806"/>
      <c r="B42" s="2795"/>
      <c r="C42" s="642"/>
      <c r="D42" s="562"/>
      <c r="E42" s="588"/>
      <c r="F42" s="643"/>
      <c r="G42" s="608"/>
      <c r="H42" s="643"/>
      <c r="I42" s="608"/>
      <c r="J42" s="643"/>
      <c r="K42" s="608"/>
      <c r="L42" s="643"/>
      <c r="M42" s="644"/>
    </row>
    <row r="43" spans="1:13" ht="18" customHeight="1">
      <c r="A43" s="2806"/>
      <c r="B43" s="2794" t="s">
        <v>510</v>
      </c>
      <c r="C43" s="619"/>
      <c r="D43" s="604"/>
      <c r="E43" s="604"/>
      <c r="F43" s="604"/>
      <c r="G43" s="604"/>
      <c r="H43" s="604"/>
      <c r="I43" s="604"/>
      <c r="J43" s="604"/>
      <c r="K43" s="604"/>
      <c r="L43" s="599"/>
      <c r="M43" s="600"/>
    </row>
    <row r="44" spans="1:13">
      <c r="A44" s="2806"/>
      <c r="B44" s="2795"/>
      <c r="C44" s="645"/>
      <c r="D44" s="609" t="s">
        <v>131</v>
      </c>
      <c r="E44" s="608" t="s">
        <v>28</v>
      </c>
      <c r="F44" s="2798" t="s">
        <v>511</v>
      </c>
      <c r="G44" s="3200"/>
      <c r="H44" s="3200"/>
      <c r="I44" s="3200"/>
      <c r="J44" s="3200"/>
      <c r="K44" s="613" t="s">
        <v>512</v>
      </c>
      <c r="L44" s="2785"/>
      <c r="M44" s="2786"/>
    </row>
    <row r="45" spans="1:13">
      <c r="A45" s="2806"/>
      <c r="B45" s="2795"/>
      <c r="C45" s="645"/>
      <c r="D45" s="620"/>
      <c r="E45" s="614" t="s">
        <v>534</v>
      </c>
      <c r="F45" s="2798"/>
      <c r="G45" s="3200"/>
      <c r="H45" s="3200"/>
      <c r="I45" s="3200"/>
      <c r="J45" s="3200"/>
      <c r="K45" s="599"/>
      <c r="L45" s="2787"/>
      <c r="M45" s="2788"/>
    </row>
    <row r="46" spans="1:13">
      <c r="A46" s="2806"/>
      <c r="B46" s="2796"/>
      <c r="C46" s="646"/>
      <c r="D46" s="601"/>
      <c r="E46" s="601"/>
      <c r="F46" s="601"/>
      <c r="G46" s="601"/>
      <c r="H46" s="601"/>
      <c r="I46" s="601"/>
      <c r="J46" s="601"/>
      <c r="K46" s="601"/>
      <c r="L46" s="599"/>
      <c r="M46" s="600"/>
    </row>
    <row r="47" spans="1:13">
      <c r="A47" s="2806"/>
      <c r="B47" s="586" t="s">
        <v>513</v>
      </c>
      <c r="C47" s="647" t="s">
        <v>1692</v>
      </c>
      <c r="D47" s="626"/>
      <c r="E47" s="626"/>
      <c r="F47" s="626"/>
      <c r="G47" s="626"/>
      <c r="H47" s="626"/>
      <c r="I47" s="626"/>
      <c r="J47" s="626"/>
      <c r="K47" s="626"/>
      <c r="L47" s="626"/>
      <c r="M47" s="648"/>
    </row>
    <row r="48" spans="1:13">
      <c r="A48" s="2806"/>
      <c r="B48" s="605" t="s">
        <v>514</v>
      </c>
      <c r="C48" s="647" t="s">
        <v>1680</v>
      </c>
      <c r="D48" s="626"/>
      <c r="E48" s="626"/>
      <c r="F48" s="626"/>
      <c r="G48" s="626"/>
      <c r="H48" s="626"/>
      <c r="I48" s="626"/>
      <c r="J48" s="626"/>
      <c r="K48" s="626"/>
      <c r="L48" s="626"/>
      <c r="M48" s="648"/>
    </row>
    <row r="49" spans="1:13">
      <c r="A49" s="2806"/>
      <c r="B49" s="605" t="s">
        <v>515</v>
      </c>
      <c r="C49" s="647" t="s">
        <v>1681</v>
      </c>
      <c r="D49" s="626"/>
      <c r="E49" s="626"/>
      <c r="F49" s="626"/>
      <c r="G49" s="626"/>
      <c r="H49" s="626"/>
      <c r="I49" s="626"/>
      <c r="J49" s="626"/>
      <c r="K49" s="626"/>
      <c r="L49" s="626"/>
      <c r="M49" s="648"/>
    </row>
    <row r="50" spans="1:13">
      <c r="A50" s="2806"/>
      <c r="B50" s="605" t="s">
        <v>517</v>
      </c>
      <c r="C50" s="654">
        <v>2019</v>
      </c>
      <c r="D50" s="626"/>
      <c r="E50" s="626"/>
      <c r="F50" s="626"/>
      <c r="G50" s="626"/>
      <c r="H50" s="626"/>
      <c r="I50" s="626"/>
      <c r="J50" s="626"/>
      <c r="K50" s="626"/>
      <c r="L50" s="626"/>
      <c r="M50" s="648"/>
    </row>
    <row r="51" spans="1:13" ht="15.75" customHeight="1">
      <c r="A51" s="2773" t="s">
        <v>518</v>
      </c>
      <c r="B51" s="649" t="s">
        <v>519</v>
      </c>
      <c r="C51" s="581" t="s">
        <v>393</v>
      </c>
      <c r="D51" s="588"/>
      <c r="E51" s="588"/>
      <c r="F51" s="588"/>
      <c r="G51" s="588"/>
      <c r="H51" s="588"/>
      <c r="I51" s="588"/>
      <c r="J51" s="588"/>
      <c r="K51" s="588"/>
      <c r="L51" s="588"/>
      <c r="M51" s="589"/>
    </row>
    <row r="52" spans="1:13">
      <c r="A52" s="2774"/>
      <c r="B52" s="649" t="s">
        <v>521</v>
      </c>
      <c r="C52" s="3195" t="s">
        <v>1693</v>
      </c>
      <c r="D52" s="2776"/>
      <c r="E52" s="2776"/>
      <c r="F52" s="2776"/>
      <c r="G52" s="2776"/>
      <c r="H52" s="2776"/>
      <c r="I52" s="2776"/>
      <c r="J52" s="2776"/>
      <c r="K52" s="2776"/>
      <c r="L52" s="2776"/>
      <c r="M52" s="2777"/>
    </row>
    <row r="53" spans="1:13">
      <c r="A53" s="2774"/>
      <c r="B53" s="649" t="s">
        <v>523</v>
      </c>
      <c r="C53" s="3195" t="s">
        <v>1684</v>
      </c>
      <c r="D53" s="2776"/>
      <c r="E53" s="2776"/>
      <c r="F53" s="2776"/>
      <c r="G53" s="2776"/>
      <c r="H53" s="2776"/>
      <c r="I53" s="2776"/>
      <c r="J53" s="2776"/>
      <c r="K53" s="2776"/>
      <c r="L53" s="2776"/>
      <c r="M53" s="2777"/>
    </row>
    <row r="54" spans="1:13" ht="15.75" customHeight="1">
      <c r="A54" s="2774"/>
      <c r="B54" s="649" t="s">
        <v>524</v>
      </c>
      <c r="C54" s="3195" t="s">
        <v>1694</v>
      </c>
      <c r="D54" s="2776"/>
      <c r="E54" s="2776"/>
      <c r="F54" s="2776"/>
      <c r="G54" s="2776"/>
      <c r="H54" s="2776"/>
      <c r="I54" s="2776"/>
      <c r="J54" s="2776"/>
      <c r="K54" s="2776"/>
      <c r="L54" s="2776"/>
      <c r="M54" s="2777"/>
    </row>
    <row r="55" spans="1:13" ht="15.75" customHeight="1">
      <c r="A55" s="2774"/>
      <c r="B55" s="649" t="s">
        <v>526</v>
      </c>
      <c r="C55" s="3203" t="s">
        <v>1695</v>
      </c>
      <c r="D55" s="2776"/>
      <c r="E55" s="2776"/>
      <c r="F55" s="2776"/>
      <c r="G55" s="2776"/>
      <c r="H55" s="2776"/>
      <c r="I55" s="2776"/>
      <c r="J55" s="2776"/>
      <c r="K55" s="2776"/>
      <c r="L55" s="2776"/>
      <c r="M55" s="2777"/>
    </row>
    <row r="56" spans="1:13" ht="16.5" thickBot="1">
      <c r="A56" s="2791"/>
      <c r="B56" s="649" t="s">
        <v>527</v>
      </c>
      <c r="C56" s="3204" t="s">
        <v>1686</v>
      </c>
      <c r="D56" s="2776"/>
      <c r="E56" s="2776"/>
      <c r="F56" s="2776"/>
      <c r="G56" s="2776"/>
      <c r="H56" s="2776"/>
      <c r="I56" s="2776"/>
      <c r="J56" s="2776"/>
      <c r="K56" s="2776"/>
      <c r="L56" s="2776"/>
      <c r="M56" s="2777"/>
    </row>
    <row r="57" spans="1:13" ht="15.75" customHeight="1">
      <c r="A57" s="2773" t="s">
        <v>528</v>
      </c>
      <c r="B57" s="649" t="s">
        <v>529</v>
      </c>
      <c r="C57" s="3195" t="s">
        <v>1687</v>
      </c>
      <c r="D57" s="2776"/>
      <c r="E57" s="2776"/>
      <c r="F57" s="2776"/>
      <c r="G57" s="2776"/>
      <c r="H57" s="2776"/>
      <c r="I57" s="2776"/>
      <c r="J57" s="2776"/>
      <c r="K57" s="2776"/>
      <c r="L57" s="2776"/>
      <c r="M57" s="2777"/>
    </row>
    <row r="58" spans="1:13" ht="30" customHeight="1">
      <c r="A58" s="2774"/>
      <c r="B58" s="649" t="s">
        <v>531</v>
      </c>
      <c r="C58" s="3195" t="s">
        <v>574</v>
      </c>
      <c r="D58" s="2776"/>
      <c r="E58" s="2776"/>
      <c r="F58" s="2776"/>
      <c r="G58" s="2776"/>
      <c r="H58" s="2776"/>
      <c r="I58" s="2776"/>
      <c r="J58" s="2776"/>
      <c r="K58" s="2776"/>
      <c r="L58" s="2776"/>
      <c r="M58" s="2777"/>
    </row>
    <row r="59" spans="1:13" ht="30" customHeight="1" thickBot="1">
      <c r="A59" s="2774"/>
      <c r="B59" s="649" t="s">
        <v>5</v>
      </c>
      <c r="C59" s="3195" t="s">
        <v>1684</v>
      </c>
      <c r="D59" s="2776"/>
      <c r="E59" s="2776"/>
      <c r="F59" s="2776"/>
      <c r="G59" s="2776"/>
      <c r="H59" s="2776"/>
      <c r="I59" s="2776"/>
      <c r="J59" s="2776"/>
      <c r="K59" s="2776"/>
      <c r="L59" s="2776"/>
      <c r="M59" s="2777"/>
    </row>
    <row r="60" spans="1:13" ht="16.5" thickBot="1">
      <c r="A60" s="650" t="s">
        <v>533</v>
      </c>
      <c r="B60" s="655"/>
      <c r="C60" s="3206" t="s">
        <v>389</v>
      </c>
      <c r="D60" s="3207"/>
      <c r="E60" s="3207"/>
      <c r="F60" s="3207"/>
      <c r="G60" s="3207"/>
      <c r="H60" s="3207"/>
      <c r="I60" s="3207"/>
      <c r="J60" s="3207"/>
      <c r="K60" s="3207"/>
      <c r="L60" s="3207"/>
      <c r="M60" s="3208"/>
    </row>
  </sheetData>
  <mergeCells count="41">
    <mergeCell ref="A57:A59"/>
    <mergeCell ref="C57:M57"/>
    <mergeCell ref="C58:M58"/>
    <mergeCell ref="C59:M59"/>
    <mergeCell ref="C60:M60"/>
    <mergeCell ref="B1:M1"/>
    <mergeCell ref="G44:J45"/>
    <mergeCell ref="L44:M45"/>
    <mergeCell ref="A51:A56"/>
    <mergeCell ref="C52:M52"/>
    <mergeCell ref="C53:M53"/>
    <mergeCell ref="C54:M54"/>
    <mergeCell ref="C55:M55"/>
    <mergeCell ref="C56:M56"/>
    <mergeCell ref="A16:A50"/>
    <mergeCell ref="C16:M16"/>
    <mergeCell ref="C17:M17"/>
    <mergeCell ref="B18:B24"/>
    <mergeCell ref="B25:B28"/>
    <mergeCell ref="B32:B34"/>
    <mergeCell ref="B35:B42"/>
    <mergeCell ref="H41:I41"/>
    <mergeCell ref="B43:B46"/>
    <mergeCell ref="F44:F45"/>
    <mergeCell ref="F10:G10"/>
    <mergeCell ref="I10:J10"/>
    <mergeCell ref="C11:M11"/>
    <mergeCell ref="C13:M13"/>
    <mergeCell ref="B14:B15"/>
    <mergeCell ref="C14:D14"/>
    <mergeCell ref="C15:M15"/>
    <mergeCell ref="A2:A15"/>
    <mergeCell ref="C3:M3"/>
    <mergeCell ref="F4:G4"/>
    <mergeCell ref="C7:D7"/>
    <mergeCell ref="I7:M7"/>
    <mergeCell ref="B8:B10"/>
    <mergeCell ref="C9:D9"/>
    <mergeCell ref="F9:G9"/>
    <mergeCell ref="I9:J9"/>
    <mergeCell ref="C10:D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 indicadores producto_idartes.xlsx]Desplegables'!#REF!</xm:f>
          </x14:formula1>
          <xm:sqref>C14:D14 C4 G44:J45 C7</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zoomScale="87" zoomScaleNormal="87" workbookViewId="0">
      <selection activeCell="C11" sqref="C11:M11"/>
    </sheetView>
  </sheetViews>
  <sheetFormatPr baseColWidth="10" defaultColWidth="11.42578125" defaultRowHeight="15.75"/>
  <cols>
    <col min="1" max="1" width="14.140625" style="581" customWidth="1"/>
    <col min="2" max="2" width="39.140625" style="581" customWidth="1"/>
    <col min="3" max="12" width="11.42578125" style="581"/>
    <col min="13" max="13" width="12.28515625" style="581" customWidth="1"/>
    <col min="14" max="16384" width="11.42578125" style="581"/>
  </cols>
  <sheetData>
    <row r="1" spans="1:13" ht="16.5" thickBot="1">
      <c r="A1" s="580"/>
      <c r="B1" s="3137" t="s">
        <v>1809</v>
      </c>
      <c r="C1" s="3138"/>
      <c r="D1" s="3138"/>
      <c r="E1" s="3138"/>
      <c r="F1" s="3138"/>
      <c r="G1" s="3138"/>
      <c r="H1" s="3138"/>
      <c r="I1" s="3138"/>
      <c r="J1" s="3138"/>
      <c r="K1" s="3138"/>
      <c r="L1" s="3138"/>
      <c r="M1" s="3139"/>
    </row>
    <row r="2" spans="1:13">
      <c r="A2" s="2805" t="s">
        <v>457</v>
      </c>
      <c r="B2" s="582" t="s">
        <v>458</v>
      </c>
      <c r="C2" s="2461" t="s">
        <v>1696</v>
      </c>
      <c r="D2" s="2462"/>
      <c r="E2" s="2462"/>
      <c r="F2" s="2462"/>
      <c r="G2" s="2462"/>
      <c r="H2" s="2462"/>
      <c r="I2" s="2462"/>
      <c r="J2" s="2462"/>
      <c r="K2" s="2462"/>
      <c r="L2" s="2462"/>
      <c r="M2" s="2463"/>
    </row>
    <row r="3" spans="1:13">
      <c r="A3" s="2806"/>
      <c r="B3" s="586" t="s">
        <v>538</v>
      </c>
      <c r="C3" s="2461" t="s">
        <v>1697</v>
      </c>
      <c r="D3" s="2462"/>
      <c r="E3" s="2462"/>
      <c r="F3" s="2462"/>
      <c r="G3" s="2462"/>
      <c r="H3" s="2462"/>
      <c r="I3" s="2462"/>
      <c r="J3" s="2462"/>
      <c r="K3" s="2462"/>
      <c r="L3" s="2462"/>
      <c r="M3" s="2463"/>
    </row>
    <row r="4" spans="1:13">
      <c r="A4" s="2806"/>
      <c r="B4" s="628" t="s">
        <v>3</v>
      </c>
      <c r="C4" s="587" t="s">
        <v>28</v>
      </c>
      <c r="D4" s="590"/>
      <c r="E4" s="591"/>
      <c r="F4" s="3194" t="s">
        <v>4</v>
      </c>
      <c r="G4" s="2812"/>
      <c r="H4" s="592" t="s">
        <v>389</v>
      </c>
      <c r="I4" s="588"/>
      <c r="J4" s="588"/>
      <c r="K4" s="588"/>
      <c r="L4" s="588"/>
      <c r="M4" s="589"/>
    </row>
    <row r="5" spans="1:13">
      <c r="A5" s="2806"/>
      <c r="B5" s="628" t="s">
        <v>459</v>
      </c>
      <c r="C5" s="587" t="s">
        <v>389</v>
      </c>
      <c r="D5" s="588"/>
      <c r="E5" s="588"/>
      <c r="F5" s="588"/>
      <c r="G5" s="588"/>
      <c r="H5" s="588"/>
      <c r="I5" s="588"/>
      <c r="J5" s="588"/>
      <c r="K5" s="588"/>
      <c r="L5" s="588"/>
      <c r="M5" s="589"/>
    </row>
    <row r="6" spans="1:13">
      <c r="A6" s="2806"/>
      <c r="B6" s="628" t="s">
        <v>460</v>
      </c>
      <c r="C6" s="587" t="s">
        <v>389</v>
      </c>
      <c r="D6" s="588"/>
      <c r="E6" s="588"/>
      <c r="F6" s="588"/>
      <c r="G6" s="588"/>
      <c r="H6" s="588"/>
      <c r="I6" s="588"/>
      <c r="J6" s="588"/>
      <c r="K6" s="588"/>
      <c r="L6" s="588"/>
      <c r="M6" s="589"/>
    </row>
    <row r="7" spans="1:13">
      <c r="A7" s="2806"/>
      <c r="B7" s="586" t="s">
        <v>461</v>
      </c>
      <c r="C7" s="3195" t="s">
        <v>387</v>
      </c>
      <c r="D7" s="2776"/>
      <c r="E7" s="593"/>
      <c r="F7" s="593"/>
      <c r="G7" s="594"/>
      <c r="H7" s="595" t="s">
        <v>5</v>
      </c>
      <c r="I7" s="3196" t="s">
        <v>390</v>
      </c>
      <c r="J7" s="2776"/>
      <c r="K7" s="2776"/>
      <c r="L7" s="2776"/>
      <c r="M7" s="2777"/>
    </row>
    <row r="8" spans="1:13">
      <c r="A8" s="2806"/>
      <c r="B8" s="2800" t="s">
        <v>462</v>
      </c>
      <c r="C8" s="596"/>
      <c r="D8" s="597"/>
      <c r="E8" s="597"/>
      <c r="F8" s="597"/>
      <c r="G8" s="597"/>
      <c r="H8" s="597"/>
      <c r="I8" s="597"/>
      <c r="J8" s="597"/>
      <c r="K8" s="597"/>
      <c r="L8" s="597"/>
      <c r="M8" s="598"/>
    </row>
    <row r="9" spans="1:13">
      <c r="A9" s="2806"/>
      <c r="B9" s="2801"/>
      <c r="C9" s="2790" t="s">
        <v>389</v>
      </c>
      <c r="D9" s="2789"/>
      <c r="E9" s="599"/>
      <c r="F9" s="2789" t="s">
        <v>389</v>
      </c>
      <c r="G9" s="2789"/>
      <c r="H9" s="599"/>
      <c r="I9" s="2789" t="s">
        <v>389</v>
      </c>
      <c r="J9" s="2789"/>
      <c r="K9" s="599"/>
      <c r="L9" s="599"/>
      <c r="M9" s="600"/>
    </row>
    <row r="10" spans="1:13">
      <c r="A10" s="2806"/>
      <c r="B10" s="2814"/>
      <c r="C10" s="2790" t="s">
        <v>463</v>
      </c>
      <c r="D10" s="2789"/>
      <c r="E10" s="601"/>
      <c r="F10" s="2789" t="s">
        <v>463</v>
      </c>
      <c r="G10" s="2789"/>
      <c r="H10" s="601"/>
      <c r="I10" s="2789" t="s">
        <v>463</v>
      </c>
      <c r="J10" s="2789"/>
      <c r="K10" s="601"/>
      <c r="L10" s="601"/>
      <c r="M10" s="602"/>
    </row>
    <row r="11" spans="1:13" ht="22.9" customHeight="1">
      <c r="A11" s="2806"/>
      <c r="B11" s="586" t="s">
        <v>464</v>
      </c>
      <c r="C11" s="2461" t="s">
        <v>1698</v>
      </c>
      <c r="D11" s="2462"/>
      <c r="E11" s="2462"/>
      <c r="F11" s="2462"/>
      <c r="G11" s="2462"/>
      <c r="H11" s="2462"/>
      <c r="I11" s="2462"/>
      <c r="J11" s="2462"/>
      <c r="K11" s="2462"/>
      <c r="L11" s="2462"/>
      <c r="M11" s="2463"/>
    </row>
    <row r="12" spans="1:13">
      <c r="A12" s="2806"/>
      <c r="B12" s="586" t="s">
        <v>543</v>
      </c>
      <c r="C12" s="2461" t="s">
        <v>1699</v>
      </c>
      <c r="D12" s="2462"/>
      <c r="E12" s="2462"/>
      <c r="F12" s="2462"/>
      <c r="G12" s="2462"/>
      <c r="H12" s="2462"/>
      <c r="I12" s="2462"/>
      <c r="J12" s="2462"/>
      <c r="K12" s="2462"/>
      <c r="L12" s="2462"/>
      <c r="M12" s="2463"/>
    </row>
    <row r="13" spans="1:13" ht="41.25" customHeight="1">
      <c r="A13" s="2806"/>
      <c r="B13" s="586" t="s">
        <v>545</v>
      </c>
      <c r="C13" s="2461" t="s">
        <v>1700</v>
      </c>
      <c r="D13" s="2462"/>
      <c r="E13" s="2462"/>
      <c r="F13" s="2462"/>
      <c r="G13" s="2462"/>
      <c r="H13" s="2462"/>
      <c r="I13" s="2462"/>
      <c r="J13" s="2462"/>
      <c r="K13" s="2462"/>
      <c r="L13" s="2462"/>
      <c r="M13" s="2463"/>
    </row>
    <row r="14" spans="1:13">
      <c r="A14" s="2806"/>
      <c r="B14" s="2800" t="s">
        <v>547</v>
      </c>
      <c r="C14" s="3199" t="s">
        <v>11</v>
      </c>
      <c r="D14" s="2803"/>
      <c r="E14" s="603" t="s">
        <v>548</v>
      </c>
      <c r="F14" s="604" t="s">
        <v>117</v>
      </c>
      <c r="G14" s="604"/>
      <c r="H14" s="604"/>
      <c r="I14" s="604"/>
      <c r="J14" s="604"/>
      <c r="K14" s="604"/>
      <c r="L14" s="597"/>
      <c r="M14" s="598"/>
    </row>
    <row r="15" spans="1:13">
      <c r="A15" s="2806"/>
      <c r="B15" s="2801"/>
      <c r="C15" s="3199"/>
      <c r="D15" s="2803"/>
      <c r="E15" s="2803"/>
      <c r="F15" s="2803"/>
      <c r="G15" s="2803"/>
      <c r="H15" s="2803"/>
      <c r="I15" s="2803"/>
      <c r="J15" s="2803"/>
      <c r="K15" s="2803"/>
      <c r="L15" s="2803"/>
      <c r="M15" s="2804"/>
    </row>
    <row r="16" spans="1:13">
      <c r="A16" s="2805" t="s">
        <v>465</v>
      </c>
      <c r="B16" s="605" t="s">
        <v>2</v>
      </c>
      <c r="C16" s="3205" t="s">
        <v>80</v>
      </c>
      <c r="D16" s="2808"/>
      <c r="E16" s="2808"/>
      <c r="F16" s="2808"/>
      <c r="G16" s="2808"/>
      <c r="H16" s="2808"/>
      <c r="I16" s="2808"/>
      <c r="J16" s="2808"/>
      <c r="K16" s="2808"/>
      <c r="L16" s="2808"/>
      <c r="M16" s="2809"/>
    </row>
    <row r="17" spans="1:13" ht="30" customHeight="1">
      <c r="A17" s="2806"/>
      <c r="B17" s="605" t="s">
        <v>550</v>
      </c>
      <c r="C17" s="3199" t="s">
        <v>1701</v>
      </c>
      <c r="D17" s="2803"/>
      <c r="E17" s="2803"/>
      <c r="F17" s="2803"/>
      <c r="G17" s="2803"/>
      <c r="H17" s="2803"/>
      <c r="I17" s="2803"/>
      <c r="J17" s="2803"/>
      <c r="K17" s="2803"/>
      <c r="L17" s="2803"/>
      <c r="M17" s="2804"/>
    </row>
    <row r="18" spans="1:13" ht="8.25" customHeight="1">
      <c r="A18" s="2806"/>
      <c r="B18" s="2794" t="s">
        <v>466</v>
      </c>
      <c r="C18" s="606"/>
      <c r="D18" s="593"/>
      <c r="E18" s="593"/>
      <c r="F18" s="593"/>
      <c r="G18" s="593"/>
      <c r="H18" s="593"/>
      <c r="I18" s="593"/>
      <c r="J18" s="593"/>
      <c r="K18" s="593"/>
      <c r="L18" s="593"/>
      <c r="M18" s="607"/>
    </row>
    <row r="19" spans="1:13" ht="9" customHeight="1">
      <c r="A19" s="2806"/>
      <c r="B19" s="2795"/>
      <c r="C19" s="29"/>
      <c r="D19" s="608"/>
      <c r="E19" s="609"/>
      <c r="F19" s="608"/>
      <c r="G19" s="609"/>
      <c r="H19" s="608"/>
      <c r="I19" s="609"/>
      <c r="J19" s="608"/>
      <c r="K19" s="609"/>
      <c r="L19" s="609"/>
      <c r="M19" s="610"/>
    </row>
    <row r="20" spans="1:13">
      <c r="A20" s="2806"/>
      <c r="B20" s="2795"/>
      <c r="C20" s="611" t="s">
        <v>467</v>
      </c>
      <c r="D20" s="612"/>
      <c r="E20" s="613" t="s">
        <v>468</v>
      </c>
      <c r="F20" s="612"/>
      <c r="G20" s="613" t="s">
        <v>469</v>
      </c>
      <c r="H20" s="612"/>
      <c r="I20" s="613" t="s">
        <v>470</v>
      </c>
      <c r="J20" s="614"/>
      <c r="K20" s="613"/>
      <c r="L20" s="613"/>
      <c r="M20" s="615"/>
    </row>
    <row r="21" spans="1:13">
      <c r="A21" s="2806"/>
      <c r="B21" s="2795"/>
      <c r="C21" s="611" t="s">
        <v>471</v>
      </c>
      <c r="D21" s="614"/>
      <c r="E21" s="613" t="s">
        <v>472</v>
      </c>
      <c r="F21" s="614"/>
      <c r="G21" s="613" t="s">
        <v>473</v>
      </c>
      <c r="H21" s="614"/>
      <c r="I21" s="613"/>
      <c r="J21" s="613"/>
      <c r="K21" s="613"/>
      <c r="L21" s="613"/>
      <c r="M21" s="615"/>
    </row>
    <row r="22" spans="1:13">
      <c r="A22" s="2806"/>
      <c r="B22" s="2795"/>
      <c r="C22" s="611" t="s">
        <v>474</v>
      </c>
      <c r="D22" s="614"/>
      <c r="E22" s="613" t="s">
        <v>475</v>
      </c>
      <c r="F22" s="614"/>
      <c r="G22" s="613"/>
      <c r="H22" s="613"/>
      <c r="I22" s="613"/>
      <c r="J22" s="613"/>
      <c r="K22" s="613"/>
      <c r="L22" s="613"/>
      <c r="M22" s="615"/>
    </row>
    <row r="23" spans="1:13">
      <c r="A23" s="2806"/>
      <c r="B23" s="2795"/>
      <c r="C23" s="611" t="s">
        <v>476</v>
      </c>
      <c r="D23" s="614" t="s">
        <v>534</v>
      </c>
      <c r="E23" s="613" t="s">
        <v>478</v>
      </c>
      <c r="F23" s="601" t="s">
        <v>1677</v>
      </c>
      <c r="G23" s="601"/>
      <c r="H23" s="601"/>
      <c r="I23" s="601"/>
      <c r="J23" s="601"/>
      <c r="K23" s="601"/>
      <c r="L23" s="601"/>
      <c r="M23" s="602"/>
    </row>
    <row r="24" spans="1:13" ht="9.75" customHeight="1">
      <c r="A24" s="2806"/>
      <c r="B24" s="2796"/>
      <c r="C24" s="616"/>
      <c r="D24" s="617"/>
      <c r="E24" s="617"/>
      <c r="F24" s="617"/>
      <c r="G24" s="617"/>
      <c r="H24" s="617"/>
      <c r="I24" s="617"/>
      <c r="J24" s="617"/>
      <c r="K24" s="617"/>
      <c r="L24" s="617"/>
      <c r="M24" s="618"/>
    </row>
    <row r="25" spans="1:13">
      <c r="A25" s="2806"/>
      <c r="B25" s="2794" t="s">
        <v>479</v>
      </c>
      <c r="C25" s="619"/>
      <c r="D25" s="604"/>
      <c r="E25" s="604"/>
      <c r="F25" s="604"/>
      <c r="G25" s="604"/>
      <c r="H25" s="604"/>
      <c r="I25" s="604"/>
      <c r="J25" s="604"/>
      <c r="K25" s="604"/>
      <c r="L25" s="597"/>
      <c r="M25" s="598"/>
    </row>
    <row r="26" spans="1:13">
      <c r="A26" s="2806"/>
      <c r="B26" s="2795"/>
      <c r="C26" s="611" t="s">
        <v>480</v>
      </c>
      <c r="D26" s="614"/>
      <c r="E26" s="613"/>
      <c r="F26" s="613" t="s">
        <v>481</v>
      </c>
      <c r="G26" s="614" t="s">
        <v>534</v>
      </c>
      <c r="H26" s="613"/>
      <c r="I26" s="613" t="s">
        <v>482</v>
      </c>
      <c r="J26" s="614"/>
      <c r="K26" s="613"/>
      <c r="L26" s="599"/>
      <c r="M26" s="600"/>
    </row>
    <row r="27" spans="1:13">
      <c r="A27" s="2806"/>
      <c r="B27" s="2795"/>
      <c r="C27" s="611" t="s">
        <v>483</v>
      </c>
      <c r="D27" s="620"/>
      <c r="E27" s="599"/>
      <c r="F27" s="613" t="s">
        <v>484</v>
      </c>
      <c r="G27" s="614"/>
      <c r="H27" s="599"/>
      <c r="I27" s="599"/>
      <c r="J27" s="599"/>
      <c r="K27" s="599"/>
      <c r="L27" s="599"/>
      <c r="M27" s="600"/>
    </row>
    <row r="28" spans="1:13">
      <c r="A28" s="2806"/>
      <c r="B28" s="2796"/>
      <c r="C28" s="616"/>
      <c r="D28" s="617"/>
      <c r="E28" s="617"/>
      <c r="F28" s="617"/>
      <c r="G28" s="617"/>
      <c r="H28" s="617"/>
      <c r="I28" s="617"/>
      <c r="J28" s="617"/>
      <c r="K28" s="617"/>
      <c r="L28" s="601"/>
      <c r="M28" s="602"/>
    </row>
    <row r="29" spans="1:13">
      <c r="A29" s="2806"/>
      <c r="B29" s="621" t="s">
        <v>485</v>
      </c>
      <c r="C29" s="619"/>
      <c r="D29" s="604"/>
      <c r="E29" s="604"/>
      <c r="F29" s="604"/>
      <c r="G29" s="604"/>
      <c r="H29" s="604"/>
      <c r="I29" s="604"/>
      <c r="J29" s="604"/>
      <c r="K29" s="604"/>
      <c r="L29" s="604"/>
      <c r="M29" s="622"/>
    </row>
    <row r="30" spans="1:13">
      <c r="A30" s="2806"/>
      <c r="B30" s="621"/>
      <c r="C30" s="623" t="s">
        <v>486</v>
      </c>
      <c r="D30" s="624">
        <v>2</v>
      </c>
      <c r="E30" s="613"/>
      <c r="F30" s="613" t="s">
        <v>487</v>
      </c>
      <c r="G30" s="614">
        <v>2019</v>
      </c>
      <c r="H30" s="613"/>
      <c r="I30" s="613" t="s">
        <v>488</v>
      </c>
      <c r="J30" s="625" t="s">
        <v>1678</v>
      </c>
      <c r="K30" s="626"/>
      <c r="L30" s="627"/>
      <c r="M30" s="615"/>
    </row>
    <row r="31" spans="1:13">
      <c r="A31" s="2806"/>
      <c r="B31" s="628"/>
      <c r="C31" s="616"/>
      <c r="D31" s="617"/>
      <c r="E31" s="617"/>
      <c r="F31" s="617"/>
      <c r="G31" s="617"/>
      <c r="H31" s="617"/>
      <c r="I31" s="617"/>
      <c r="J31" s="617"/>
      <c r="K31" s="617"/>
      <c r="L31" s="617"/>
      <c r="M31" s="618"/>
    </row>
    <row r="32" spans="1:13">
      <c r="A32" s="2806"/>
      <c r="B32" s="2794" t="s">
        <v>489</v>
      </c>
      <c r="C32" s="629"/>
      <c r="D32" s="630"/>
      <c r="E32" s="630"/>
      <c r="F32" s="630"/>
      <c r="G32" s="630"/>
      <c r="H32" s="630"/>
      <c r="I32" s="630"/>
      <c r="J32" s="630"/>
      <c r="K32" s="630"/>
      <c r="L32" s="597"/>
      <c r="M32" s="598"/>
    </row>
    <row r="33" spans="1:13">
      <c r="A33" s="2806"/>
      <c r="B33" s="2795"/>
      <c r="C33" s="611" t="s">
        <v>490</v>
      </c>
      <c r="D33" s="631">
        <v>2020</v>
      </c>
      <c r="E33" s="632"/>
      <c r="F33" s="613" t="s">
        <v>491</v>
      </c>
      <c r="G33" s="633" t="s">
        <v>492</v>
      </c>
      <c r="H33" s="632"/>
      <c r="I33" s="613"/>
      <c r="J33" s="632"/>
      <c r="K33" s="632"/>
      <c r="L33" s="599"/>
      <c r="M33" s="600"/>
    </row>
    <row r="34" spans="1:13">
      <c r="A34" s="2806"/>
      <c r="B34" s="2796"/>
      <c r="C34" s="616"/>
      <c r="D34" s="634"/>
      <c r="E34" s="635"/>
      <c r="F34" s="617"/>
      <c r="G34" s="635"/>
      <c r="H34" s="635"/>
      <c r="I34" s="617"/>
      <c r="J34" s="635"/>
      <c r="K34" s="635"/>
      <c r="L34" s="601"/>
      <c r="M34" s="602"/>
    </row>
    <row r="35" spans="1:13">
      <c r="A35" s="2806"/>
      <c r="B35" s="2794" t="s">
        <v>493</v>
      </c>
      <c r="C35" s="606"/>
      <c r="D35" s="593"/>
      <c r="E35" s="593"/>
      <c r="F35" s="593"/>
      <c r="G35" s="593"/>
      <c r="H35" s="593"/>
      <c r="I35" s="593"/>
      <c r="J35" s="593"/>
      <c r="K35" s="593"/>
      <c r="L35" s="593"/>
      <c r="M35" s="607"/>
    </row>
    <row r="36" spans="1:13">
      <c r="A36" s="2806"/>
      <c r="B36" s="2795"/>
      <c r="C36" s="29"/>
      <c r="D36" s="609" t="s">
        <v>494</v>
      </c>
      <c r="E36" s="609"/>
      <c r="F36" s="609" t="s">
        <v>495</v>
      </c>
      <c r="G36" s="609"/>
      <c r="H36" s="599" t="s">
        <v>496</v>
      </c>
      <c r="I36" s="599"/>
      <c r="J36" s="599" t="s">
        <v>497</v>
      </c>
      <c r="K36" s="609"/>
      <c r="L36" s="609" t="s">
        <v>498</v>
      </c>
      <c r="M36" s="610"/>
    </row>
    <row r="37" spans="1:13">
      <c r="A37" s="2806"/>
      <c r="B37" s="2795"/>
      <c r="C37" s="29"/>
      <c r="D37" s="636">
        <v>1</v>
      </c>
      <c r="E37" s="637">
        <v>2020</v>
      </c>
      <c r="F37" s="636">
        <v>1</v>
      </c>
      <c r="G37" s="637">
        <v>2021</v>
      </c>
      <c r="H37" s="636">
        <v>1</v>
      </c>
      <c r="I37" s="637">
        <v>2022</v>
      </c>
      <c r="J37" s="636">
        <v>1</v>
      </c>
      <c r="K37" s="637">
        <v>2023</v>
      </c>
      <c r="L37" s="636">
        <v>1</v>
      </c>
      <c r="M37" s="589">
        <v>2024</v>
      </c>
    </row>
    <row r="38" spans="1:13">
      <c r="A38" s="2806"/>
      <c r="B38" s="2795"/>
      <c r="C38" s="29"/>
      <c r="D38" s="609" t="s">
        <v>499</v>
      </c>
      <c r="E38" s="609"/>
      <c r="F38" s="609" t="s">
        <v>500</v>
      </c>
      <c r="G38" s="609"/>
      <c r="H38" s="599" t="s">
        <v>501</v>
      </c>
      <c r="I38" s="599"/>
      <c r="J38" s="599" t="s">
        <v>502</v>
      </c>
      <c r="K38" s="609"/>
      <c r="L38" s="609" t="s">
        <v>503</v>
      </c>
      <c r="M38" s="610"/>
    </row>
    <row r="39" spans="1:13">
      <c r="A39" s="2806"/>
      <c r="B39" s="2795"/>
      <c r="C39" s="29"/>
      <c r="D39" s="636">
        <v>1</v>
      </c>
      <c r="E39" s="637">
        <v>2025</v>
      </c>
      <c r="F39" s="636">
        <v>1</v>
      </c>
      <c r="G39" s="637">
        <v>2026</v>
      </c>
      <c r="H39" s="636">
        <v>1</v>
      </c>
      <c r="I39" s="637">
        <v>2027</v>
      </c>
      <c r="J39" s="636">
        <v>1</v>
      </c>
      <c r="K39" s="637">
        <v>2028</v>
      </c>
      <c r="L39" s="636">
        <v>1</v>
      </c>
      <c r="M39" s="589">
        <v>2029</v>
      </c>
    </row>
    <row r="40" spans="1:13">
      <c r="A40" s="2806"/>
      <c r="B40" s="2795"/>
      <c r="C40" s="29"/>
      <c r="D40" s="609" t="s">
        <v>504</v>
      </c>
      <c r="E40" s="609"/>
      <c r="F40" s="638" t="s">
        <v>509</v>
      </c>
      <c r="G40" s="609"/>
      <c r="H40" s="639"/>
      <c r="I40" s="593"/>
      <c r="J40" s="639"/>
      <c r="K40" s="593"/>
      <c r="L40" s="639"/>
      <c r="M40" s="607"/>
    </row>
    <row r="41" spans="1:13">
      <c r="A41" s="2806"/>
      <c r="B41" s="2795"/>
      <c r="C41" s="29"/>
      <c r="D41" s="636">
        <v>1</v>
      </c>
      <c r="E41" s="588">
        <v>2030</v>
      </c>
      <c r="F41" s="640">
        <v>11</v>
      </c>
      <c r="G41" s="641"/>
      <c r="H41" s="2797"/>
      <c r="I41" s="2797"/>
      <c r="J41" s="641"/>
      <c r="K41" s="609"/>
      <c r="L41" s="641"/>
      <c r="M41" s="610"/>
    </row>
    <row r="42" spans="1:13">
      <c r="A42" s="2806"/>
      <c r="B42" s="2795"/>
      <c r="C42" s="642"/>
      <c r="D42" s="562"/>
      <c r="E42" s="588"/>
      <c r="F42" s="643"/>
      <c r="G42" s="608"/>
      <c r="H42" s="643"/>
      <c r="I42" s="608"/>
      <c r="J42" s="643"/>
      <c r="K42" s="608"/>
      <c r="L42" s="643"/>
      <c r="M42" s="644"/>
    </row>
    <row r="43" spans="1:13" ht="18" customHeight="1">
      <c r="A43" s="2806"/>
      <c r="B43" s="2794" t="s">
        <v>510</v>
      </c>
      <c r="C43" s="619"/>
      <c r="D43" s="604"/>
      <c r="E43" s="604"/>
      <c r="F43" s="604"/>
      <c r="G43" s="604"/>
      <c r="H43" s="604"/>
      <c r="I43" s="604"/>
      <c r="J43" s="604"/>
      <c r="K43" s="604"/>
      <c r="L43" s="599"/>
      <c r="M43" s="600"/>
    </row>
    <row r="44" spans="1:13">
      <c r="A44" s="2806"/>
      <c r="B44" s="2795"/>
      <c r="C44" s="645"/>
      <c r="D44" s="609" t="s">
        <v>131</v>
      </c>
      <c r="E44" s="608" t="s">
        <v>28</v>
      </c>
      <c r="F44" s="2798" t="s">
        <v>511</v>
      </c>
      <c r="G44" s="3200"/>
      <c r="H44" s="3200"/>
      <c r="I44" s="3200"/>
      <c r="J44" s="3200"/>
      <c r="K44" s="613" t="s">
        <v>512</v>
      </c>
      <c r="L44" s="2785"/>
      <c r="M44" s="2786"/>
    </row>
    <row r="45" spans="1:13">
      <c r="A45" s="2806"/>
      <c r="B45" s="2795"/>
      <c r="C45" s="645"/>
      <c r="D45" s="620"/>
      <c r="E45" s="614" t="s">
        <v>534</v>
      </c>
      <c r="F45" s="2798"/>
      <c r="G45" s="3200"/>
      <c r="H45" s="3200"/>
      <c r="I45" s="3200"/>
      <c r="J45" s="3200"/>
      <c r="K45" s="599"/>
      <c r="L45" s="2787"/>
      <c r="M45" s="2788"/>
    </row>
    <row r="46" spans="1:13">
      <c r="A46" s="2806"/>
      <c r="B46" s="2796"/>
      <c r="C46" s="646"/>
      <c r="D46" s="601"/>
      <c r="E46" s="601"/>
      <c r="F46" s="601"/>
      <c r="G46" s="601"/>
      <c r="H46" s="601"/>
      <c r="I46" s="601"/>
      <c r="J46" s="601"/>
      <c r="K46" s="601"/>
      <c r="L46" s="599"/>
      <c r="M46" s="600"/>
    </row>
    <row r="47" spans="1:13">
      <c r="A47" s="2806"/>
      <c r="B47" s="586" t="s">
        <v>513</v>
      </c>
      <c r="C47" s="647" t="s">
        <v>1702</v>
      </c>
      <c r="D47" s="626"/>
      <c r="E47" s="626"/>
      <c r="F47" s="626"/>
      <c r="G47" s="626"/>
      <c r="H47" s="626"/>
      <c r="I47" s="626"/>
      <c r="J47" s="626"/>
      <c r="K47" s="626"/>
      <c r="L47" s="626"/>
      <c r="M47" s="648"/>
    </row>
    <row r="48" spans="1:13">
      <c r="A48" s="2806"/>
      <c r="B48" s="605" t="s">
        <v>514</v>
      </c>
      <c r="C48" s="647" t="s">
        <v>1680</v>
      </c>
      <c r="D48" s="626"/>
      <c r="E48" s="626"/>
      <c r="F48" s="626"/>
      <c r="G48" s="626"/>
      <c r="H48" s="626"/>
      <c r="I48" s="626"/>
      <c r="J48" s="626"/>
      <c r="K48" s="626"/>
      <c r="L48" s="626"/>
      <c r="M48" s="648"/>
    </row>
    <row r="49" spans="1:13">
      <c r="A49" s="2806"/>
      <c r="B49" s="605" t="s">
        <v>515</v>
      </c>
      <c r="C49" s="647" t="s">
        <v>1681</v>
      </c>
      <c r="D49" s="626"/>
      <c r="E49" s="626"/>
      <c r="F49" s="626"/>
      <c r="G49" s="626"/>
      <c r="H49" s="626"/>
      <c r="I49" s="626"/>
      <c r="J49" s="626"/>
      <c r="K49" s="626"/>
      <c r="L49" s="626"/>
      <c r="M49" s="648"/>
    </row>
    <row r="50" spans="1:13">
      <c r="A50" s="2806"/>
      <c r="B50" s="605" t="s">
        <v>517</v>
      </c>
      <c r="C50" s="654">
        <v>2019</v>
      </c>
      <c r="D50" s="626"/>
      <c r="E50" s="626"/>
      <c r="F50" s="626"/>
      <c r="G50" s="626"/>
      <c r="H50" s="626"/>
      <c r="I50" s="626"/>
      <c r="J50" s="626"/>
      <c r="K50" s="626"/>
      <c r="L50" s="626"/>
      <c r="M50" s="648"/>
    </row>
    <row r="51" spans="1:13" ht="15.75" customHeight="1">
      <c r="A51" s="2773" t="s">
        <v>518</v>
      </c>
      <c r="B51" s="649" t="s">
        <v>519</v>
      </c>
      <c r="C51" s="581" t="s">
        <v>393</v>
      </c>
      <c r="D51" s="588"/>
      <c r="E51" s="588"/>
      <c r="F51" s="588"/>
      <c r="G51" s="588"/>
      <c r="H51" s="588"/>
      <c r="I51" s="588"/>
      <c r="J51" s="588"/>
      <c r="K51" s="588"/>
      <c r="L51" s="588"/>
      <c r="M51" s="589"/>
    </row>
    <row r="52" spans="1:13">
      <c r="A52" s="2774"/>
      <c r="B52" s="649" t="s">
        <v>521</v>
      </c>
      <c r="C52" s="3195" t="s">
        <v>1693</v>
      </c>
      <c r="D52" s="2776"/>
      <c r="E52" s="2776"/>
      <c r="F52" s="2776"/>
      <c r="G52" s="2776"/>
      <c r="H52" s="2776"/>
      <c r="I52" s="2776"/>
      <c r="J52" s="2776"/>
      <c r="K52" s="2776"/>
      <c r="L52" s="2776"/>
      <c r="M52" s="2777"/>
    </row>
    <row r="53" spans="1:13">
      <c r="A53" s="2774"/>
      <c r="B53" s="649" t="s">
        <v>523</v>
      </c>
      <c r="C53" s="3195" t="s">
        <v>1684</v>
      </c>
      <c r="D53" s="2776"/>
      <c r="E53" s="2776"/>
      <c r="F53" s="2776"/>
      <c r="G53" s="2776"/>
      <c r="H53" s="2776"/>
      <c r="I53" s="2776"/>
      <c r="J53" s="2776"/>
      <c r="K53" s="2776"/>
      <c r="L53" s="2776"/>
      <c r="M53" s="2777"/>
    </row>
    <row r="54" spans="1:13" ht="15.75" customHeight="1">
      <c r="A54" s="2774"/>
      <c r="B54" s="649" t="s">
        <v>524</v>
      </c>
      <c r="C54" s="3195" t="s">
        <v>1694</v>
      </c>
      <c r="D54" s="2776"/>
      <c r="E54" s="2776"/>
      <c r="F54" s="2776"/>
      <c r="G54" s="2776"/>
      <c r="H54" s="2776"/>
      <c r="I54" s="2776"/>
      <c r="J54" s="2776"/>
      <c r="K54" s="2776"/>
      <c r="L54" s="2776"/>
      <c r="M54" s="2777"/>
    </row>
    <row r="55" spans="1:13" ht="15.75" customHeight="1">
      <c r="A55" s="2774"/>
      <c r="B55" s="649" t="s">
        <v>526</v>
      </c>
      <c r="C55" s="3203" t="s">
        <v>1695</v>
      </c>
      <c r="D55" s="2776"/>
      <c r="E55" s="2776"/>
      <c r="F55" s="2776"/>
      <c r="G55" s="2776"/>
      <c r="H55" s="2776"/>
      <c r="I55" s="2776"/>
      <c r="J55" s="2776"/>
      <c r="K55" s="2776"/>
      <c r="L55" s="2776"/>
      <c r="M55" s="2777"/>
    </row>
    <row r="56" spans="1:13" ht="16.5" thickBot="1">
      <c r="A56" s="2791"/>
      <c r="B56" s="649" t="s">
        <v>527</v>
      </c>
      <c r="C56" s="3204" t="s">
        <v>1686</v>
      </c>
      <c r="D56" s="2776"/>
      <c r="E56" s="2776"/>
      <c r="F56" s="2776"/>
      <c r="G56" s="2776"/>
      <c r="H56" s="2776"/>
      <c r="I56" s="2776"/>
      <c r="J56" s="2776"/>
      <c r="K56" s="2776"/>
      <c r="L56" s="2776"/>
      <c r="M56" s="2777"/>
    </row>
    <row r="57" spans="1:13" ht="15.75" customHeight="1">
      <c r="A57" s="2773" t="s">
        <v>528</v>
      </c>
      <c r="B57" s="649" t="s">
        <v>529</v>
      </c>
      <c r="C57" s="3195" t="s">
        <v>1687</v>
      </c>
      <c r="D57" s="2776"/>
      <c r="E57" s="2776"/>
      <c r="F57" s="2776"/>
      <c r="G57" s="2776"/>
      <c r="H57" s="2776"/>
      <c r="I57" s="2776"/>
      <c r="J57" s="2776"/>
      <c r="K57" s="2776"/>
      <c r="L57" s="2776"/>
      <c r="M57" s="2777"/>
    </row>
    <row r="58" spans="1:13" ht="30" customHeight="1">
      <c r="A58" s="2774"/>
      <c r="B58" s="649" t="s">
        <v>531</v>
      </c>
      <c r="C58" s="3195" t="s">
        <v>574</v>
      </c>
      <c r="D58" s="2776"/>
      <c r="E58" s="2776"/>
      <c r="F58" s="2776"/>
      <c r="G58" s="2776"/>
      <c r="H58" s="2776"/>
      <c r="I58" s="2776"/>
      <c r="J58" s="2776"/>
      <c r="K58" s="2776"/>
      <c r="L58" s="2776"/>
      <c r="M58" s="2777"/>
    </row>
    <row r="59" spans="1:13" ht="30" customHeight="1" thickBot="1">
      <c r="A59" s="2774"/>
      <c r="B59" s="649" t="s">
        <v>5</v>
      </c>
      <c r="C59" s="3195" t="s">
        <v>1684</v>
      </c>
      <c r="D59" s="2776"/>
      <c r="E59" s="2776"/>
      <c r="F59" s="2776"/>
      <c r="G59" s="2776"/>
      <c r="H59" s="2776"/>
      <c r="I59" s="2776"/>
      <c r="J59" s="2776"/>
      <c r="K59" s="2776"/>
      <c r="L59" s="2776"/>
      <c r="M59" s="2777"/>
    </row>
    <row r="60" spans="1:13" ht="16.5" thickBot="1">
      <c r="A60" s="650" t="s">
        <v>533</v>
      </c>
      <c r="B60" s="655"/>
      <c r="C60" s="3206" t="s">
        <v>389</v>
      </c>
      <c r="D60" s="3207"/>
      <c r="E60" s="3207"/>
      <c r="F60" s="3207"/>
      <c r="G60" s="3207"/>
      <c r="H60" s="3207"/>
      <c r="I60" s="3207"/>
      <c r="J60" s="3207"/>
      <c r="K60" s="3207"/>
      <c r="L60" s="3207"/>
      <c r="M60" s="3208"/>
    </row>
  </sheetData>
  <mergeCells count="43">
    <mergeCell ref="B1:M1"/>
    <mergeCell ref="C56:M56"/>
    <mergeCell ref="A57:A59"/>
    <mergeCell ref="C57:M57"/>
    <mergeCell ref="C58:M58"/>
    <mergeCell ref="C59:M59"/>
    <mergeCell ref="A51:A56"/>
    <mergeCell ref="B14:B15"/>
    <mergeCell ref="C14:D14"/>
    <mergeCell ref="C15:M15"/>
    <mergeCell ref="A16:A50"/>
    <mergeCell ref="C16:M16"/>
    <mergeCell ref="C17:M17"/>
    <mergeCell ref="B18:B24"/>
    <mergeCell ref="B25:B28"/>
    <mergeCell ref="B32:B34"/>
    <mergeCell ref="C60:M60"/>
    <mergeCell ref="H41:I41"/>
    <mergeCell ref="B43:B46"/>
    <mergeCell ref="F44:F45"/>
    <mergeCell ref="G44:J45"/>
    <mergeCell ref="L44:M45"/>
    <mergeCell ref="C52:M52"/>
    <mergeCell ref="C53:M53"/>
    <mergeCell ref="C54:M54"/>
    <mergeCell ref="C55:M55"/>
    <mergeCell ref="B35:B42"/>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 indicadores producto_idartes.xlsx]Desplegables'!#REF!</xm:f>
          </x14:formula1>
          <xm:sqref>C4 C14:D14 C7 G44:J45</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0"/>
  <sheetViews>
    <sheetView zoomScale="60" zoomScaleNormal="60" workbookViewId="0">
      <selection activeCell="C2" sqref="C2:M2"/>
    </sheetView>
  </sheetViews>
  <sheetFormatPr baseColWidth="10" defaultColWidth="11.42578125" defaultRowHeight="15.75"/>
  <cols>
    <col min="1" max="1" width="14.140625" style="581" customWidth="1"/>
    <col min="2" max="2" width="39.140625" style="581" customWidth="1"/>
    <col min="3" max="16384" width="11.42578125" style="581"/>
  </cols>
  <sheetData>
    <row r="1" spans="1:16" ht="16.5" thickBot="1">
      <c r="A1" s="580"/>
      <c r="B1" s="3137" t="s">
        <v>1810</v>
      </c>
      <c r="C1" s="3138"/>
      <c r="D1" s="3138"/>
      <c r="E1" s="3138"/>
      <c r="F1" s="3138"/>
      <c r="G1" s="3138"/>
      <c r="H1" s="3138"/>
      <c r="I1" s="3138"/>
      <c r="J1" s="3138"/>
      <c r="K1" s="3138"/>
      <c r="L1" s="3138"/>
      <c r="M1" s="3139"/>
    </row>
    <row r="2" spans="1:16" ht="31.9" customHeight="1">
      <c r="A2" s="2805" t="s">
        <v>457</v>
      </c>
      <c r="B2" s="582" t="s">
        <v>458</v>
      </c>
      <c r="C2" s="2461" t="s">
        <v>1703</v>
      </c>
      <c r="D2" s="2462"/>
      <c r="E2" s="2462"/>
      <c r="F2" s="2462"/>
      <c r="G2" s="2462"/>
      <c r="H2" s="2462"/>
      <c r="I2" s="2462"/>
      <c r="J2" s="2462"/>
      <c r="K2" s="2462"/>
      <c r="L2" s="2462"/>
      <c r="M2" s="2463"/>
    </row>
    <row r="3" spans="1:16">
      <c r="A3" s="2806"/>
      <c r="B3" s="586" t="s">
        <v>538</v>
      </c>
      <c r="C3" s="2461" t="s">
        <v>1672</v>
      </c>
      <c r="D3" s="2462"/>
      <c r="E3" s="2462"/>
      <c r="F3" s="2462"/>
      <c r="G3" s="2462"/>
      <c r="H3" s="2462"/>
      <c r="I3" s="2462"/>
      <c r="J3" s="2462"/>
      <c r="K3" s="2462"/>
      <c r="L3" s="2462"/>
      <c r="M3" s="2463"/>
    </row>
    <row r="4" spans="1:16">
      <c r="A4" s="2806"/>
      <c r="B4" s="628" t="s">
        <v>3</v>
      </c>
      <c r="C4" s="587" t="s">
        <v>28</v>
      </c>
      <c r="D4" s="590"/>
      <c r="E4" s="591"/>
      <c r="F4" s="3194" t="s">
        <v>4</v>
      </c>
      <c r="G4" s="2812"/>
      <c r="H4" s="592" t="s">
        <v>389</v>
      </c>
      <c r="I4" s="588"/>
      <c r="J4" s="588"/>
      <c r="K4" s="588"/>
      <c r="L4" s="588"/>
      <c r="M4" s="589"/>
    </row>
    <row r="5" spans="1:16">
      <c r="A5" s="2806"/>
      <c r="B5" s="628" t="s">
        <v>459</v>
      </c>
      <c r="C5" s="587" t="s">
        <v>389</v>
      </c>
      <c r="D5" s="588"/>
      <c r="E5" s="588"/>
      <c r="F5" s="588"/>
      <c r="G5" s="588"/>
      <c r="H5" s="588"/>
      <c r="I5" s="588"/>
      <c r="J5" s="588"/>
      <c r="K5" s="588"/>
      <c r="L5" s="588"/>
      <c r="M5" s="589"/>
    </row>
    <row r="6" spans="1:16">
      <c r="A6" s="2806"/>
      <c r="B6" s="628" t="s">
        <v>460</v>
      </c>
      <c r="C6" s="587" t="s">
        <v>389</v>
      </c>
      <c r="D6" s="588"/>
      <c r="E6" s="588"/>
      <c r="F6" s="588"/>
      <c r="G6" s="588"/>
      <c r="H6" s="588"/>
      <c r="I6" s="588"/>
      <c r="J6" s="588"/>
      <c r="K6" s="588"/>
      <c r="L6" s="588"/>
      <c r="M6" s="589"/>
    </row>
    <row r="7" spans="1:16">
      <c r="A7" s="2806"/>
      <c r="B7" s="586" t="s">
        <v>461</v>
      </c>
      <c r="C7" s="3195" t="s">
        <v>387</v>
      </c>
      <c r="D7" s="2776"/>
      <c r="E7" s="593"/>
      <c r="F7" s="593"/>
      <c r="G7" s="594"/>
      <c r="H7" s="595" t="s">
        <v>5</v>
      </c>
      <c r="I7" s="3196" t="s">
        <v>390</v>
      </c>
      <c r="J7" s="2776"/>
      <c r="K7" s="2776"/>
      <c r="L7" s="2776"/>
      <c r="M7" s="2777"/>
    </row>
    <row r="8" spans="1:16">
      <c r="A8" s="2806"/>
      <c r="B8" s="2800" t="s">
        <v>462</v>
      </c>
      <c r="C8" s="596"/>
      <c r="D8" s="597"/>
      <c r="E8" s="597"/>
      <c r="F8" s="597"/>
      <c r="G8" s="597"/>
      <c r="H8" s="597"/>
      <c r="I8" s="597"/>
      <c r="J8" s="597"/>
      <c r="K8" s="597"/>
      <c r="L8" s="597"/>
      <c r="M8" s="598"/>
    </row>
    <row r="9" spans="1:16">
      <c r="A9" s="2806"/>
      <c r="B9" s="2801"/>
      <c r="C9" s="2790" t="s">
        <v>389</v>
      </c>
      <c r="D9" s="2789"/>
      <c r="E9" s="599"/>
      <c r="F9" s="2789" t="s">
        <v>389</v>
      </c>
      <c r="G9" s="2789"/>
      <c r="H9" s="599"/>
      <c r="I9" s="2789" t="s">
        <v>389</v>
      </c>
      <c r="J9" s="2789"/>
      <c r="K9" s="599"/>
      <c r="L9" s="599"/>
      <c r="M9" s="600"/>
    </row>
    <row r="10" spans="1:16">
      <c r="A10" s="2806"/>
      <c r="B10" s="2814"/>
      <c r="C10" s="2790" t="s">
        <v>463</v>
      </c>
      <c r="D10" s="2789"/>
      <c r="E10" s="601"/>
      <c r="F10" s="2789" t="s">
        <v>463</v>
      </c>
      <c r="G10" s="2789"/>
      <c r="H10" s="601"/>
      <c r="I10" s="2789" t="s">
        <v>463</v>
      </c>
      <c r="J10" s="2789"/>
      <c r="K10" s="601"/>
      <c r="L10" s="601"/>
      <c r="M10" s="602"/>
    </row>
    <row r="11" spans="1:16" ht="28.15" customHeight="1">
      <c r="A11" s="2806"/>
      <c r="B11" s="586" t="s">
        <v>464</v>
      </c>
      <c r="C11" s="2461" t="s">
        <v>1704</v>
      </c>
      <c r="D11" s="2462"/>
      <c r="E11" s="2462"/>
      <c r="F11" s="2462"/>
      <c r="G11" s="2462"/>
      <c r="H11" s="2462"/>
      <c r="I11" s="2462"/>
      <c r="J11" s="2462"/>
      <c r="K11" s="2462"/>
      <c r="L11" s="2462"/>
      <c r="M11" s="2463"/>
    </row>
    <row r="12" spans="1:16" ht="28.15" customHeight="1">
      <c r="A12" s="2806"/>
      <c r="B12" s="586" t="s">
        <v>543</v>
      </c>
      <c r="C12" s="2461" t="s">
        <v>1705</v>
      </c>
      <c r="D12" s="2462"/>
      <c r="E12" s="2462"/>
      <c r="F12" s="2462"/>
      <c r="G12" s="2462"/>
      <c r="H12" s="2462"/>
      <c r="I12" s="2462"/>
      <c r="J12" s="2462"/>
      <c r="K12" s="2462"/>
      <c r="L12" s="2462"/>
      <c r="M12" s="2463"/>
    </row>
    <row r="13" spans="1:16" ht="28.15" customHeight="1">
      <c r="A13" s="2806"/>
      <c r="B13" s="586" t="s">
        <v>545</v>
      </c>
      <c r="C13" s="2461" t="s">
        <v>1700</v>
      </c>
      <c r="D13" s="2462"/>
      <c r="E13" s="2462"/>
      <c r="F13" s="2462"/>
      <c r="G13" s="2462"/>
      <c r="H13" s="2462"/>
      <c r="I13" s="2462"/>
      <c r="J13" s="2462"/>
      <c r="K13" s="2462"/>
      <c r="L13" s="2462"/>
      <c r="M13" s="2463"/>
    </row>
    <row r="14" spans="1:16" ht="30.6" customHeight="1">
      <c r="A14" s="2806"/>
      <c r="B14" s="2800" t="s">
        <v>547</v>
      </c>
      <c r="C14" s="2461" t="s">
        <v>11</v>
      </c>
      <c r="D14" s="2462"/>
      <c r="E14" s="603" t="s">
        <v>548</v>
      </c>
      <c r="F14" s="604" t="s">
        <v>117</v>
      </c>
      <c r="G14" s="604"/>
      <c r="H14" s="604"/>
      <c r="I14" s="604"/>
      <c r="J14" s="604"/>
      <c r="K14" s="604"/>
      <c r="L14" s="597"/>
      <c r="M14" s="598"/>
    </row>
    <row r="15" spans="1:16">
      <c r="A15" s="2806"/>
      <c r="B15" s="2801"/>
      <c r="C15" s="3199"/>
      <c r="D15" s="2803"/>
      <c r="E15" s="2803"/>
      <c r="F15" s="2803"/>
      <c r="G15" s="2803"/>
      <c r="H15" s="2803"/>
      <c r="I15" s="2803"/>
      <c r="J15" s="2803"/>
      <c r="K15" s="2803"/>
      <c r="L15" s="2803"/>
      <c r="M15" s="2804"/>
      <c r="P15" s="656"/>
    </row>
    <row r="16" spans="1:16">
      <c r="A16" s="2805" t="s">
        <v>465</v>
      </c>
      <c r="B16" s="605" t="s">
        <v>2</v>
      </c>
      <c r="C16" s="3205" t="s">
        <v>80</v>
      </c>
      <c r="D16" s="2808"/>
      <c r="E16" s="2808"/>
      <c r="F16" s="2808"/>
      <c r="G16" s="2808"/>
      <c r="H16" s="2808"/>
      <c r="I16" s="2808"/>
      <c r="J16" s="2808"/>
      <c r="K16" s="2808"/>
      <c r="L16" s="2808"/>
      <c r="M16" s="2809"/>
    </row>
    <row r="17" spans="1:13">
      <c r="A17" s="2806"/>
      <c r="B17" s="605" t="s">
        <v>550</v>
      </c>
      <c r="C17" s="3199" t="s">
        <v>1706</v>
      </c>
      <c r="D17" s="2803"/>
      <c r="E17" s="2803"/>
      <c r="F17" s="2803"/>
      <c r="G17" s="2803"/>
      <c r="H17" s="2803"/>
      <c r="I17" s="2803"/>
      <c r="J17" s="2803"/>
      <c r="K17" s="2803"/>
      <c r="L17" s="2803"/>
      <c r="M17" s="2804"/>
    </row>
    <row r="18" spans="1:13" ht="8.25" customHeight="1">
      <c r="A18" s="2806"/>
      <c r="B18" s="2794" t="s">
        <v>466</v>
      </c>
      <c r="C18" s="606"/>
      <c r="D18" s="593"/>
      <c r="E18" s="593"/>
      <c r="F18" s="593"/>
      <c r="G18" s="593"/>
      <c r="H18" s="593"/>
      <c r="I18" s="593"/>
      <c r="J18" s="593"/>
      <c r="K18" s="593"/>
      <c r="L18" s="593"/>
      <c r="M18" s="607"/>
    </row>
    <row r="19" spans="1:13" ht="9" customHeight="1">
      <c r="A19" s="2806"/>
      <c r="B19" s="2795"/>
      <c r="C19" s="29"/>
      <c r="D19" s="608"/>
      <c r="E19" s="609"/>
      <c r="F19" s="608"/>
      <c r="G19" s="609"/>
      <c r="H19" s="608"/>
      <c r="I19" s="609"/>
      <c r="J19" s="608"/>
      <c r="K19" s="609"/>
      <c r="L19" s="609"/>
      <c r="M19" s="610"/>
    </row>
    <row r="20" spans="1:13">
      <c r="A20" s="2806"/>
      <c r="B20" s="2795"/>
      <c r="C20" s="611" t="s">
        <v>467</v>
      </c>
      <c r="D20" s="612"/>
      <c r="E20" s="613" t="s">
        <v>468</v>
      </c>
      <c r="F20" s="612"/>
      <c r="G20" s="613" t="s">
        <v>469</v>
      </c>
      <c r="H20" s="612"/>
      <c r="I20" s="613" t="s">
        <v>470</v>
      </c>
      <c r="J20" s="614"/>
      <c r="K20" s="613"/>
      <c r="L20" s="613"/>
      <c r="M20" s="615"/>
    </row>
    <row r="21" spans="1:13">
      <c r="A21" s="2806"/>
      <c r="B21" s="2795"/>
      <c r="C21" s="611" t="s">
        <v>471</v>
      </c>
      <c r="D21" s="614"/>
      <c r="E21" s="613" t="s">
        <v>472</v>
      </c>
      <c r="F21" s="614"/>
      <c r="G21" s="613" t="s">
        <v>473</v>
      </c>
      <c r="H21" s="614"/>
      <c r="I21" s="613"/>
      <c r="J21" s="613"/>
      <c r="K21" s="613"/>
      <c r="L21" s="613"/>
      <c r="M21" s="615"/>
    </row>
    <row r="22" spans="1:13">
      <c r="A22" s="2806"/>
      <c r="B22" s="2795"/>
      <c r="C22" s="611" t="s">
        <v>474</v>
      </c>
      <c r="D22" s="614"/>
      <c r="E22" s="613" t="s">
        <v>475</v>
      </c>
      <c r="F22" s="614"/>
      <c r="G22" s="613"/>
      <c r="H22" s="613"/>
      <c r="I22" s="613"/>
      <c r="J22" s="613"/>
      <c r="K22" s="613"/>
      <c r="L22" s="613"/>
      <c r="M22" s="615"/>
    </row>
    <row r="23" spans="1:13">
      <c r="A23" s="2806"/>
      <c r="B23" s="2795"/>
      <c r="C23" s="611" t="s">
        <v>476</v>
      </c>
      <c r="D23" s="614" t="s">
        <v>534</v>
      </c>
      <c r="E23" s="613" t="s">
        <v>478</v>
      </c>
      <c r="F23" s="601" t="s">
        <v>1677</v>
      </c>
      <c r="G23" s="601"/>
      <c r="H23" s="601"/>
      <c r="I23" s="601"/>
      <c r="J23" s="601"/>
      <c r="K23" s="601"/>
      <c r="L23" s="601"/>
      <c r="M23" s="602"/>
    </row>
    <row r="24" spans="1:13" ht="9.75" customHeight="1">
      <c r="A24" s="2806"/>
      <c r="B24" s="2796"/>
      <c r="C24" s="616"/>
      <c r="D24" s="617"/>
      <c r="E24" s="617"/>
      <c r="F24" s="617"/>
      <c r="G24" s="617"/>
      <c r="H24" s="617"/>
      <c r="I24" s="617"/>
      <c r="J24" s="617"/>
      <c r="K24" s="617"/>
      <c r="L24" s="617"/>
      <c r="M24" s="618"/>
    </row>
    <row r="25" spans="1:13">
      <c r="A25" s="2806"/>
      <c r="B25" s="2794" t="s">
        <v>479</v>
      </c>
      <c r="C25" s="619"/>
      <c r="D25" s="604"/>
      <c r="E25" s="604"/>
      <c r="F25" s="604"/>
      <c r="G25" s="604"/>
      <c r="H25" s="604"/>
      <c r="I25" s="604"/>
      <c r="J25" s="604"/>
      <c r="K25" s="604"/>
      <c r="L25" s="597"/>
      <c r="M25" s="598"/>
    </row>
    <row r="26" spans="1:13">
      <c r="A26" s="2806"/>
      <c r="B26" s="2795"/>
      <c r="C26" s="611" t="s">
        <v>480</v>
      </c>
      <c r="D26" s="614"/>
      <c r="E26" s="613"/>
      <c r="F26" s="613" t="s">
        <v>481</v>
      </c>
      <c r="G26" s="614" t="s">
        <v>534</v>
      </c>
      <c r="H26" s="613"/>
      <c r="I26" s="613" t="s">
        <v>482</v>
      </c>
      <c r="J26" s="614"/>
      <c r="K26" s="613"/>
      <c r="L26" s="599"/>
      <c r="M26" s="600"/>
    </row>
    <row r="27" spans="1:13">
      <c r="A27" s="2806"/>
      <c r="B27" s="2795"/>
      <c r="C27" s="611" t="s">
        <v>483</v>
      </c>
      <c r="D27" s="620"/>
      <c r="E27" s="599"/>
      <c r="F27" s="613" t="s">
        <v>484</v>
      </c>
      <c r="G27" s="614"/>
      <c r="H27" s="599"/>
      <c r="I27" s="599"/>
      <c r="J27" s="599"/>
      <c r="K27" s="599"/>
      <c r="L27" s="599"/>
      <c r="M27" s="600"/>
    </row>
    <row r="28" spans="1:13">
      <c r="A28" s="2806"/>
      <c r="B28" s="2796"/>
      <c r="C28" s="616"/>
      <c r="D28" s="617"/>
      <c r="E28" s="617"/>
      <c r="F28" s="617"/>
      <c r="G28" s="617"/>
      <c r="H28" s="617"/>
      <c r="I28" s="617"/>
      <c r="J28" s="617"/>
      <c r="K28" s="617"/>
      <c r="L28" s="601"/>
      <c r="M28" s="602"/>
    </row>
    <row r="29" spans="1:13">
      <c r="A29" s="2806"/>
      <c r="B29" s="621" t="s">
        <v>485</v>
      </c>
      <c r="C29" s="619"/>
      <c r="D29" s="604"/>
      <c r="E29" s="604"/>
      <c r="F29" s="604"/>
      <c r="G29" s="604"/>
      <c r="H29" s="604"/>
      <c r="I29" s="604"/>
      <c r="J29" s="604"/>
      <c r="K29" s="604"/>
      <c r="L29" s="604"/>
      <c r="M29" s="622"/>
    </row>
    <row r="30" spans="1:13">
      <c r="A30" s="2806"/>
      <c r="B30" s="621"/>
      <c r="C30" s="623" t="s">
        <v>486</v>
      </c>
      <c r="D30" s="624">
        <v>2</v>
      </c>
      <c r="E30" s="613"/>
      <c r="F30" s="613" t="s">
        <v>487</v>
      </c>
      <c r="G30" s="614">
        <v>2019</v>
      </c>
      <c r="H30" s="613"/>
      <c r="I30" s="613" t="s">
        <v>488</v>
      </c>
      <c r="J30" s="625" t="s">
        <v>1678</v>
      </c>
      <c r="K30" s="626"/>
      <c r="L30" s="627"/>
      <c r="M30" s="615"/>
    </row>
    <row r="31" spans="1:13">
      <c r="A31" s="2806"/>
      <c r="B31" s="628"/>
      <c r="C31" s="616"/>
      <c r="D31" s="617"/>
      <c r="E31" s="617"/>
      <c r="F31" s="617"/>
      <c r="G31" s="617"/>
      <c r="H31" s="617"/>
      <c r="I31" s="617"/>
      <c r="J31" s="617"/>
      <c r="K31" s="617"/>
      <c r="L31" s="617"/>
      <c r="M31" s="618"/>
    </row>
    <row r="32" spans="1:13">
      <c r="A32" s="2806"/>
      <c r="B32" s="2794" t="s">
        <v>489</v>
      </c>
      <c r="C32" s="629"/>
      <c r="D32" s="630"/>
      <c r="E32" s="630"/>
      <c r="F32" s="630"/>
      <c r="G32" s="630"/>
      <c r="H32" s="630"/>
      <c r="I32" s="630"/>
      <c r="J32" s="630"/>
      <c r="K32" s="630"/>
      <c r="L32" s="597"/>
      <c r="M32" s="598"/>
    </row>
    <row r="33" spans="1:13">
      <c r="A33" s="2806"/>
      <c r="B33" s="2795"/>
      <c r="C33" s="611" t="s">
        <v>490</v>
      </c>
      <c r="D33" s="631">
        <v>2020</v>
      </c>
      <c r="E33" s="632"/>
      <c r="F33" s="613" t="s">
        <v>491</v>
      </c>
      <c r="G33" s="633" t="s">
        <v>492</v>
      </c>
      <c r="H33" s="632"/>
      <c r="I33" s="613"/>
      <c r="J33" s="632"/>
      <c r="K33" s="632"/>
      <c r="L33" s="599"/>
      <c r="M33" s="600"/>
    </row>
    <row r="34" spans="1:13">
      <c r="A34" s="2806"/>
      <c r="B34" s="2796"/>
      <c r="C34" s="616"/>
      <c r="D34" s="634"/>
      <c r="E34" s="635"/>
      <c r="F34" s="617"/>
      <c r="G34" s="635"/>
      <c r="H34" s="635"/>
      <c r="I34" s="617"/>
      <c r="J34" s="635"/>
      <c r="K34" s="635"/>
      <c r="L34" s="601"/>
      <c r="M34" s="602"/>
    </row>
    <row r="35" spans="1:13">
      <c r="A35" s="2806"/>
      <c r="B35" s="2794" t="s">
        <v>493</v>
      </c>
      <c r="C35" s="606"/>
      <c r="D35" s="593"/>
      <c r="E35" s="593"/>
      <c r="F35" s="593"/>
      <c r="G35" s="593"/>
      <c r="H35" s="593"/>
      <c r="I35" s="593"/>
      <c r="J35" s="593"/>
      <c r="K35" s="593"/>
      <c r="L35" s="593"/>
      <c r="M35" s="607"/>
    </row>
    <row r="36" spans="1:13">
      <c r="A36" s="2806"/>
      <c r="B36" s="2795"/>
      <c r="C36" s="29"/>
      <c r="D36" s="609" t="s">
        <v>494</v>
      </c>
      <c r="E36" s="609"/>
      <c r="F36" s="609" t="s">
        <v>495</v>
      </c>
      <c r="G36" s="609"/>
      <c r="H36" s="599" t="s">
        <v>496</v>
      </c>
      <c r="I36" s="599"/>
      <c r="J36" s="599" t="s">
        <v>497</v>
      </c>
      <c r="K36" s="609"/>
      <c r="L36" s="609" t="s">
        <v>498</v>
      </c>
      <c r="M36" s="610"/>
    </row>
    <row r="37" spans="1:13">
      <c r="A37" s="2806"/>
      <c r="B37" s="2795"/>
      <c r="C37" s="29"/>
      <c r="D37" s="636">
        <v>1</v>
      </c>
      <c r="E37" s="637">
        <v>2020</v>
      </c>
      <c r="F37" s="636">
        <v>1</v>
      </c>
      <c r="G37" s="637">
        <v>2021</v>
      </c>
      <c r="H37" s="636">
        <v>1</v>
      </c>
      <c r="I37" s="637">
        <v>2022</v>
      </c>
      <c r="J37" s="636">
        <v>1</v>
      </c>
      <c r="K37" s="637">
        <v>2023</v>
      </c>
      <c r="L37" s="636">
        <v>1</v>
      </c>
      <c r="M37" s="589">
        <v>2024</v>
      </c>
    </row>
    <row r="38" spans="1:13">
      <c r="A38" s="2806"/>
      <c r="B38" s="2795"/>
      <c r="C38" s="29"/>
      <c r="D38" s="609" t="s">
        <v>499</v>
      </c>
      <c r="E38" s="609"/>
      <c r="F38" s="609" t="s">
        <v>500</v>
      </c>
      <c r="G38" s="609"/>
      <c r="H38" s="599" t="s">
        <v>501</v>
      </c>
      <c r="I38" s="599"/>
      <c r="J38" s="599" t="s">
        <v>502</v>
      </c>
      <c r="K38" s="609"/>
      <c r="L38" s="609" t="s">
        <v>503</v>
      </c>
      <c r="M38" s="610"/>
    </row>
    <row r="39" spans="1:13">
      <c r="A39" s="2806"/>
      <c r="B39" s="2795"/>
      <c r="C39" s="29"/>
      <c r="D39" s="636">
        <v>1</v>
      </c>
      <c r="E39" s="637">
        <v>2025</v>
      </c>
      <c r="F39" s="636">
        <v>1</v>
      </c>
      <c r="G39" s="637">
        <v>2026</v>
      </c>
      <c r="H39" s="636">
        <v>1</v>
      </c>
      <c r="I39" s="637">
        <v>2027</v>
      </c>
      <c r="J39" s="636">
        <v>1</v>
      </c>
      <c r="K39" s="637">
        <v>2028</v>
      </c>
      <c r="L39" s="636">
        <v>1</v>
      </c>
      <c r="M39" s="589">
        <v>2029</v>
      </c>
    </row>
    <row r="40" spans="1:13">
      <c r="A40" s="2806"/>
      <c r="B40" s="2795"/>
      <c r="C40" s="29"/>
      <c r="D40" s="609" t="s">
        <v>504</v>
      </c>
      <c r="E40" s="609"/>
      <c r="F40" s="638" t="s">
        <v>509</v>
      </c>
      <c r="G40" s="609"/>
      <c r="H40" s="639"/>
      <c r="I40" s="593"/>
      <c r="J40" s="639"/>
      <c r="K40" s="593"/>
      <c r="L40" s="639"/>
      <c r="M40" s="607"/>
    </row>
    <row r="41" spans="1:13">
      <c r="A41" s="2806"/>
      <c r="B41" s="2795"/>
      <c r="C41" s="29"/>
      <c r="D41" s="636">
        <v>1</v>
      </c>
      <c r="E41" s="588">
        <v>2030</v>
      </c>
      <c r="F41" s="640">
        <v>11</v>
      </c>
      <c r="G41" s="641"/>
      <c r="H41" s="2797"/>
      <c r="I41" s="2797"/>
      <c r="J41" s="641"/>
      <c r="K41" s="609"/>
      <c r="L41" s="641"/>
      <c r="M41" s="610"/>
    </row>
    <row r="42" spans="1:13">
      <c r="A42" s="2806"/>
      <c r="B42" s="2795"/>
      <c r="C42" s="642"/>
      <c r="D42" s="562"/>
      <c r="E42" s="588"/>
      <c r="F42" s="643"/>
      <c r="G42" s="608"/>
      <c r="H42" s="643"/>
      <c r="I42" s="608"/>
      <c r="J42" s="643"/>
      <c r="K42" s="608"/>
      <c r="L42" s="643"/>
      <c r="M42" s="644"/>
    </row>
    <row r="43" spans="1:13" ht="18" customHeight="1">
      <c r="A43" s="2806"/>
      <c r="B43" s="2794" t="s">
        <v>510</v>
      </c>
      <c r="C43" s="619"/>
      <c r="D43" s="604"/>
      <c r="E43" s="604"/>
      <c r="F43" s="604"/>
      <c r="G43" s="604"/>
      <c r="H43" s="604"/>
      <c r="I43" s="604"/>
      <c r="J43" s="604"/>
      <c r="K43" s="604"/>
      <c r="L43" s="599"/>
      <c r="M43" s="600"/>
    </row>
    <row r="44" spans="1:13">
      <c r="A44" s="2806"/>
      <c r="B44" s="2795"/>
      <c r="C44" s="645"/>
      <c r="D44" s="609" t="s">
        <v>131</v>
      </c>
      <c r="E44" s="608" t="s">
        <v>28</v>
      </c>
      <c r="F44" s="2798" t="s">
        <v>511</v>
      </c>
      <c r="G44" s="3200"/>
      <c r="H44" s="3200"/>
      <c r="I44" s="3200"/>
      <c r="J44" s="3200"/>
      <c r="K44" s="613" t="s">
        <v>512</v>
      </c>
      <c r="L44" s="2785"/>
      <c r="M44" s="2786"/>
    </row>
    <row r="45" spans="1:13">
      <c r="A45" s="2806"/>
      <c r="B45" s="2795"/>
      <c r="C45" s="645"/>
      <c r="D45" s="620"/>
      <c r="E45" s="614" t="s">
        <v>534</v>
      </c>
      <c r="F45" s="2798"/>
      <c r="G45" s="3200"/>
      <c r="H45" s="3200"/>
      <c r="I45" s="3200"/>
      <c r="J45" s="3200"/>
      <c r="K45" s="599"/>
      <c r="L45" s="2787"/>
      <c r="M45" s="2788"/>
    </row>
    <row r="46" spans="1:13">
      <c r="A46" s="2806"/>
      <c r="B46" s="2796"/>
      <c r="C46" s="646"/>
      <c r="D46" s="601"/>
      <c r="E46" s="601"/>
      <c r="F46" s="601"/>
      <c r="G46" s="601"/>
      <c r="H46" s="601"/>
      <c r="I46" s="601"/>
      <c r="J46" s="601"/>
      <c r="K46" s="601"/>
      <c r="L46" s="599"/>
      <c r="M46" s="600"/>
    </row>
    <row r="47" spans="1:13">
      <c r="A47" s="2806"/>
      <c r="B47" s="586" t="s">
        <v>513</v>
      </c>
      <c r="C47" s="647" t="s">
        <v>1707</v>
      </c>
      <c r="D47" s="626"/>
      <c r="E47" s="626"/>
      <c r="F47" s="626"/>
      <c r="G47" s="626"/>
      <c r="H47" s="626"/>
      <c r="I47" s="626"/>
      <c r="J47" s="626"/>
      <c r="K47" s="626"/>
      <c r="L47" s="626"/>
      <c r="M47" s="648"/>
    </row>
    <row r="48" spans="1:13">
      <c r="A48" s="2806"/>
      <c r="B48" s="605" t="s">
        <v>514</v>
      </c>
      <c r="C48" s="647" t="s">
        <v>1680</v>
      </c>
      <c r="D48" s="626"/>
      <c r="E48" s="626"/>
      <c r="F48" s="626"/>
      <c r="G48" s="626"/>
      <c r="H48" s="626"/>
      <c r="I48" s="626"/>
      <c r="J48" s="626"/>
      <c r="K48" s="626"/>
      <c r="L48" s="626"/>
      <c r="M48" s="648"/>
    </row>
    <row r="49" spans="1:13">
      <c r="A49" s="2806"/>
      <c r="B49" s="605" t="s">
        <v>515</v>
      </c>
      <c r="C49" s="647" t="s">
        <v>1681</v>
      </c>
      <c r="D49" s="626"/>
      <c r="E49" s="626"/>
      <c r="F49" s="626"/>
      <c r="G49" s="626"/>
      <c r="H49" s="626"/>
      <c r="I49" s="626"/>
      <c r="J49" s="626"/>
      <c r="K49" s="626"/>
      <c r="L49" s="626"/>
      <c r="M49" s="648"/>
    </row>
    <row r="50" spans="1:13">
      <c r="A50" s="2806"/>
      <c r="B50" s="605" t="s">
        <v>517</v>
      </c>
      <c r="C50" s="654">
        <v>2019</v>
      </c>
      <c r="D50" s="626"/>
      <c r="E50" s="626"/>
      <c r="F50" s="626"/>
      <c r="G50" s="626"/>
      <c r="H50" s="626"/>
      <c r="I50" s="626"/>
      <c r="J50" s="626"/>
      <c r="K50" s="626"/>
      <c r="L50" s="626"/>
      <c r="M50" s="648"/>
    </row>
    <row r="51" spans="1:13" ht="15.75" customHeight="1">
      <c r="A51" s="2773" t="s">
        <v>518</v>
      </c>
      <c r="B51" s="649" t="s">
        <v>519</v>
      </c>
      <c r="C51" s="581" t="s">
        <v>393</v>
      </c>
      <c r="D51" s="588"/>
      <c r="E51" s="588"/>
      <c r="F51" s="588"/>
      <c r="G51" s="588"/>
      <c r="H51" s="588"/>
      <c r="I51" s="588"/>
      <c r="J51" s="588"/>
      <c r="K51" s="588"/>
      <c r="L51" s="588"/>
      <c r="M51" s="589"/>
    </row>
    <row r="52" spans="1:13">
      <c r="A52" s="2774"/>
      <c r="B52" s="649" t="s">
        <v>521</v>
      </c>
      <c r="C52" s="3195" t="s">
        <v>1693</v>
      </c>
      <c r="D52" s="2776"/>
      <c r="E52" s="2776"/>
      <c r="F52" s="2776"/>
      <c r="G52" s="2776"/>
      <c r="H52" s="2776"/>
      <c r="I52" s="2776"/>
      <c r="J52" s="2776"/>
      <c r="K52" s="2776"/>
      <c r="L52" s="2776"/>
      <c r="M52" s="2777"/>
    </row>
    <row r="53" spans="1:13">
      <c r="A53" s="2774"/>
      <c r="B53" s="649" t="s">
        <v>523</v>
      </c>
      <c r="C53" s="3195" t="s">
        <v>1684</v>
      </c>
      <c r="D53" s="2776"/>
      <c r="E53" s="2776"/>
      <c r="F53" s="2776"/>
      <c r="G53" s="2776"/>
      <c r="H53" s="2776"/>
      <c r="I53" s="2776"/>
      <c r="J53" s="2776"/>
      <c r="K53" s="2776"/>
      <c r="L53" s="2776"/>
      <c r="M53" s="2777"/>
    </row>
    <row r="54" spans="1:13" ht="15.75" customHeight="1">
      <c r="A54" s="2774"/>
      <c r="B54" s="649" t="s">
        <v>524</v>
      </c>
      <c r="C54" s="3195" t="s">
        <v>1694</v>
      </c>
      <c r="D54" s="2776"/>
      <c r="E54" s="2776"/>
      <c r="F54" s="2776"/>
      <c r="G54" s="2776"/>
      <c r="H54" s="2776"/>
      <c r="I54" s="2776"/>
      <c r="J54" s="2776"/>
      <c r="K54" s="2776"/>
      <c r="L54" s="2776"/>
      <c r="M54" s="2777"/>
    </row>
    <row r="55" spans="1:13" ht="15.75" customHeight="1">
      <c r="A55" s="2774"/>
      <c r="B55" s="649" t="s">
        <v>526</v>
      </c>
      <c r="C55" s="3203" t="s">
        <v>1695</v>
      </c>
      <c r="D55" s="2776"/>
      <c r="E55" s="2776"/>
      <c r="F55" s="2776"/>
      <c r="G55" s="2776"/>
      <c r="H55" s="2776"/>
      <c r="I55" s="2776"/>
      <c r="J55" s="2776"/>
      <c r="K55" s="2776"/>
      <c r="L55" s="2776"/>
      <c r="M55" s="2777"/>
    </row>
    <row r="56" spans="1:13" ht="16.5" thickBot="1">
      <c r="A56" s="2791"/>
      <c r="B56" s="649" t="s">
        <v>527</v>
      </c>
      <c r="C56" s="3204" t="s">
        <v>1686</v>
      </c>
      <c r="D56" s="2776"/>
      <c r="E56" s="2776"/>
      <c r="F56" s="2776"/>
      <c r="G56" s="2776"/>
      <c r="H56" s="2776"/>
      <c r="I56" s="2776"/>
      <c r="J56" s="2776"/>
      <c r="K56" s="2776"/>
      <c r="L56" s="2776"/>
      <c r="M56" s="2777"/>
    </row>
    <row r="57" spans="1:13" ht="15.75" customHeight="1">
      <c r="A57" s="2773" t="s">
        <v>528</v>
      </c>
      <c r="B57" s="649" t="s">
        <v>529</v>
      </c>
      <c r="C57" s="3195" t="s">
        <v>1687</v>
      </c>
      <c r="D57" s="2776"/>
      <c r="E57" s="2776"/>
      <c r="F57" s="2776"/>
      <c r="G57" s="2776"/>
      <c r="H57" s="2776"/>
      <c r="I57" s="2776"/>
      <c r="J57" s="2776"/>
      <c r="K57" s="2776"/>
      <c r="L57" s="2776"/>
      <c r="M57" s="2777"/>
    </row>
    <row r="58" spans="1:13" ht="30" customHeight="1">
      <c r="A58" s="2774"/>
      <c r="B58" s="649" t="s">
        <v>531</v>
      </c>
      <c r="C58" s="3195" t="s">
        <v>574</v>
      </c>
      <c r="D58" s="2776"/>
      <c r="E58" s="2776"/>
      <c r="F58" s="2776"/>
      <c r="G58" s="2776"/>
      <c r="H58" s="2776"/>
      <c r="I58" s="2776"/>
      <c r="J58" s="2776"/>
      <c r="K58" s="2776"/>
      <c r="L58" s="2776"/>
      <c r="M58" s="2777"/>
    </row>
    <row r="59" spans="1:13" ht="30" customHeight="1" thickBot="1">
      <c r="A59" s="2774"/>
      <c r="B59" s="649" t="s">
        <v>5</v>
      </c>
      <c r="C59" s="3195" t="s">
        <v>1684</v>
      </c>
      <c r="D59" s="2776"/>
      <c r="E59" s="2776"/>
      <c r="F59" s="2776"/>
      <c r="G59" s="2776"/>
      <c r="H59" s="2776"/>
      <c r="I59" s="2776"/>
      <c r="J59" s="2776"/>
      <c r="K59" s="2776"/>
      <c r="L59" s="2776"/>
      <c r="M59" s="2777"/>
    </row>
    <row r="60" spans="1:13" ht="16.5" thickBot="1">
      <c r="A60" s="650" t="s">
        <v>533</v>
      </c>
      <c r="B60" s="655"/>
      <c r="C60" s="3206" t="s">
        <v>389</v>
      </c>
      <c r="D60" s="3207"/>
      <c r="E60" s="3207"/>
      <c r="F60" s="3207"/>
      <c r="G60" s="3207"/>
      <c r="H60" s="3207"/>
      <c r="I60" s="3207"/>
      <c r="J60" s="3207"/>
      <c r="K60" s="3207"/>
      <c r="L60" s="3207"/>
      <c r="M60" s="3208"/>
    </row>
  </sheetData>
  <mergeCells count="43">
    <mergeCell ref="B1:M1"/>
    <mergeCell ref="C56:M56"/>
    <mergeCell ref="A57:A59"/>
    <mergeCell ref="C57:M57"/>
    <mergeCell ref="C58:M58"/>
    <mergeCell ref="C59:M59"/>
    <mergeCell ref="A51:A56"/>
    <mergeCell ref="B14:B15"/>
    <mergeCell ref="C14:D14"/>
    <mergeCell ref="C15:M15"/>
    <mergeCell ref="A16:A50"/>
    <mergeCell ref="C16:M16"/>
    <mergeCell ref="C17:M17"/>
    <mergeCell ref="B18:B24"/>
    <mergeCell ref="B25:B28"/>
    <mergeCell ref="B32:B34"/>
    <mergeCell ref="C60:M60"/>
    <mergeCell ref="H41:I41"/>
    <mergeCell ref="B43:B46"/>
    <mergeCell ref="F44:F45"/>
    <mergeCell ref="G44:J45"/>
    <mergeCell ref="L44:M45"/>
    <mergeCell ref="C52:M52"/>
    <mergeCell ref="C53:M53"/>
    <mergeCell ref="C54:M54"/>
    <mergeCell ref="C55:M55"/>
    <mergeCell ref="B35:B42"/>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 indicadores producto_idartes.xlsx]Desplegables'!#REF!</xm:f>
          </x14:formula1>
          <xm:sqref>C14:D14 C4 G44:J45 C7</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0"/>
  <sheetViews>
    <sheetView zoomScale="60" zoomScaleNormal="60" workbookViewId="0">
      <selection activeCell="C72" sqref="C72"/>
    </sheetView>
  </sheetViews>
  <sheetFormatPr baseColWidth="10" defaultColWidth="11.42578125" defaultRowHeight="15.75"/>
  <cols>
    <col min="1" max="1" width="25.140625" style="658" customWidth="1"/>
    <col min="2" max="2" width="39.140625" style="718" customWidth="1"/>
    <col min="3" max="16384" width="11.42578125" style="658"/>
  </cols>
  <sheetData>
    <row r="1" spans="1:14" ht="16.5" thickBot="1">
      <c r="A1" s="657"/>
      <c r="B1" s="3137" t="s">
        <v>1812</v>
      </c>
      <c r="C1" s="3138"/>
      <c r="D1" s="3138"/>
      <c r="E1" s="3138"/>
      <c r="F1" s="3138"/>
      <c r="G1" s="3138"/>
      <c r="H1" s="3138"/>
      <c r="I1" s="3138"/>
      <c r="J1" s="3138"/>
      <c r="K1" s="3138"/>
      <c r="L1" s="3138"/>
      <c r="M1" s="3139"/>
    </row>
    <row r="2" spans="1:14" ht="24.6" customHeight="1">
      <c r="A2" s="3210" t="s">
        <v>457</v>
      </c>
      <c r="B2" s="4" t="s">
        <v>458</v>
      </c>
      <c r="C2" s="2415" t="s">
        <v>1708</v>
      </c>
      <c r="D2" s="2416"/>
      <c r="E2" s="2416"/>
      <c r="F2" s="2416"/>
      <c r="G2" s="2416"/>
      <c r="H2" s="2416"/>
      <c r="I2" s="2416"/>
      <c r="J2" s="2416"/>
      <c r="K2" s="2416"/>
      <c r="L2" s="2416"/>
      <c r="M2" s="2417"/>
    </row>
    <row r="3" spans="1:14" ht="61.5" customHeight="1">
      <c r="A3" s="3211"/>
      <c r="B3" s="659" t="s">
        <v>538</v>
      </c>
      <c r="C3" s="2488" t="s">
        <v>1709</v>
      </c>
      <c r="D3" s="2489"/>
      <c r="E3" s="2489"/>
      <c r="F3" s="2489"/>
      <c r="G3" s="2489"/>
      <c r="H3" s="2489"/>
      <c r="I3" s="2489"/>
      <c r="J3" s="2489"/>
      <c r="K3" s="2489"/>
      <c r="L3" s="2489"/>
      <c r="M3" s="2490"/>
      <c r="N3" s="660"/>
    </row>
    <row r="4" spans="1:14">
      <c r="A4" s="3211"/>
      <c r="B4" s="13" t="s">
        <v>3</v>
      </c>
      <c r="C4" s="661" t="s">
        <v>131</v>
      </c>
      <c r="D4" s="662"/>
      <c r="E4" s="663"/>
      <c r="F4" s="2422" t="s">
        <v>4</v>
      </c>
      <c r="G4" s="2423"/>
      <c r="H4" s="664">
        <v>7663</v>
      </c>
      <c r="I4" s="665"/>
      <c r="J4" s="665"/>
      <c r="K4" s="665"/>
      <c r="L4" s="665"/>
      <c r="M4" s="666"/>
    </row>
    <row r="5" spans="1:14" ht="27.6" customHeight="1">
      <c r="A5" s="3211"/>
      <c r="B5" s="13" t="s">
        <v>459</v>
      </c>
      <c r="C5" s="3212" t="s">
        <v>1710</v>
      </c>
      <c r="D5" s="2702"/>
      <c r="E5" s="2702"/>
      <c r="F5" s="2702"/>
      <c r="G5" s="2702"/>
      <c r="H5" s="2702"/>
      <c r="I5" s="2702"/>
      <c r="J5" s="2702"/>
      <c r="K5" s="2702"/>
      <c r="L5" s="2702"/>
      <c r="M5" s="2703"/>
    </row>
    <row r="6" spans="1:14" ht="27" customHeight="1">
      <c r="A6" s="3211"/>
      <c r="B6" s="13" t="s">
        <v>460</v>
      </c>
      <c r="C6" s="3212" t="s">
        <v>1711</v>
      </c>
      <c r="D6" s="2702"/>
      <c r="E6" s="2702"/>
      <c r="F6" s="2702"/>
      <c r="G6" s="2702"/>
      <c r="H6" s="2702"/>
      <c r="I6" s="2702"/>
      <c r="J6" s="2702"/>
      <c r="K6" s="2702"/>
      <c r="L6" s="2702"/>
      <c r="M6" s="2703"/>
    </row>
    <row r="7" spans="1:14">
      <c r="A7" s="3211"/>
      <c r="B7" s="659" t="s">
        <v>461</v>
      </c>
      <c r="C7" s="2427" t="s">
        <v>387</v>
      </c>
      <c r="D7" s="2428"/>
      <c r="E7" s="110"/>
      <c r="F7" s="110"/>
      <c r="G7" s="667"/>
      <c r="H7" s="668" t="s">
        <v>5</v>
      </c>
      <c r="I7" s="2429" t="s">
        <v>396</v>
      </c>
      <c r="J7" s="2428"/>
      <c r="K7" s="2428"/>
      <c r="L7" s="2428"/>
      <c r="M7" s="2430"/>
    </row>
    <row r="8" spans="1:14">
      <c r="A8" s="3211"/>
      <c r="B8" s="2677" t="s">
        <v>462</v>
      </c>
      <c r="C8" s="669"/>
      <c r="D8" s="670"/>
      <c r="E8" s="670"/>
      <c r="F8" s="670"/>
      <c r="G8" s="670"/>
      <c r="H8" s="670"/>
      <c r="I8" s="670"/>
      <c r="J8" s="670"/>
      <c r="K8" s="670"/>
      <c r="L8" s="671"/>
      <c r="M8" s="672"/>
    </row>
    <row r="9" spans="1:14">
      <c r="A9" s="3211"/>
      <c r="B9" s="2540"/>
      <c r="C9" s="3213"/>
      <c r="D9" s="3214"/>
      <c r="E9" s="673"/>
      <c r="F9" s="3215"/>
      <c r="G9" s="3215"/>
      <c r="H9" s="673"/>
      <c r="I9" s="3214"/>
      <c r="J9" s="3214"/>
      <c r="K9" s="673"/>
      <c r="L9" s="674"/>
      <c r="M9" s="675"/>
    </row>
    <row r="10" spans="1:14">
      <c r="A10" s="3211"/>
      <c r="B10" s="2590"/>
      <c r="C10" s="3213" t="s">
        <v>463</v>
      </c>
      <c r="D10" s="3214"/>
      <c r="E10" s="676"/>
      <c r="F10" s="3214" t="s">
        <v>463</v>
      </c>
      <c r="G10" s="3214"/>
      <c r="H10" s="676"/>
      <c r="I10" s="3214" t="s">
        <v>463</v>
      </c>
      <c r="J10" s="3214"/>
      <c r="K10" s="676"/>
      <c r="L10" s="677"/>
      <c r="M10" s="678"/>
    </row>
    <row r="11" spans="1:14">
      <c r="A11" s="3211"/>
      <c r="B11" s="659" t="s">
        <v>464</v>
      </c>
      <c r="C11" s="3209" t="s">
        <v>1712</v>
      </c>
      <c r="D11" s="2936"/>
      <c r="E11" s="2936"/>
      <c r="F11" s="2936"/>
      <c r="G11" s="2936"/>
      <c r="H11" s="2936"/>
      <c r="I11" s="2936"/>
      <c r="J11" s="2936"/>
      <c r="K11" s="2936"/>
      <c r="L11" s="2936"/>
      <c r="M11" s="2937"/>
    </row>
    <row r="12" spans="1:14" ht="51" customHeight="1">
      <c r="A12" s="3211"/>
      <c r="B12" s="659" t="s">
        <v>543</v>
      </c>
      <c r="C12" s="3209" t="s">
        <v>1713</v>
      </c>
      <c r="D12" s="2936"/>
      <c r="E12" s="2936"/>
      <c r="F12" s="2936"/>
      <c r="G12" s="2936"/>
      <c r="H12" s="2936"/>
      <c r="I12" s="2936"/>
      <c r="J12" s="2936"/>
      <c r="K12" s="2936"/>
      <c r="L12" s="2936"/>
      <c r="M12" s="2937"/>
    </row>
    <row r="13" spans="1:14" ht="31.5">
      <c r="A13" s="3211"/>
      <c r="B13" s="659" t="s">
        <v>545</v>
      </c>
      <c r="C13" s="2440" t="s">
        <v>1656</v>
      </c>
      <c r="D13" s="2441"/>
      <c r="E13" s="2441"/>
      <c r="F13" s="2441"/>
      <c r="G13" s="2441"/>
      <c r="H13" s="2441"/>
      <c r="I13" s="2441"/>
      <c r="J13" s="2441"/>
      <c r="K13" s="2441"/>
      <c r="L13" s="2441"/>
      <c r="M13" s="2442"/>
    </row>
    <row r="14" spans="1:14" ht="39.75" customHeight="1">
      <c r="A14" s="3211"/>
      <c r="B14" s="2677" t="s">
        <v>547</v>
      </c>
      <c r="C14" s="2464" t="s">
        <v>11</v>
      </c>
      <c r="D14" s="2465"/>
      <c r="E14" s="679" t="s">
        <v>548</v>
      </c>
      <c r="F14" s="3216" t="s">
        <v>395</v>
      </c>
      <c r="G14" s="2936"/>
      <c r="H14" s="2936"/>
      <c r="I14" s="2936"/>
      <c r="J14" s="2936"/>
      <c r="K14" s="2936"/>
      <c r="L14" s="2936"/>
      <c r="M14" s="2937"/>
    </row>
    <row r="15" spans="1:14">
      <c r="A15" s="3211"/>
      <c r="B15" s="2540"/>
      <c r="C15" s="2464"/>
      <c r="D15" s="2465"/>
      <c r="E15" s="2465"/>
      <c r="F15" s="2465"/>
      <c r="G15" s="2465"/>
      <c r="H15" s="2465"/>
      <c r="I15" s="2465"/>
      <c r="J15" s="2465"/>
      <c r="K15" s="2465"/>
      <c r="L15" s="2465"/>
      <c r="M15" s="2466"/>
    </row>
    <row r="16" spans="1:14">
      <c r="A16" s="3227" t="s">
        <v>465</v>
      </c>
      <c r="B16" s="680" t="s">
        <v>2</v>
      </c>
      <c r="C16" s="2440" t="s">
        <v>1714</v>
      </c>
      <c r="D16" s="2441"/>
      <c r="E16" s="2441"/>
      <c r="F16" s="2441"/>
      <c r="G16" s="2441"/>
      <c r="H16" s="2441"/>
      <c r="I16" s="2441"/>
      <c r="J16" s="2441"/>
      <c r="K16" s="2441"/>
      <c r="L16" s="2441"/>
      <c r="M16" s="2442"/>
    </row>
    <row r="17" spans="1:13" ht="16.5" customHeight="1">
      <c r="A17" s="3228"/>
      <c r="B17" s="680" t="s">
        <v>550</v>
      </c>
      <c r="C17" s="2488" t="s">
        <v>394</v>
      </c>
      <c r="D17" s="2489"/>
      <c r="E17" s="2489"/>
      <c r="F17" s="2489"/>
      <c r="G17" s="2489"/>
      <c r="H17" s="2489"/>
      <c r="I17" s="2489"/>
      <c r="J17" s="2489"/>
      <c r="K17" s="2489"/>
      <c r="L17" s="2489"/>
      <c r="M17" s="681"/>
    </row>
    <row r="18" spans="1:13" ht="8.25" customHeight="1">
      <c r="A18" s="3228"/>
      <c r="B18" s="2431" t="s">
        <v>466</v>
      </c>
      <c r="C18" s="606"/>
      <c r="D18" s="27"/>
      <c r="E18" s="27"/>
      <c r="F18" s="27"/>
      <c r="G18" s="27"/>
      <c r="H18" s="27"/>
      <c r="I18" s="27"/>
      <c r="J18" s="27"/>
      <c r="K18" s="27"/>
      <c r="L18" s="27"/>
      <c r="M18" s="682"/>
    </row>
    <row r="19" spans="1:13" ht="9" customHeight="1">
      <c r="A19" s="3228"/>
      <c r="B19" s="2432"/>
      <c r="C19" s="29"/>
      <c r="D19" s="30"/>
      <c r="E19" s="31"/>
      <c r="F19" s="30"/>
      <c r="G19" s="31"/>
      <c r="H19" s="30"/>
      <c r="I19" s="31"/>
      <c r="J19" s="30"/>
      <c r="K19" s="31"/>
      <c r="L19" s="31"/>
      <c r="M19" s="32"/>
    </row>
    <row r="20" spans="1:13">
      <c r="A20" s="3228"/>
      <c r="B20" s="2432"/>
      <c r="C20" s="33" t="s">
        <v>467</v>
      </c>
      <c r="D20" s="34"/>
      <c r="E20" s="35" t="s">
        <v>468</v>
      </c>
      <c r="F20" s="34"/>
      <c r="G20" s="35" t="s">
        <v>469</v>
      </c>
      <c r="H20" s="34"/>
      <c r="I20" s="35" t="s">
        <v>470</v>
      </c>
      <c r="J20" s="683" t="s">
        <v>534</v>
      </c>
      <c r="K20" s="35"/>
      <c r="L20" s="35"/>
      <c r="M20" s="37"/>
    </row>
    <row r="21" spans="1:13">
      <c r="A21" s="3228"/>
      <c r="B21" s="2432"/>
      <c r="C21" s="33" t="s">
        <v>471</v>
      </c>
      <c r="D21" s="684"/>
      <c r="E21" s="35" t="s">
        <v>472</v>
      </c>
      <c r="F21" s="685"/>
      <c r="G21" s="35" t="s">
        <v>473</v>
      </c>
      <c r="H21" s="685"/>
      <c r="I21" s="35"/>
      <c r="J21" s="40"/>
      <c r="K21" s="35"/>
      <c r="L21" s="35"/>
      <c r="M21" s="37"/>
    </row>
    <row r="22" spans="1:13">
      <c r="A22" s="3228"/>
      <c r="B22" s="2432"/>
      <c r="C22" s="33" t="s">
        <v>474</v>
      </c>
      <c r="D22" s="684"/>
      <c r="E22" s="35" t="s">
        <v>475</v>
      </c>
      <c r="F22" s="684"/>
      <c r="G22" s="35"/>
      <c r="H22" s="40"/>
      <c r="I22" s="35"/>
      <c r="J22" s="40"/>
      <c r="K22" s="35"/>
      <c r="L22" s="35"/>
      <c r="M22" s="37"/>
    </row>
    <row r="23" spans="1:13">
      <c r="A23" s="3228"/>
      <c r="B23" s="2432"/>
      <c r="C23" s="33" t="s">
        <v>476</v>
      </c>
      <c r="D23" s="685"/>
      <c r="E23" s="35" t="s">
        <v>478</v>
      </c>
      <c r="F23" s="676"/>
      <c r="G23" s="676"/>
      <c r="H23" s="676"/>
      <c r="I23" s="676"/>
      <c r="J23" s="676"/>
      <c r="K23" s="676"/>
      <c r="L23" s="676"/>
      <c r="M23" s="686"/>
    </row>
    <row r="24" spans="1:13" ht="9.75" customHeight="1">
      <c r="A24" s="3228"/>
      <c r="B24" s="2433"/>
      <c r="C24" s="43"/>
      <c r="D24" s="44"/>
      <c r="E24" s="44"/>
      <c r="F24" s="44"/>
      <c r="G24" s="44"/>
      <c r="H24" s="44"/>
      <c r="I24" s="44"/>
      <c r="J24" s="44"/>
      <c r="K24" s="44"/>
      <c r="L24" s="44"/>
      <c r="M24" s="45"/>
    </row>
    <row r="25" spans="1:13">
      <c r="A25" s="3228"/>
      <c r="B25" s="2431" t="s">
        <v>479</v>
      </c>
      <c r="C25" s="687"/>
      <c r="D25" s="47"/>
      <c r="E25" s="47"/>
      <c r="F25" s="47"/>
      <c r="G25" s="47"/>
      <c r="H25" s="47"/>
      <c r="I25" s="47"/>
      <c r="J25" s="47"/>
      <c r="K25" s="47"/>
      <c r="L25" s="671"/>
      <c r="M25" s="672"/>
    </row>
    <row r="26" spans="1:13">
      <c r="A26" s="3228"/>
      <c r="B26" s="2432"/>
      <c r="C26" s="33" t="s">
        <v>480</v>
      </c>
      <c r="D26" s="685"/>
      <c r="E26" s="48"/>
      <c r="F26" s="35" t="s">
        <v>481</v>
      </c>
      <c r="G26" s="684" t="s">
        <v>534</v>
      </c>
      <c r="H26" s="48"/>
      <c r="I26" s="35" t="s">
        <v>482</v>
      </c>
      <c r="J26" s="684"/>
      <c r="K26" s="48"/>
      <c r="L26" s="674"/>
      <c r="M26" s="675"/>
    </row>
    <row r="27" spans="1:13">
      <c r="A27" s="3228"/>
      <c r="B27" s="2432"/>
      <c r="C27" s="33" t="s">
        <v>483</v>
      </c>
      <c r="D27" s="688"/>
      <c r="E27" s="674"/>
      <c r="F27" s="35" t="s">
        <v>484</v>
      </c>
      <c r="G27" s="685"/>
      <c r="H27" s="674"/>
      <c r="I27" s="689"/>
      <c r="J27" s="674"/>
      <c r="K27" s="673"/>
      <c r="L27" s="674"/>
      <c r="M27" s="675"/>
    </row>
    <row r="28" spans="1:13">
      <c r="A28" s="3228"/>
      <c r="B28" s="2433"/>
      <c r="C28" s="51"/>
      <c r="D28" s="52"/>
      <c r="E28" s="52"/>
      <c r="F28" s="52"/>
      <c r="G28" s="52"/>
      <c r="H28" s="52"/>
      <c r="I28" s="52"/>
      <c r="J28" s="52"/>
      <c r="K28" s="52"/>
      <c r="L28" s="677"/>
      <c r="M28" s="678"/>
    </row>
    <row r="29" spans="1:13">
      <c r="A29" s="3228"/>
      <c r="B29" s="56" t="s">
        <v>485</v>
      </c>
      <c r="C29" s="690"/>
      <c r="D29" s="54"/>
      <c r="E29" s="54"/>
      <c r="F29" s="54"/>
      <c r="G29" s="54"/>
      <c r="H29" s="54"/>
      <c r="I29" s="54"/>
      <c r="J29" s="54"/>
      <c r="K29" s="54"/>
      <c r="L29" s="54"/>
      <c r="M29" s="691"/>
    </row>
    <row r="30" spans="1:13">
      <c r="A30" s="3228"/>
      <c r="B30" s="56"/>
      <c r="C30" s="57" t="s">
        <v>486</v>
      </c>
      <c r="D30" s="685">
        <v>176</v>
      </c>
      <c r="E30" s="48"/>
      <c r="F30" s="59" t="s">
        <v>487</v>
      </c>
      <c r="G30" s="692">
        <v>2019</v>
      </c>
      <c r="H30" s="48"/>
      <c r="I30" s="59" t="s">
        <v>488</v>
      </c>
      <c r="J30" s="2491" t="s">
        <v>1715</v>
      </c>
      <c r="K30" s="2465"/>
      <c r="L30" s="2492"/>
      <c r="M30" s="63"/>
    </row>
    <row r="31" spans="1:13">
      <c r="A31" s="3228"/>
      <c r="B31" s="13"/>
      <c r="C31" s="43"/>
      <c r="D31" s="44"/>
      <c r="E31" s="44"/>
      <c r="F31" s="44"/>
      <c r="G31" s="44"/>
      <c r="H31" s="44"/>
      <c r="I31" s="44"/>
      <c r="J31" s="44"/>
      <c r="K31" s="44"/>
      <c r="L31" s="44"/>
      <c r="M31" s="45"/>
    </row>
    <row r="32" spans="1:13">
      <c r="A32" s="3228"/>
      <c r="B32" s="2431" t="s">
        <v>489</v>
      </c>
      <c r="C32" s="693"/>
      <c r="D32" s="65"/>
      <c r="E32" s="65"/>
      <c r="F32" s="65"/>
      <c r="G32" s="65"/>
      <c r="H32" s="65"/>
      <c r="I32" s="65"/>
      <c r="J32" s="65"/>
      <c r="K32" s="65"/>
      <c r="L32" s="671"/>
      <c r="M32" s="672"/>
    </row>
    <row r="33" spans="1:13">
      <c r="A33" s="3228"/>
      <c r="B33" s="2432"/>
      <c r="C33" s="66" t="s">
        <v>490</v>
      </c>
      <c r="D33" s="694">
        <v>2020</v>
      </c>
      <c r="E33" s="67"/>
      <c r="F33" s="48" t="s">
        <v>491</v>
      </c>
      <c r="G33" s="695" t="s">
        <v>492</v>
      </c>
      <c r="H33" s="67"/>
      <c r="I33" s="59"/>
      <c r="J33" s="67"/>
      <c r="K33" s="67"/>
      <c r="L33" s="674"/>
      <c r="M33" s="675"/>
    </row>
    <row r="34" spans="1:13">
      <c r="A34" s="3228"/>
      <c r="B34" s="2433"/>
      <c r="C34" s="43"/>
      <c r="D34" s="141"/>
      <c r="E34" s="142"/>
      <c r="F34" s="44"/>
      <c r="G34" s="142"/>
      <c r="H34" s="142"/>
      <c r="I34" s="143"/>
      <c r="J34" s="142"/>
      <c r="K34" s="142"/>
      <c r="L34" s="677"/>
      <c r="M34" s="678"/>
    </row>
    <row r="35" spans="1:13">
      <c r="A35" s="3228"/>
      <c r="B35" s="2431" t="s">
        <v>493</v>
      </c>
      <c r="C35" s="696"/>
      <c r="D35" s="70"/>
      <c r="E35" s="70"/>
      <c r="F35" s="70"/>
      <c r="G35" s="70"/>
      <c r="H35" s="70"/>
      <c r="I35" s="70"/>
      <c r="J35" s="70"/>
      <c r="K35" s="70"/>
      <c r="L35" s="70"/>
      <c r="M35" s="697"/>
    </row>
    <row r="36" spans="1:13">
      <c r="A36" s="3228"/>
      <c r="B36" s="2432"/>
      <c r="C36" s="72"/>
      <c r="D36" s="164" t="s">
        <v>494</v>
      </c>
      <c r="E36" s="164"/>
      <c r="F36" s="164" t="s">
        <v>495</v>
      </c>
      <c r="G36" s="164"/>
      <c r="H36" s="673" t="s">
        <v>496</v>
      </c>
      <c r="I36" s="673"/>
      <c r="J36" s="673" t="s">
        <v>497</v>
      </c>
      <c r="K36" s="164"/>
      <c r="L36" s="164" t="s">
        <v>498</v>
      </c>
      <c r="M36" s="75"/>
    </row>
    <row r="37" spans="1:13">
      <c r="A37" s="3228"/>
      <c r="B37" s="2432"/>
      <c r="C37" s="72"/>
      <c r="D37" s="698">
        <v>176</v>
      </c>
      <c r="E37" s="699">
        <v>2020</v>
      </c>
      <c r="F37" s="700">
        <v>101</v>
      </c>
      <c r="G37" s="701">
        <v>2021</v>
      </c>
      <c r="H37" s="700">
        <v>111</v>
      </c>
      <c r="I37" s="701">
        <v>2022</v>
      </c>
      <c r="J37" s="702">
        <v>114</v>
      </c>
      <c r="K37" s="699">
        <v>2023</v>
      </c>
      <c r="L37" s="702">
        <v>110</v>
      </c>
      <c r="M37" s="703">
        <v>2024</v>
      </c>
    </row>
    <row r="38" spans="1:13">
      <c r="A38" s="3228"/>
      <c r="B38" s="2432"/>
      <c r="C38" s="72"/>
      <c r="D38" s="192" t="s">
        <v>499</v>
      </c>
      <c r="E38" s="192"/>
      <c r="F38" s="192" t="s">
        <v>500</v>
      </c>
      <c r="G38" s="192"/>
      <c r="H38" s="704" t="s">
        <v>501</v>
      </c>
      <c r="I38" s="704"/>
      <c r="J38" s="704" t="s">
        <v>502</v>
      </c>
      <c r="K38" s="192"/>
      <c r="L38" s="192" t="s">
        <v>503</v>
      </c>
      <c r="M38" s="32"/>
    </row>
    <row r="39" spans="1:13">
      <c r="A39" s="3228"/>
      <c r="B39" s="2432"/>
      <c r="C39" s="72"/>
      <c r="D39" s="702">
        <v>113</v>
      </c>
      <c r="E39" s="699">
        <v>2025</v>
      </c>
      <c r="F39" s="702">
        <v>116</v>
      </c>
      <c r="G39" s="699">
        <v>2026</v>
      </c>
      <c r="H39" s="702">
        <v>119</v>
      </c>
      <c r="I39" s="699">
        <v>2027</v>
      </c>
      <c r="J39" s="702">
        <v>123</v>
      </c>
      <c r="K39" s="699">
        <v>2028</v>
      </c>
      <c r="L39" s="702">
        <v>127</v>
      </c>
      <c r="M39" s="703">
        <v>2029</v>
      </c>
    </row>
    <row r="40" spans="1:13">
      <c r="A40" s="3228"/>
      <c r="B40" s="2432"/>
      <c r="C40" s="72"/>
      <c r="D40" s="192" t="s">
        <v>503</v>
      </c>
      <c r="E40" s="32"/>
      <c r="F40" s="705" t="s">
        <v>1716</v>
      </c>
      <c r="G40" s="93"/>
      <c r="H40" s="81"/>
      <c r="I40" s="93"/>
      <c r="J40" s="81"/>
      <c r="K40" s="93"/>
      <c r="L40" s="81"/>
      <c r="M40" s="706"/>
    </row>
    <row r="41" spans="1:13">
      <c r="A41" s="3228"/>
      <c r="B41" s="2432"/>
      <c r="C41" s="72"/>
      <c r="D41" s="702">
        <v>131</v>
      </c>
      <c r="E41" s="703">
        <v>2030</v>
      </c>
      <c r="F41" s="707">
        <v>1341</v>
      </c>
      <c r="G41" s="708"/>
      <c r="H41" s="2528"/>
      <c r="I41" s="2528"/>
      <c r="J41" s="144"/>
      <c r="K41" s="164"/>
      <c r="L41" s="144"/>
      <c r="M41" s="85"/>
    </row>
    <row r="42" spans="1:13">
      <c r="A42" s="3228"/>
      <c r="B42" s="2432"/>
      <c r="C42" s="86"/>
      <c r="D42" s="705"/>
      <c r="E42" s="709"/>
      <c r="F42" s="87"/>
      <c r="G42" s="96"/>
      <c r="H42" s="87"/>
      <c r="I42" s="96"/>
      <c r="J42" s="87"/>
      <c r="K42" s="96"/>
      <c r="L42" s="87"/>
      <c r="M42" s="89"/>
    </row>
    <row r="43" spans="1:13" ht="18" customHeight="1">
      <c r="A43" s="3228"/>
      <c r="B43" s="2431" t="s">
        <v>510</v>
      </c>
      <c r="C43" s="687"/>
      <c r="D43" s="47"/>
      <c r="E43" s="47"/>
      <c r="F43" s="47"/>
      <c r="G43" s="47"/>
      <c r="H43" s="47"/>
      <c r="I43" s="47"/>
      <c r="J43" s="47"/>
      <c r="K43" s="47"/>
      <c r="L43" s="674"/>
      <c r="M43" s="675"/>
    </row>
    <row r="44" spans="1:13">
      <c r="A44" s="3228"/>
      <c r="B44" s="2432"/>
      <c r="C44" s="710"/>
      <c r="D44" s="91" t="s">
        <v>131</v>
      </c>
      <c r="E44" s="92" t="s">
        <v>28</v>
      </c>
      <c r="F44" s="2453" t="s">
        <v>511</v>
      </c>
      <c r="G44" s="3128"/>
      <c r="H44" s="3128"/>
      <c r="I44" s="3128"/>
      <c r="J44" s="3128"/>
      <c r="K44" s="94" t="s">
        <v>512</v>
      </c>
      <c r="L44" s="3223"/>
      <c r="M44" s="3224"/>
    </row>
    <row r="45" spans="1:13">
      <c r="A45" s="3228"/>
      <c r="B45" s="2432"/>
      <c r="C45" s="710"/>
      <c r="D45" s="711"/>
      <c r="E45" s="684" t="s">
        <v>534</v>
      </c>
      <c r="F45" s="2453"/>
      <c r="G45" s="3128"/>
      <c r="H45" s="3128"/>
      <c r="I45" s="3128"/>
      <c r="J45" s="3128"/>
      <c r="K45" s="674"/>
      <c r="L45" s="3225"/>
      <c r="M45" s="3226"/>
    </row>
    <row r="46" spans="1:13">
      <c r="A46" s="3228"/>
      <c r="B46" s="2433"/>
      <c r="C46" s="712"/>
      <c r="D46" s="677"/>
      <c r="E46" s="677"/>
      <c r="F46" s="677"/>
      <c r="G46" s="677"/>
      <c r="H46" s="677"/>
      <c r="I46" s="677"/>
      <c r="J46" s="677"/>
      <c r="K46" s="677"/>
      <c r="L46" s="674"/>
      <c r="M46" s="675"/>
    </row>
    <row r="47" spans="1:13" ht="33.75" customHeight="1">
      <c r="A47" s="3228"/>
      <c r="B47" s="659" t="s">
        <v>513</v>
      </c>
      <c r="C47" s="3209" t="s">
        <v>1717</v>
      </c>
      <c r="D47" s="2936"/>
      <c r="E47" s="2936"/>
      <c r="F47" s="2936"/>
      <c r="G47" s="2936"/>
      <c r="H47" s="2936"/>
      <c r="I47" s="2936"/>
      <c r="J47" s="2936"/>
      <c r="K47" s="2936"/>
      <c r="L47" s="2936"/>
      <c r="M47" s="2937"/>
    </row>
    <row r="48" spans="1:13">
      <c r="A48" s="3228"/>
      <c r="B48" s="680" t="s">
        <v>514</v>
      </c>
      <c r="C48" s="2440" t="s">
        <v>1718</v>
      </c>
      <c r="D48" s="2441"/>
      <c r="E48" s="2441"/>
      <c r="F48" s="2441"/>
      <c r="G48" s="2441"/>
      <c r="H48" s="2441"/>
      <c r="I48" s="2441"/>
      <c r="J48" s="2441"/>
      <c r="K48" s="2441"/>
      <c r="L48" s="2441"/>
      <c r="M48" s="2442"/>
    </row>
    <row r="49" spans="1:13">
      <c r="A49" s="3228"/>
      <c r="B49" s="680" t="s">
        <v>515</v>
      </c>
      <c r="C49" s="2440" t="s">
        <v>1719</v>
      </c>
      <c r="D49" s="2441"/>
      <c r="E49" s="2441"/>
      <c r="F49" s="2441"/>
      <c r="G49" s="2441"/>
      <c r="H49" s="2441"/>
      <c r="I49" s="2441"/>
      <c r="J49" s="2441"/>
      <c r="K49" s="2441"/>
      <c r="L49" s="2441"/>
      <c r="M49" s="2442"/>
    </row>
    <row r="50" spans="1:13">
      <c r="A50" s="3228"/>
      <c r="B50" s="680" t="s">
        <v>517</v>
      </c>
      <c r="C50" s="2488">
        <v>2019</v>
      </c>
      <c r="D50" s="2489"/>
      <c r="E50" s="2489"/>
      <c r="F50" s="2489"/>
      <c r="G50" s="2489"/>
      <c r="H50" s="2489"/>
      <c r="I50" s="2489"/>
      <c r="J50" s="2489"/>
      <c r="K50" s="2489"/>
      <c r="L50" s="2489"/>
      <c r="M50" s="2490"/>
    </row>
    <row r="51" spans="1:13" ht="15.75" customHeight="1">
      <c r="A51" s="2649" t="s">
        <v>518</v>
      </c>
      <c r="B51" s="713" t="s">
        <v>519</v>
      </c>
      <c r="C51" s="3217" t="s">
        <v>1720</v>
      </c>
      <c r="D51" s="3218"/>
      <c r="E51" s="3218"/>
      <c r="F51" s="3218"/>
      <c r="G51" s="3218"/>
      <c r="H51" s="3218"/>
      <c r="I51" s="3218"/>
      <c r="J51" s="3218"/>
      <c r="K51" s="3218"/>
      <c r="L51" s="3218"/>
      <c r="M51" s="3219"/>
    </row>
    <row r="52" spans="1:13">
      <c r="A52" s="2502"/>
      <c r="B52" s="713" t="s">
        <v>521</v>
      </c>
      <c r="C52" s="2497" t="s">
        <v>1721</v>
      </c>
      <c r="D52" s="2499"/>
      <c r="E52" s="2499"/>
      <c r="F52" s="2499"/>
      <c r="G52" s="2499"/>
      <c r="H52" s="2499"/>
      <c r="I52" s="2499"/>
      <c r="J52" s="2499"/>
      <c r="K52" s="2499"/>
      <c r="L52" s="2499"/>
      <c r="M52" s="2500"/>
    </row>
    <row r="53" spans="1:13" ht="15.75" customHeight="1">
      <c r="A53" s="2502"/>
      <c r="B53" s="713" t="s">
        <v>523</v>
      </c>
      <c r="C53" s="2497" t="s">
        <v>1722</v>
      </c>
      <c r="D53" s="2499"/>
      <c r="E53" s="2499"/>
      <c r="F53" s="2499"/>
      <c r="G53" s="2499"/>
      <c r="H53" s="2499"/>
      <c r="I53" s="2499"/>
      <c r="J53" s="2499"/>
      <c r="K53" s="2499"/>
      <c r="L53" s="2499"/>
      <c r="M53" s="2500"/>
    </row>
    <row r="54" spans="1:13" ht="15.75" customHeight="1">
      <c r="A54" s="2502"/>
      <c r="B54" s="714" t="s">
        <v>524</v>
      </c>
      <c r="C54" s="2497" t="s">
        <v>1723</v>
      </c>
      <c r="D54" s="2499"/>
      <c r="E54" s="2499"/>
      <c r="F54" s="2499"/>
      <c r="G54" s="2499"/>
      <c r="H54" s="2499"/>
      <c r="I54" s="2499"/>
      <c r="J54" s="2499"/>
      <c r="K54" s="2499"/>
      <c r="L54" s="2499"/>
      <c r="M54" s="2500"/>
    </row>
    <row r="55" spans="1:13" ht="15.75" customHeight="1">
      <c r="A55" s="2502"/>
      <c r="B55" s="713" t="s">
        <v>526</v>
      </c>
      <c r="C55" s="3220" t="s">
        <v>1724</v>
      </c>
      <c r="D55" s="3221"/>
      <c r="E55" s="3221"/>
      <c r="F55" s="3221"/>
      <c r="G55" s="3221"/>
      <c r="H55" s="3221"/>
      <c r="I55" s="3221"/>
      <c r="J55" s="3221"/>
      <c r="K55" s="3221"/>
      <c r="L55" s="3221"/>
      <c r="M55" s="3222"/>
    </row>
    <row r="56" spans="1:13" ht="16.5" thickBot="1">
      <c r="A56" s="2516"/>
      <c r="B56" s="713" t="s">
        <v>527</v>
      </c>
      <c r="C56" s="2418">
        <v>2883466</v>
      </c>
      <c r="D56" s="2420"/>
      <c r="E56" s="2420"/>
      <c r="F56" s="2420"/>
      <c r="G56" s="2420"/>
      <c r="H56" s="2420"/>
      <c r="I56" s="2420"/>
      <c r="J56" s="2420"/>
      <c r="K56" s="2420"/>
      <c r="L56" s="2420"/>
      <c r="M56" s="2421"/>
    </row>
    <row r="57" spans="1:13" ht="15.75" customHeight="1">
      <c r="A57" s="2649" t="s">
        <v>528</v>
      </c>
      <c r="B57" s="715" t="s">
        <v>529</v>
      </c>
      <c r="C57" s="2418" t="s">
        <v>1725</v>
      </c>
      <c r="D57" s="2420"/>
      <c r="E57" s="2420"/>
      <c r="F57" s="2420"/>
      <c r="G57" s="2420"/>
      <c r="H57" s="2420"/>
      <c r="I57" s="2420"/>
      <c r="J57" s="2420"/>
      <c r="K57" s="2420"/>
      <c r="L57" s="2420"/>
      <c r="M57" s="2421"/>
    </row>
    <row r="58" spans="1:13" ht="30" customHeight="1">
      <c r="A58" s="2502"/>
      <c r="B58" s="715" t="s">
        <v>531</v>
      </c>
      <c r="C58" s="2418" t="s">
        <v>574</v>
      </c>
      <c r="D58" s="2420"/>
      <c r="E58" s="2420"/>
      <c r="F58" s="2420"/>
      <c r="G58" s="2420"/>
      <c r="H58" s="2420"/>
      <c r="I58" s="2420"/>
      <c r="J58" s="2420"/>
      <c r="K58" s="2420"/>
      <c r="L58" s="2420"/>
      <c r="M58" s="2421"/>
    </row>
    <row r="59" spans="1:13" ht="30" customHeight="1" thickBot="1">
      <c r="A59" s="2502"/>
      <c r="B59" s="716" t="s">
        <v>5</v>
      </c>
      <c r="C59" s="2418" t="s">
        <v>1722</v>
      </c>
      <c r="D59" s="2420"/>
      <c r="E59" s="2420"/>
      <c r="F59" s="2420"/>
      <c r="G59" s="2420"/>
      <c r="H59" s="2420"/>
      <c r="I59" s="2420"/>
      <c r="J59" s="2420"/>
      <c r="K59" s="2420"/>
      <c r="L59" s="2420"/>
      <c r="M59" s="2421"/>
    </row>
    <row r="60" spans="1:13" ht="16.5" thickBot="1">
      <c r="A60" s="150" t="s">
        <v>533</v>
      </c>
      <c r="B60" s="717"/>
      <c r="C60" s="2482"/>
      <c r="D60" s="2483"/>
      <c r="E60" s="2483"/>
      <c r="F60" s="2483"/>
      <c r="G60" s="2483"/>
      <c r="H60" s="2483"/>
      <c r="I60" s="2483"/>
      <c r="J60" s="2483"/>
      <c r="K60" s="2483"/>
      <c r="L60" s="2483"/>
      <c r="M60" s="2484"/>
    </row>
  </sheetData>
  <mergeCells count="52">
    <mergeCell ref="A57:A59"/>
    <mergeCell ref="C57:M57"/>
    <mergeCell ref="C58:M58"/>
    <mergeCell ref="C59:M59"/>
    <mergeCell ref="C60:M60"/>
    <mergeCell ref="B1:M1"/>
    <mergeCell ref="C50:M50"/>
    <mergeCell ref="A51:A56"/>
    <mergeCell ref="C51:M51"/>
    <mergeCell ref="C52:M52"/>
    <mergeCell ref="C53:M53"/>
    <mergeCell ref="C54:M54"/>
    <mergeCell ref="C55:M55"/>
    <mergeCell ref="C56:M56"/>
    <mergeCell ref="F44:F45"/>
    <mergeCell ref="G44:J45"/>
    <mergeCell ref="L44:M45"/>
    <mergeCell ref="C47:M47"/>
    <mergeCell ref="C48:M48"/>
    <mergeCell ref="C49:M49"/>
    <mergeCell ref="A16:A50"/>
    <mergeCell ref="B32:B34"/>
    <mergeCell ref="B35:B42"/>
    <mergeCell ref="H41:I41"/>
    <mergeCell ref="B43:B46"/>
    <mergeCell ref="C12:M12"/>
    <mergeCell ref="C13:M13"/>
    <mergeCell ref="B14:B15"/>
    <mergeCell ref="C14:D14"/>
    <mergeCell ref="F14:M14"/>
    <mergeCell ref="C15:M15"/>
    <mergeCell ref="C16:M16"/>
    <mergeCell ref="C17:L17"/>
    <mergeCell ref="B18:B24"/>
    <mergeCell ref="B25:B28"/>
    <mergeCell ref="J30:L30"/>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INDICADORES\FICHAS OFB\[ficha indicador producto Numero de mujeres formadoras.xlsx]Desplegables'!#REF!</xm:f>
          </x14:formula1>
          <xm:sqref>C4 G44:J45 C7 C14:D14</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0"/>
  <sheetViews>
    <sheetView zoomScale="70" zoomScaleNormal="70" workbookViewId="0">
      <selection activeCell="C2" sqref="C2"/>
    </sheetView>
  </sheetViews>
  <sheetFormatPr baseColWidth="10" defaultColWidth="11.42578125" defaultRowHeight="15.75"/>
  <cols>
    <col min="1" max="1" width="25.140625" style="658" customWidth="1"/>
    <col min="2" max="2" width="39.140625" style="718" customWidth="1"/>
    <col min="3" max="16384" width="11.42578125" style="658"/>
  </cols>
  <sheetData>
    <row r="1" spans="1:14" ht="16.5" thickBot="1">
      <c r="A1" s="657"/>
      <c r="B1" s="3137" t="s">
        <v>1811</v>
      </c>
      <c r="C1" s="3138"/>
      <c r="D1" s="3138"/>
      <c r="E1" s="3138"/>
      <c r="F1" s="3138"/>
      <c r="G1" s="3138"/>
      <c r="H1" s="3138"/>
      <c r="I1" s="3138"/>
      <c r="J1" s="3138"/>
      <c r="K1" s="3138"/>
      <c r="L1" s="3138"/>
      <c r="M1" s="3139"/>
    </row>
    <row r="2" spans="1:14" ht="39" customHeight="1">
      <c r="A2" s="3210" t="s">
        <v>457</v>
      </c>
      <c r="B2" s="4" t="s">
        <v>458</v>
      </c>
      <c r="C2" s="658" t="s">
        <v>397</v>
      </c>
      <c r="D2" s="719"/>
      <c r="E2" s="719"/>
      <c r="F2" s="719"/>
      <c r="G2" s="719"/>
      <c r="H2" s="719"/>
      <c r="I2" s="719"/>
      <c r="J2" s="719"/>
      <c r="K2" s="719"/>
      <c r="L2" s="719"/>
      <c r="M2" s="720"/>
    </row>
    <row r="3" spans="1:14" ht="61.5" customHeight="1">
      <c r="A3" s="3211"/>
      <c r="B3" s="659" t="s">
        <v>538</v>
      </c>
      <c r="C3" s="3229" t="s">
        <v>1726</v>
      </c>
      <c r="D3" s="2944"/>
      <c r="E3" s="2944"/>
      <c r="F3" s="2944"/>
      <c r="G3" s="2944"/>
      <c r="H3" s="2944"/>
      <c r="I3" s="2944"/>
      <c r="J3" s="2944"/>
      <c r="K3" s="2944"/>
      <c r="L3" s="2944"/>
      <c r="M3" s="2945"/>
      <c r="N3" s="660"/>
    </row>
    <row r="4" spans="1:14">
      <c r="A4" s="3211"/>
      <c r="B4" s="13" t="s">
        <v>3</v>
      </c>
      <c r="C4" s="661" t="s">
        <v>131</v>
      </c>
      <c r="D4" s="662"/>
      <c r="E4" s="663"/>
      <c r="F4" s="2422" t="s">
        <v>4</v>
      </c>
      <c r="G4" s="2423"/>
      <c r="H4" s="664">
        <v>7663</v>
      </c>
      <c r="I4" s="665"/>
      <c r="J4" s="665"/>
      <c r="K4" s="665"/>
      <c r="L4" s="665"/>
      <c r="M4" s="666"/>
    </row>
    <row r="5" spans="1:14">
      <c r="A5" s="3211"/>
      <c r="B5" s="13" t="s">
        <v>459</v>
      </c>
      <c r="C5" s="3212" t="s">
        <v>1710</v>
      </c>
      <c r="D5" s="2702"/>
      <c r="E5" s="2702"/>
      <c r="F5" s="2702"/>
      <c r="G5" s="2702"/>
      <c r="H5" s="2702"/>
      <c r="I5" s="2702"/>
      <c r="J5" s="2702"/>
      <c r="K5" s="2702"/>
      <c r="L5" s="2702"/>
      <c r="M5" s="2703"/>
    </row>
    <row r="6" spans="1:14" ht="27" customHeight="1">
      <c r="A6" s="3211"/>
      <c r="B6" s="13" t="s">
        <v>460</v>
      </c>
      <c r="C6" s="3212" t="s">
        <v>1711</v>
      </c>
      <c r="D6" s="2702"/>
      <c r="E6" s="2702"/>
      <c r="F6" s="2702"/>
      <c r="G6" s="2702"/>
      <c r="H6" s="2702"/>
      <c r="I6" s="2702"/>
      <c r="J6" s="2702"/>
      <c r="K6" s="2702"/>
      <c r="L6" s="2702"/>
      <c r="M6" s="2703"/>
    </row>
    <row r="7" spans="1:14">
      <c r="A7" s="3211"/>
      <c r="B7" s="659" t="s">
        <v>461</v>
      </c>
      <c r="C7" s="2427" t="s">
        <v>387</v>
      </c>
      <c r="D7" s="2428"/>
      <c r="E7" s="110"/>
      <c r="F7" s="110"/>
      <c r="G7" s="667"/>
      <c r="H7" s="668" t="s">
        <v>5</v>
      </c>
      <c r="I7" s="2429" t="s">
        <v>396</v>
      </c>
      <c r="J7" s="2428"/>
      <c r="K7" s="2428"/>
      <c r="L7" s="2428"/>
      <c r="M7" s="2430"/>
    </row>
    <row r="8" spans="1:14">
      <c r="A8" s="3211"/>
      <c r="B8" s="2677" t="s">
        <v>462</v>
      </c>
      <c r="C8" s="669"/>
      <c r="D8" s="670"/>
      <c r="E8" s="670"/>
      <c r="F8" s="670"/>
      <c r="G8" s="670"/>
      <c r="H8" s="670"/>
      <c r="I8" s="670"/>
      <c r="J8" s="670"/>
      <c r="K8" s="670"/>
      <c r="L8" s="671"/>
      <c r="M8" s="672"/>
    </row>
    <row r="9" spans="1:14">
      <c r="A9" s="3211"/>
      <c r="B9" s="2540"/>
      <c r="C9" s="3213"/>
      <c r="D9" s="3214"/>
      <c r="E9" s="673"/>
      <c r="F9" s="3215"/>
      <c r="G9" s="3215"/>
      <c r="H9" s="673"/>
      <c r="I9" s="3214"/>
      <c r="J9" s="3214"/>
      <c r="K9" s="673"/>
      <c r="L9" s="674"/>
      <c r="M9" s="675"/>
    </row>
    <row r="10" spans="1:14">
      <c r="A10" s="3211"/>
      <c r="B10" s="2590"/>
      <c r="C10" s="3213" t="s">
        <v>463</v>
      </c>
      <c r="D10" s="3214"/>
      <c r="E10" s="676"/>
      <c r="F10" s="3214" t="s">
        <v>463</v>
      </c>
      <c r="G10" s="3214"/>
      <c r="H10" s="676"/>
      <c r="I10" s="3214" t="s">
        <v>463</v>
      </c>
      <c r="J10" s="3214"/>
      <c r="K10" s="676"/>
      <c r="L10" s="677"/>
      <c r="M10" s="678"/>
    </row>
    <row r="11" spans="1:14" ht="42.75" customHeight="1">
      <c r="A11" s="3211"/>
      <c r="B11" s="659" t="s">
        <v>464</v>
      </c>
      <c r="C11" s="3209" t="s">
        <v>1727</v>
      </c>
      <c r="D11" s="2936"/>
      <c r="E11" s="2936"/>
      <c r="F11" s="2936"/>
      <c r="G11" s="2936"/>
      <c r="H11" s="2936"/>
      <c r="I11" s="2936"/>
      <c r="J11" s="2936"/>
      <c r="K11" s="2936"/>
      <c r="L11" s="2936"/>
      <c r="M11" s="2937"/>
    </row>
    <row r="12" spans="1:14" ht="51" customHeight="1">
      <c r="A12" s="3211"/>
      <c r="B12" s="659" t="s">
        <v>543</v>
      </c>
      <c r="C12" s="3209" t="s">
        <v>1728</v>
      </c>
      <c r="D12" s="2936"/>
      <c r="E12" s="2936"/>
      <c r="F12" s="2936"/>
      <c r="G12" s="2936"/>
      <c r="H12" s="2936"/>
      <c r="I12" s="2936"/>
      <c r="J12" s="2936"/>
      <c r="K12" s="2936"/>
      <c r="L12" s="2936"/>
      <c r="M12" s="2937"/>
    </row>
    <row r="13" spans="1:14" ht="31.5">
      <c r="A13" s="3211"/>
      <c r="B13" s="659" t="s">
        <v>545</v>
      </c>
      <c r="C13" s="3236" t="s">
        <v>1729</v>
      </c>
      <c r="D13" s="3237"/>
      <c r="E13" s="3237"/>
      <c r="F13" s="3237"/>
      <c r="G13" s="3237"/>
      <c r="H13" s="3237"/>
      <c r="I13" s="3237"/>
      <c r="J13" s="3237"/>
      <c r="K13" s="3237"/>
      <c r="L13" s="3237"/>
      <c r="M13" s="3238"/>
    </row>
    <row r="14" spans="1:14" ht="39.75" customHeight="1">
      <c r="A14" s="3211"/>
      <c r="B14" s="2677" t="s">
        <v>547</v>
      </c>
      <c r="C14" s="2464" t="s">
        <v>11</v>
      </c>
      <c r="D14" s="2465"/>
      <c r="E14" s="679" t="s">
        <v>548</v>
      </c>
      <c r="F14" s="3216" t="s">
        <v>395</v>
      </c>
      <c r="G14" s="2936"/>
      <c r="H14" s="2936"/>
      <c r="I14" s="2936"/>
      <c r="J14" s="2936"/>
      <c r="K14" s="2936"/>
      <c r="L14" s="2936"/>
      <c r="M14" s="2937"/>
    </row>
    <row r="15" spans="1:14">
      <c r="A15" s="3211"/>
      <c r="B15" s="2540"/>
      <c r="C15" s="2464"/>
      <c r="D15" s="2465"/>
      <c r="E15" s="2465"/>
      <c r="F15" s="2465"/>
      <c r="G15" s="2465"/>
      <c r="H15" s="2465"/>
      <c r="I15" s="2465"/>
      <c r="J15" s="2465"/>
      <c r="K15" s="2465"/>
      <c r="L15" s="2465"/>
      <c r="M15" s="2466"/>
    </row>
    <row r="16" spans="1:14">
      <c r="A16" s="3227" t="s">
        <v>465</v>
      </c>
      <c r="B16" s="680" t="s">
        <v>2</v>
      </c>
      <c r="C16" s="2440" t="s">
        <v>1714</v>
      </c>
      <c r="D16" s="2441"/>
      <c r="E16" s="2441"/>
      <c r="F16" s="2441"/>
      <c r="G16" s="2441"/>
      <c r="H16" s="2441"/>
      <c r="I16" s="2441"/>
      <c r="J16" s="2441"/>
      <c r="K16" s="2441"/>
      <c r="L16" s="2441"/>
      <c r="M16" s="2442"/>
    </row>
    <row r="17" spans="1:13">
      <c r="A17" s="3228"/>
      <c r="B17" s="680" t="s">
        <v>550</v>
      </c>
      <c r="C17" s="3217" t="s">
        <v>398</v>
      </c>
      <c r="D17" s="3218"/>
      <c r="E17" s="3218"/>
      <c r="F17" s="3218"/>
      <c r="G17" s="3218"/>
      <c r="H17" s="3218"/>
      <c r="I17" s="3218"/>
      <c r="J17" s="3218"/>
      <c r="K17" s="3218"/>
      <c r="L17" s="3218"/>
      <c r="M17" s="3219"/>
    </row>
    <row r="18" spans="1:13" ht="8.25" customHeight="1">
      <c r="A18" s="3228"/>
      <c r="B18" s="2431" t="s">
        <v>466</v>
      </c>
      <c r="C18" s="606"/>
      <c r="D18" s="27"/>
      <c r="E18" s="27"/>
      <c r="F18" s="27"/>
      <c r="G18" s="27"/>
      <c r="H18" s="27"/>
      <c r="I18" s="27"/>
      <c r="J18" s="27"/>
      <c r="K18" s="27"/>
      <c r="L18" s="27"/>
      <c r="M18" s="682"/>
    </row>
    <row r="19" spans="1:13" ht="9" customHeight="1">
      <c r="A19" s="3228"/>
      <c r="B19" s="2432"/>
      <c r="C19" s="29"/>
      <c r="D19" s="30"/>
      <c r="E19" s="31"/>
      <c r="F19" s="30"/>
      <c r="G19" s="31"/>
      <c r="H19" s="30"/>
      <c r="I19" s="31"/>
      <c r="J19" s="30"/>
      <c r="K19" s="31"/>
      <c r="L19" s="31"/>
      <c r="M19" s="32"/>
    </row>
    <row r="20" spans="1:13">
      <c r="A20" s="3228"/>
      <c r="B20" s="2432"/>
      <c r="C20" s="33" t="s">
        <v>467</v>
      </c>
      <c r="D20" s="34"/>
      <c r="E20" s="35" t="s">
        <v>468</v>
      </c>
      <c r="F20" s="34"/>
      <c r="G20" s="35" t="s">
        <v>469</v>
      </c>
      <c r="H20" s="34"/>
      <c r="I20" s="35" t="s">
        <v>470</v>
      </c>
      <c r="J20" s="683" t="s">
        <v>534</v>
      </c>
      <c r="K20" s="35"/>
      <c r="L20" s="35"/>
      <c r="M20" s="37"/>
    </row>
    <row r="21" spans="1:13">
      <c r="A21" s="3228"/>
      <c r="B21" s="2432"/>
      <c r="C21" s="33" t="s">
        <v>471</v>
      </c>
      <c r="D21" s="684"/>
      <c r="E21" s="35" t="s">
        <v>472</v>
      </c>
      <c r="F21" s="685"/>
      <c r="G21" s="35" t="s">
        <v>473</v>
      </c>
      <c r="H21" s="685"/>
      <c r="I21" s="35"/>
      <c r="J21" s="40"/>
      <c r="K21" s="35"/>
      <c r="L21" s="35"/>
      <c r="M21" s="37"/>
    </row>
    <row r="22" spans="1:13">
      <c r="A22" s="3228"/>
      <c r="B22" s="2432"/>
      <c r="C22" s="33" t="s">
        <v>474</v>
      </c>
      <c r="D22" s="684"/>
      <c r="E22" s="35" t="s">
        <v>475</v>
      </c>
      <c r="F22" s="684"/>
      <c r="G22" s="35"/>
      <c r="H22" s="40"/>
      <c r="I22" s="35"/>
      <c r="J22" s="40"/>
      <c r="K22" s="35"/>
      <c r="L22" s="35"/>
      <c r="M22" s="37"/>
    </row>
    <row r="23" spans="1:13">
      <c r="A23" s="3228"/>
      <c r="B23" s="2432"/>
      <c r="C23" s="33" t="s">
        <v>476</v>
      </c>
      <c r="D23" s="685"/>
      <c r="E23" s="35" t="s">
        <v>478</v>
      </c>
      <c r="F23" s="676"/>
      <c r="G23" s="676"/>
      <c r="H23" s="676"/>
      <c r="I23" s="676"/>
      <c r="J23" s="676"/>
      <c r="K23" s="676"/>
      <c r="L23" s="676"/>
      <c r="M23" s="686"/>
    </row>
    <row r="24" spans="1:13" ht="9.75" customHeight="1">
      <c r="A24" s="3228"/>
      <c r="B24" s="2433"/>
      <c r="C24" s="43"/>
      <c r="D24" s="44"/>
      <c r="E24" s="44"/>
      <c r="F24" s="44"/>
      <c r="G24" s="44"/>
      <c r="H24" s="44"/>
      <c r="I24" s="44"/>
      <c r="J24" s="44"/>
      <c r="K24" s="44"/>
      <c r="L24" s="44"/>
      <c r="M24" s="45"/>
    </row>
    <row r="25" spans="1:13">
      <c r="A25" s="3228"/>
      <c r="B25" s="2431" t="s">
        <v>479</v>
      </c>
      <c r="C25" s="687"/>
      <c r="D25" s="47"/>
      <c r="E25" s="47"/>
      <c r="F25" s="47"/>
      <c r="G25" s="47"/>
      <c r="H25" s="47"/>
      <c r="I25" s="47"/>
      <c r="J25" s="47"/>
      <c r="K25" s="47"/>
      <c r="L25" s="671"/>
      <c r="M25" s="672"/>
    </row>
    <row r="26" spans="1:13">
      <c r="A26" s="3228"/>
      <c r="B26" s="2432"/>
      <c r="C26" s="33" t="s">
        <v>480</v>
      </c>
      <c r="D26" s="685" t="s">
        <v>534</v>
      </c>
      <c r="E26" s="48"/>
      <c r="F26" s="35" t="s">
        <v>481</v>
      </c>
      <c r="G26" s="684"/>
      <c r="H26" s="48"/>
      <c r="I26" s="35" t="s">
        <v>482</v>
      </c>
      <c r="J26" s="684"/>
      <c r="K26" s="48"/>
      <c r="L26" s="674"/>
      <c r="M26" s="675"/>
    </row>
    <row r="27" spans="1:13">
      <c r="A27" s="3228"/>
      <c r="B27" s="2432"/>
      <c r="C27" s="33" t="s">
        <v>483</v>
      </c>
      <c r="D27" s="688"/>
      <c r="E27" s="674"/>
      <c r="F27" s="35" t="s">
        <v>484</v>
      </c>
      <c r="G27" s="685"/>
      <c r="H27" s="674"/>
      <c r="I27" s="689"/>
      <c r="J27" s="674"/>
      <c r="K27" s="673"/>
      <c r="L27" s="674"/>
      <c r="M27" s="675"/>
    </row>
    <row r="28" spans="1:13">
      <c r="A28" s="3228"/>
      <c r="B28" s="2433"/>
      <c r="C28" s="51"/>
      <c r="D28" s="52"/>
      <c r="E28" s="52"/>
      <c r="F28" s="52"/>
      <c r="G28" s="52"/>
      <c r="H28" s="52"/>
      <c r="I28" s="52"/>
      <c r="J28" s="52"/>
      <c r="K28" s="52"/>
      <c r="L28" s="677"/>
      <c r="M28" s="678"/>
    </row>
    <row r="29" spans="1:13">
      <c r="A29" s="3228"/>
      <c r="B29" s="56" t="s">
        <v>485</v>
      </c>
      <c r="C29" s="690"/>
      <c r="D29" s="54"/>
      <c r="E29" s="54"/>
      <c r="F29" s="54"/>
      <c r="G29" s="54"/>
      <c r="H29" s="54"/>
      <c r="I29" s="54"/>
      <c r="J29" s="54"/>
      <c r="K29" s="54"/>
      <c r="L29" s="54"/>
      <c r="M29" s="691"/>
    </row>
    <row r="30" spans="1:13">
      <c r="A30" s="3228"/>
      <c r="B30" s="56"/>
      <c r="C30" s="57" t="s">
        <v>486</v>
      </c>
      <c r="D30" s="721">
        <v>14731</v>
      </c>
      <c r="E30" s="48"/>
      <c r="F30" s="59" t="s">
        <v>487</v>
      </c>
      <c r="G30" s="692">
        <v>2019</v>
      </c>
      <c r="H30" s="48"/>
      <c r="I30" s="59" t="s">
        <v>488</v>
      </c>
      <c r="J30" s="2491" t="s">
        <v>1730</v>
      </c>
      <c r="K30" s="2465"/>
      <c r="L30" s="2492"/>
      <c r="M30" s="63"/>
    </row>
    <row r="31" spans="1:13">
      <c r="A31" s="3228"/>
      <c r="B31" s="13"/>
      <c r="C31" s="43"/>
      <c r="D31" s="44"/>
      <c r="E31" s="44"/>
      <c r="F31" s="44"/>
      <c r="G31" s="44"/>
      <c r="H31" s="44"/>
      <c r="I31" s="44"/>
      <c r="J31" s="44"/>
      <c r="K31" s="44"/>
      <c r="L31" s="44"/>
      <c r="M31" s="45"/>
    </row>
    <row r="32" spans="1:13">
      <c r="A32" s="3228"/>
      <c r="B32" s="2431" t="s">
        <v>489</v>
      </c>
      <c r="C32" s="693"/>
      <c r="D32" s="65"/>
      <c r="E32" s="65"/>
      <c r="F32" s="65"/>
      <c r="G32" s="65"/>
      <c r="H32" s="65"/>
      <c r="I32" s="65"/>
      <c r="J32" s="65"/>
      <c r="K32" s="65"/>
      <c r="L32" s="671"/>
      <c r="M32" s="672"/>
    </row>
    <row r="33" spans="1:15">
      <c r="A33" s="3228"/>
      <c r="B33" s="2432"/>
      <c r="C33" s="66" t="s">
        <v>490</v>
      </c>
      <c r="D33" s="694">
        <v>2020</v>
      </c>
      <c r="E33" s="67"/>
      <c r="F33" s="48" t="s">
        <v>491</v>
      </c>
      <c r="G33" s="695" t="s">
        <v>492</v>
      </c>
      <c r="H33" s="67"/>
      <c r="I33" s="59"/>
      <c r="J33" s="67"/>
      <c r="K33" s="67"/>
      <c r="L33" s="674"/>
      <c r="M33" s="675"/>
    </row>
    <row r="34" spans="1:15">
      <c r="A34" s="3228"/>
      <c r="B34" s="2433"/>
      <c r="C34" s="43"/>
      <c r="D34" s="141"/>
      <c r="E34" s="142"/>
      <c r="F34" s="44"/>
      <c r="G34" s="142"/>
      <c r="H34" s="142"/>
      <c r="I34" s="143"/>
      <c r="J34" s="142"/>
      <c r="K34" s="142"/>
      <c r="L34" s="677"/>
      <c r="M34" s="678"/>
    </row>
    <row r="35" spans="1:15">
      <c r="A35" s="3228"/>
      <c r="B35" s="2431" t="s">
        <v>493</v>
      </c>
      <c r="C35" s="696"/>
      <c r="D35" s="70"/>
      <c r="E35" s="70"/>
      <c r="F35" s="70"/>
      <c r="G35" s="70"/>
      <c r="H35" s="70"/>
      <c r="I35" s="70"/>
      <c r="J35" s="70"/>
      <c r="K35" s="70"/>
      <c r="L35" s="70"/>
      <c r="M35" s="697"/>
    </row>
    <row r="36" spans="1:15">
      <c r="A36" s="3228"/>
      <c r="B36" s="2432"/>
      <c r="C36" s="72"/>
      <c r="D36" s="164" t="s">
        <v>494</v>
      </c>
      <c r="E36" s="164"/>
      <c r="F36" s="164" t="s">
        <v>495</v>
      </c>
      <c r="G36" s="164"/>
      <c r="H36" s="673" t="s">
        <v>496</v>
      </c>
      <c r="I36" s="673"/>
      <c r="J36" s="673" t="s">
        <v>497</v>
      </c>
      <c r="K36" s="164"/>
      <c r="L36" s="164" t="s">
        <v>498</v>
      </c>
      <c r="M36" s="75"/>
    </row>
    <row r="37" spans="1:15">
      <c r="A37" s="3228"/>
      <c r="B37" s="2432"/>
      <c r="C37" s="72"/>
      <c r="D37" s="722">
        <v>11000</v>
      </c>
      <c r="E37" s="723">
        <v>2020</v>
      </c>
      <c r="F37" s="724">
        <v>6292</v>
      </c>
      <c r="G37" s="725">
        <v>2021</v>
      </c>
      <c r="H37" s="724">
        <v>6936</v>
      </c>
      <c r="I37" s="725">
        <v>2022</v>
      </c>
      <c r="J37" s="722">
        <v>7120</v>
      </c>
      <c r="K37" s="726">
        <v>2023</v>
      </c>
      <c r="L37" s="722">
        <v>6899</v>
      </c>
      <c r="M37" s="703">
        <v>2024</v>
      </c>
    </row>
    <row r="38" spans="1:15">
      <c r="A38" s="3228"/>
      <c r="B38" s="2432"/>
      <c r="C38" s="72"/>
      <c r="D38" s="727" t="s">
        <v>499</v>
      </c>
      <c r="E38" s="727"/>
      <c r="F38" s="727" t="s">
        <v>500</v>
      </c>
      <c r="G38" s="727"/>
      <c r="H38" s="728" t="s">
        <v>501</v>
      </c>
      <c r="I38" s="728"/>
      <c r="J38" s="728" t="s">
        <v>502</v>
      </c>
      <c r="K38" s="727"/>
      <c r="L38" s="727" t="s">
        <v>503</v>
      </c>
      <c r="M38" s="32"/>
    </row>
    <row r="39" spans="1:15">
      <c r="A39" s="3228"/>
      <c r="B39" s="2432"/>
      <c r="C39" s="72"/>
      <c r="D39" s="722">
        <v>7106</v>
      </c>
      <c r="E39" s="723">
        <v>2025</v>
      </c>
      <c r="F39" s="722">
        <v>7319</v>
      </c>
      <c r="G39" s="723">
        <v>2026</v>
      </c>
      <c r="H39" s="722">
        <v>7539</v>
      </c>
      <c r="I39" s="723">
        <v>2027</v>
      </c>
      <c r="J39" s="722">
        <v>7765</v>
      </c>
      <c r="K39" s="723">
        <v>2028</v>
      </c>
      <c r="L39" s="722">
        <v>7998</v>
      </c>
      <c r="M39" s="729">
        <v>2029</v>
      </c>
    </row>
    <row r="40" spans="1:15">
      <c r="A40" s="3228"/>
      <c r="B40" s="2432"/>
      <c r="C40" s="72"/>
      <c r="D40" s="727" t="s">
        <v>504</v>
      </c>
      <c r="E40" s="31"/>
      <c r="F40" s="730" t="s">
        <v>1716</v>
      </c>
      <c r="G40" s="164"/>
      <c r="H40" s="81"/>
      <c r="I40" s="93"/>
      <c r="J40" s="81"/>
      <c r="K40" s="93"/>
      <c r="L40" s="81"/>
      <c r="M40" s="706"/>
    </row>
    <row r="41" spans="1:15">
      <c r="A41" s="3228"/>
      <c r="B41" s="2432"/>
      <c r="C41" s="72"/>
      <c r="D41" s="722">
        <v>8238</v>
      </c>
      <c r="E41" s="731">
        <v>2030</v>
      </c>
      <c r="F41" s="732">
        <v>84212</v>
      </c>
      <c r="G41" s="708"/>
      <c r="H41" s="2528"/>
      <c r="I41" s="2528"/>
      <c r="J41" s="144"/>
      <c r="K41" s="164"/>
      <c r="L41" s="144"/>
      <c r="M41" s="85"/>
    </row>
    <row r="42" spans="1:15">
      <c r="A42" s="3228"/>
      <c r="B42" s="2432"/>
      <c r="C42" s="86"/>
      <c r="D42" s="705"/>
      <c r="E42" s="709"/>
      <c r="F42" s="87"/>
      <c r="G42" s="96"/>
      <c r="H42" s="87"/>
      <c r="I42" s="96"/>
      <c r="J42" s="87"/>
      <c r="K42" s="96"/>
      <c r="L42" s="87"/>
      <c r="M42" s="89"/>
    </row>
    <row r="43" spans="1:15" ht="18" customHeight="1">
      <c r="A43" s="3228"/>
      <c r="B43" s="2431" t="s">
        <v>510</v>
      </c>
      <c r="C43" s="687"/>
      <c r="D43" s="47"/>
      <c r="E43" s="47"/>
      <c r="F43" s="47"/>
      <c r="G43" s="47"/>
      <c r="H43" s="47"/>
      <c r="I43" s="47"/>
      <c r="J43" s="47"/>
      <c r="K43" s="47"/>
      <c r="L43" s="674"/>
      <c r="M43" s="675"/>
      <c r="O43" s="733">
        <f>+F41+1341</f>
        <v>85553</v>
      </c>
    </row>
    <row r="44" spans="1:15">
      <c r="A44" s="3228"/>
      <c r="B44" s="2432"/>
      <c r="C44" s="710"/>
      <c r="D44" s="91" t="s">
        <v>131</v>
      </c>
      <c r="E44" s="92" t="s">
        <v>28</v>
      </c>
      <c r="F44" s="2453" t="s">
        <v>511</v>
      </c>
      <c r="G44" s="3128" t="s">
        <v>535</v>
      </c>
      <c r="H44" s="3128"/>
      <c r="I44" s="3128"/>
      <c r="J44" s="3128"/>
      <c r="K44" s="94" t="s">
        <v>512</v>
      </c>
      <c r="L44" s="3223"/>
      <c r="M44" s="3224"/>
    </row>
    <row r="45" spans="1:15">
      <c r="A45" s="3228"/>
      <c r="B45" s="2432"/>
      <c r="C45" s="710"/>
      <c r="D45" s="711" t="s">
        <v>534</v>
      </c>
      <c r="E45" s="684"/>
      <c r="F45" s="2453"/>
      <c r="G45" s="3128"/>
      <c r="H45" s="3128"/>
      <c r="I45" s="3128"/>
      <c r="J45" s="3128"/>
      <c r="K45" s="674"/>
      <c r="L45" s="3225"/>
      <c r="M45" s="3226"/>
    </row>
    <row r="46" spans="1:15">
      <c r="A46" s="3228"/>
      <c r="B46" s="2433"/>
      <c r="C46" s="712"/>
      <c r="D46" s="677"/>
      <c r="E46" s="677"/>
      <c r="F46" s="677"/>
      <c r="G46" s="677"/>
      <c r="H46" s="677"/>
      <c r="I46" s="677"/>
      <c r="J46" s="677"/>
      <c r="K46" s="677"/>
      <c r="L46" s="674"/>
      <c r="M46" s="675"/>
    </row>
    <row r="47" spans="1:15" ht="31.5" customHeight="1">
      <c r="A47" s="3228"/>
      <c r="B47" s="659" t="s">
        <v>513</v>
      </c>
      <c r="C47" s="3209" t="s">
        <v>1731</v>
      </c>
      <c r="D47" s="2936"/>
      <c r="E47" s="2936"/>
      <c r="F47" s="2936"/>
      <c r="G47" s="2936"/>
      <c r="H47" s="2936"/>
      <c r="I47" s="2936"/>
      <c r="J47" s="2936"/>
      <c r="K47" s="2936"/>
      <c r="L47" s="2936"/>
      <c r="M47" s="2937"/>
    </row>
    <row r="48" spans="1:15">
      <c r="A48" s="3228"/>
      <c r="B48" s="680" t="s">
        <v>514</v>
      </c>
      <c r="C48" s="2440" t="s">
        <v>1718</v>
      </c>
      <c r="D48" s="2441"/>
      <c r="E48" s="2441"/>
      <c r="F48" s="2441"/>
      <c r="G48" s="2441"/>
      <c r="H48" s="2441"/>
      <c r="I48" s="2441"/>
      <c r="J48" s="2441"/>
      <c r="K48" s="2441"/>
      <c r="L48" s="2441"/>
      <c r="M48" s="2442"/>
    </row>
    <row r="49" spans="1:13">
      <c r="A49" s="3228"/>
      <c r="B49" s="680" t="s">
        <v>515</v>
      </c>
      <c r="C49" s="2440" t="s">
        <v>1719</v>
      </c>
      <c r="D49" s="2441"/>
      <c r="E49" s="2441"/>
      <c r="F49" s="2441"/>
      <c r="G49" s="2441"/>
      <c r="H49" s="2441"/>
      <c r="I49" s="2441"/>
      <c r="J49" s="2441"/>
      <c r="K49" s="2441"/>
      <c r="L49" s="2441"/>
      <c r="M49" s="2442"/>
    </row>
    <row r="50" spans="1:13">
      <c r="A50" s="3228"/>
      <c r="B50" s="680" t="s">
        <v>517</v>
      </c>
      <c r="C50" s="2488">
        <v>2019</v>
      </c>
      <c r="D50" s="2489"/>
      <c r="E50" s="2489"/>
      <c r="F50" s="2489"/>
      <c r="G50" s="2489"/>
      <c r="H50" s="2489"/>
      <c r="I50" s="2489"/>
      <c r="J50" s="2489"/>
      <c r="K50" s="2489"/>
      <c r="L50" s="2489"/>
      <c r="M50" s="2490"/>
    </row>
    <row r="51" spans="1:13" ht="15.75" customHeight="1">
      <c r="A51" s="2649" t="s">
        <v>518</v>
      </c>
      <c r="B51" s="713" t="s">
        <v>519</v>
      </c>
      <c r="C51" s="3217" t="s">
        <v>1720</v>
      </c>
      <c r="D51" s="3218"/>
      <c r="E51" s="3218"/>
      <c r="F51" s="3218"/>
      <c r="G51" s="3218"/>
      <c r="H51" s="3218"/>
      <c r="I51" s="3218"/>
      <c r="J51" s="3218"/>
      <c r="K51" s="3218"/>
      <c r="L51" s="3218"/>
      <c r="M51" s="3219"/>
    </row>
    <row r="52" spans="1:13" ht="15.75" customHeight="1">
      <c r="A52" s="2502"/>
      <c r="B52" s="713" t="s">
        <v>521</v>
      </c>
      <c r="C52" s="3230" t="s">
        <v>1721</v>
      </c>
      <c r="D52" s="3231"/>
      <c r="E52" s="3231"/>
      <c r="F52" s="3232"/>
      <c r="G52" s="3232"/>
      <c r="H52" s="3232"/>
      <c r="I52" s="3232"/>
      <c r="J52" s="3232"/>
      <c r="K52" s="3232"/>
      <c r="L52" s="3232"/>
      <c r="M52" s="3233"/>
    </row>
    <row r="53" spans="1:13" ht="15.75" customHeight="1">
      <c r="A53" s="2502"/>
      <c r="B53" s="713" t="s">
        <v>523</v>
      </c>
      <c r="C53" s="2497" t="s">
        <v>1722</v>
      </c>
      <c r="D53" s="2499"/>
      <c r="E53" s="2499"/>
      <c r="F53" s="2499"/>
      <c r="G53" s="2499"/>
      <c r="H53" s="2499"/>
      <c r="I53" s="2499"/>
      <c r="J53" s="2499"/>
      <c r="K53" s="2499"/>
      <c r="L53" s="2499"/>
      <c r="M53" s="2500"/>
    </row>
    <row r="54" spans="1:13" ht="15.75" customHeight="1">
      <c r="A54" s="2502"/>
      <c r="B54" s="714" t="s">
        <v>524</v>
      </c>
      <c r="C54" s="3230" t="s">
        <v>1723</v>
      </c>
      <c r="D54" s="3231"/>
      <c r="E54" s="3231"/>
      <c r="F54" s="3231"/>
      <c r="G54" s="3232"/>
      <c r="H54" s="3232"/>
      <c r="I54" s="3232"/>
      <c r="J54" s="3232"/>
      <c r="K54" s="3232"/>
      <c r="L54" s="3232"/>
      <c r="M54" s="3233"/>
    </row>
    <row r="55" spans="1:13" ht="15.75" customHeight="1">
      <c r="A55" s="2502"/>
      <c r="B55" s="713" t="s">
        <v>526</v>
      </c>
      <c r="C55" s="3234" t="s">
        <v>1724</v>
      </c>
      <c r="D55" s="3235"/>
      <c r="E55" s="3235"/>
      <c r="F55" s="3235"/>
      <c r="G55" s="3232"/>
      <c r="H55" s="3232"/>
      <c r="I55" s="3232"/>
      <c r="J55" s="3232"/>
      <c r="K55" s="3232"/>
      <c r="L55" s="3232"/>
      <c r="M55" s="3233"/>
    </row>
    <row r="56" spans="1:13" ht="16.5" thickBot="1">
      <c r="A56" s="2516"/>
      <c r="B56" s="713" t="s">
        <v>527</v>
      </c>
      <c r="C56" s="2418">
        <v>2883466</v>
      </c>
      <c r="D56" s="2420"/>
      <c r="E56" s="2420"/>
      <c r="F56" s="2420"/>
      <c r="G56" s="2420"/>
      <c r="H56" s="2420"/>
      <c r="I56" s="2420"/>
      <c r="J56" s="2420"/>
      <c r="K56" s="2420"/>
      <c r="L56" s="2420"/>
      <c r="M56" s="2421"/>
    </row>
    <row r="57" spans="1:13" ht="15.75" customHeight="1">
      <c r="A57" s="2649" t="s">
        <v>528</v>
      </c>
      <c r="B57" s="715" t="s">
        <v>529</v>
      </c>
      <c r="C57" s="2418" t="s">
        <v>1725</v>
      </c>
      <c r="D57" s="2420"/>
      <c r="E57" s="2420"/>
      <c r="F57" s="2420"/>
      <c r="G57" s="2420"/>
      <c r="H57" s="2420"/>
      <c r="I57" s="2420"/>
      <c r="J57" s="2420"/>
      <c r="K57" s="2420"/>
      <c r="L57" s="2420"/>
      <c r="M57" s="2421"/>
    </row>
    <row r="58" spans="1:13" ht="30" customHeight="1">
      <c r="A58" s="2502"/>
      <c r="B58" s="715" t="s">
        <v>531</v>
      </c>
      <c r="C58" s="2418" t="s">
        <v>574</v>
      </c>
      <c r="D58" s="2420"/>
      <c r="E58" s="2420"/>
      <c r="F58" s="2420"/>
      <c r="G58" s="2420"/>
      <c r="H58" s="2420"/>
      <c r="I58" s="2420"/>
      <c r="J58" s="2420"/>
      <c r="K58" s="2420"/>
      <c r="L58" s="2420"/>
      <c r="M58" s="2421"/>
    </row>
    <row r="59" spans="1:13" ht="30" customHeight="1" thickBot="1">
      <c r="A59" s="2502"/>
      <c r="B59" s="716" t="s">
        <v>5</v>
      </c>
      <c r="C59" s="2418" t="s">
        <v>1722</v>
      </c>
      <c r="D59" s="2420"/>
      <c r="E59" s="2420"/>
      <c r="F59" s="2420"/>
      <c r="G59" s="2420"/>
      <c r="H59" s="2420"/>
      <c r="I59" s="2420"/>
      <c r="J59" s="2420"/>
      <c r="K59" s="2420"/>
      <c r="L59" s="2420"/>
      <c r="M59" s="2421"/>
    </row>
    <row r="60" spans="1:13" ht="16.5" thickBot="1">
      <c r="A60" s="150" t="s">
        <v>533</v>
      </c>
      <c r="B60" s="717"/>
      <c r="C60" s="2482"/>
      <c r="D60" s="2483"/>
      <c r="E60" s="2483"/>
      <c r="F60" s="2483"/>
      <c r="G60" s="2483"/>
      <c r="H60" s="2483"/>
      <c r="I60" s="2483"/>
      <c r="J60" s="2483"/>
      <c r="K60" s="2483"/>
      <c r="L60" s="2483"/>
      <c r="M60" s="2484"/>
    </row>
  </sheetData>
  <mergeCells count="51">
    <mergeCell ref="B1:M1"/>
    <mergeCell ref="C56:M56"/>
    <mergeCell ref="A57:A59"/>
    <mergeCell ref="C57:M57"/>
    <mergeCell ref="C58:M58"/>
    <mergeCell ref="C59:M59"/>
    <mergeCell ref="A51:A56"/>
    <mergeCell ref="J30:L30"/>
    <mergeCell ref="B32:B34"/>
    <mergeCell ref="B35:B42"/>
    <mergeCell ref="H41:I41"/>
    <mergeCell ref="B43:B46"/>
    <mergeCell ref="F44:F45"/>
    <mergeCell ref="G44:J45"/>
    <mergeCell ref="L44:M45"/>
    <mergeCell ref="C13:M13"/>
    <mergeCell ref="C60:M60"/>
    <mergeCell ref="C47:M47"/>
    <mergeCell ref="C48:M48"/>
    <mergeCell ref="C49:M49"/>
    <mergeCell ref="C50:M50"/>
    <mergeCell ref="C51:M51"/>
    <mergeCell ref="C52:M52"/>
    <mergeCell ref="C53:M53"/>
    <mergeCell ref="C54:M54"/>
    <mergeCell ref="C55:M55"/>
    <mergeCell ref="B14:B15"/>
    <mergeCell ref="C14:D14"/>
    <mergeCell ref="F14:M14"/>
    <mergeCell ref="C15:M15"/>
    <mergeCell ref="A16:A50"/>
    <mergeCell ref="C16:M16"/>
    <mergeCell ref="C17:M17"/>
    <mergeCell ref="B18:B24"/>
    <mergeCell ref="B25:B28"/>
    <mergeCell ref="C12:M12"/>
    <mergeCell ref="A2:A15"/>
    <mergeCell ref="C3:M3"/>
    <mergeCell ref="F4:G4"/>
    <mergeCell ref="C5:M5"/>
    <mergeCell ref="C6:M6"/>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 indicadores producto_idartes.xlsx]Desplegables'!#REF!</xm:f>
          </x14:formula1>
          <xm:sqref>C14:D14 C4 G44:J45 C7</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9"/>
  <sheetViews>
    <sheetView zoomScale="50" zoomScaleNormal="50" workbookViewId="0">
      <selection activeCell="F73" sqref="F73"/>
    </sheetView>
  </sheetViews>
  <sheetFormatPr baseColWidth="10" defaultColWidth="13.140625" defaultRowHeight="15.75"/>
  <cols>
    <col min="1" max="1" width="28.7109375" style="736" customWidth="1"/>
    <col min="2" max="2" width="40.5703125" style="768" customWidth="1"/>
    <col min="3" max="9" width="13.140625" style="736"/>
    <col min="10" max="10" width="15.5703125" style="736" customWidth="1"/>
    <col min="11" max="13" width="13.140625" style="736"/>
    <col min="14" max="14" width="48.42578125" style="735" customWidth="1"/>
    <col min="15" max="16384" width="13.140625" style="736"/>
  </cols>
  <sheetData>
    <row r="1" spans="1:15" ht="48" customHeight="1" thickBot="1">
      <c r="A1" s="734"/>
      <c r="B1" s="3137" t="s">
        <v>1813</v>
      </c>
      <c r="C1" s="3138"/>
      <c r="D1" s="3138"/>
      <c r="E1" s="3138"/>
      <c r="F1" s="3138"/>
      <c r="G1" s="3138"/>
      <c r="H1" s="3138"/>
      <c r="I1" s="3138"/>
      <c r="J1" s="3138"/>
      <c r="K1" s="3138"/>
      <c r="L1" s="3138"/>
      <c r="M1" s="3139"/>
    </row>
    <row r="2" spans="1:15" ht="15.75" customHeight="1">
      <c r="A2" s="3240" t="s">
        <v>457</v>
      </c>
      <c r="B2" s="4" t="s">
        <v>458</v>
      </c>
      <c r="C2" s="736" t="s">
        <v>1732</v>
      </c>
      <c r="D2" s="737"/>
      <c r="E2" s="737"/>
      <c r="F2" s="737"/>
      <c r="G2" s="737"/>
      <c r="H2" s="737"/>
      <c r="I2" s="737"/>
      <c r="J2" s="737"/>
      <c r="K2" s="737"/>
      <c r="L2" s="737"/>
      <c r="M2" s="738"/>
      <c r="N2" s="739"/>
    </row>
    <row r="3" spans="1:15" ht="66" customHeight="1">
      <c r="A3" s="3241"/>
      <c r="B3" s="659" t="s">
        <v>538</v>
      </c>
      <c r="C3" s="2418" t="s">
        <v>1733</v>
      </c>
      <c r="D3" s="2420"/>
      <c r="E3" s="2420"/>
      <c r="F3" s="2420"/>
      <c r="G3" s="2420"/>
      <c r="H3" s="2420"/>
      <c r="I3" s="2420"/>
      <c r="J3" s="2420"/>
      <c r="K3" s="2420"/>
      <c r="L3" s="2420"/>
      <c r="M3" s="2421"/>
    </row>
    <row r="4" spans="1:15">
      <c r="A4" s="3241"/>
      <c r="B4" s="6" t="s">
        <v>3</v>
      </c>
      <c r="C4" s="740" t="s">
        <v>348</v>
      </c>
      <c r="D4" s="741"/>
      <c r="E4" s="742"/>
      <c r="F4" s="3242" t="s">
        <v>4</v>
      </c>
      <c r="G4" s="3243"/>
      <c r="H4" s="743"/>
      <c r="I4" s="3244"/>
      <c r="J4" s="3245"/>
      <c r="K4" s="3245"/>
      <c r="L4" s="3245"/>
      <c r="M4" s="3246"/>
      <c r="N4" s="3239"/>
    </row>
    <row r="5" spans="1:15">
      <c r="A5" s="3241"/>
      <c r="B5" s="6" t="s">
        <v>459</v>
      </c>
      <c r="C5" s="2497" t="s">
        <v>1332</v>
      </c>
      <c r="D5" s="2499"/>
      <c r="E5" s="2499"/>
      <c r="F5" s="2499"/>
      <c r="G5" s="2499"/>
      <c r="H5" s="2499"/>
      <c r="I5" s="2499"/>
      <c r="J5" s="2499"/>
      <c r="K5" s="2499"/>
      <c r="L5" s="2499"/>
      <c r="M5" s="2500"/>
      <c r="N5" s="3239"/>
    </row>
    <row r="6" spans="1:15">
      <c r="A6" s="3241"/>
      <c r="B6" s="6" t="s">
        <v>460</v>
      </c>
      <c r="C6" s="2497" t="s">
        <v>1734</v>
      </c>
      <c r="D6" s="2499"/>
      <c r="E6" s="2499"/>
      <c r="F6" s="2499"/>
      <c r="G6" s="2499"/>
      <c r="H6" s="2499"/>
      <c r="I6" s="2499"/>
      <c r="J6" s="2499"/>
      <c r="K6" s="2499"/>
      <c r="L6" s="2499"/>
      <c r="M6" s="2500"/>
      <c r="N6" s="3239"/>
    </row>
    <row r="7" spans="1:15" ht="32.25" customHeight="1">
      <c r="A7" s="3241"/>
      <c r="B7" s="659" t="s">
        <v>461</v>
      </c>
      <c r="C7" s="2424" t="s">
        <v>387</v>
      </c>
      <c r="D7" s="2425"/>
      <c r="E7" s="2425"/>
      <c r="F7" s="110"/>
      <c r="G7" s="667"/>
      <c r="H7" s="668" t="s">
        <v>5</v>
      </c>
      <c r="I7" s="2429" t="s">
        <v>400</v>
      </c>
      <c r="J7" s="2428"/>
      <c r="K7" s="2428"/>
      <c r="L7" s="2428"/>
      <c r="M7" s="2430"/>
    </row>
    <row r="8" spans="1:15" ht="36.75" customHeight="1">
      <c r="A8" s="3241"/>
      <c r="B8" s="2677" t="s">
        <v>462</v>
      </c>
      <c r="C8" s="3247"/>
      <c r="D8" s="3248"/>
      <c r="E8" s="744"/>
      <c r="F8" s="3249"/>
      <c r="G8" s="3249"/>
      <c r="H8" s="744"/>
      <c r="I8" s="3249"/>
      <c r="J8" s="3249"/>
      <c r="K8" s="744"/>
      <c r="L8" s="3249"/>
      <c r="M8" s="3250"/>
    </row>
    <row r="9" spans="1:15" ht="15.75" customHeight="1">
      <c r="A9" s="3241"/>
      <c r="B9" s="2540"/>
      <c r="C9" s="3251" t="s">
        <v>463</v>
      </c>
      <c r="D9" s="3252"/>
      <c r="E9" s="745"/>
      <c r="F9" s="3252" t="s">
        <v>5</v>
      </c>
      <c r="G9" s="3252"/>
      <c r="H9" s="746"/>
      <c r="I9" s="3252" t="s">
        <v>5</v>
      </c>
      <c r="J9" s="3252"/>
      <c r="K9" s="745"/>
      <c r="L9" s="3252" t="s">
        <v>5</v>
      </c>
      <c r="M9" s="3253"/>
    </row>
    <row r="10" spans="1:15" ht="20.100000000000001" customHeight="1">
      <c r="A10" s="3241"/>
      <c r="B10" s="2540"/>
      <c r="C10" s="3254"/>
      <c r="D10" s="3255"/>
      <c r="E10" s="745"/>
      <c r="F10" s="3256"/>
      <c r="G10" s="3256"/>
      <c r="H10" s="745"/>
      <c r="I10" s="3256"/>
      <c r="J10" s="3256"/>
      <c r="K10" s="745"/>
      <c r="L10" s="3256"/>
      <c r="M10" s="3257"/>
    </row>
    <row r="11" spans="1:15" ht="15.75" customHeight="1">
      <c r="A11" s="3241"/>
      <c r="B11" s="2590"/>
      <c r="C11" s="3254" t="s">
        <v>463</v>
      </c>
      <c r="D11" s="3255"/>
      <c r="E11" s="747"/>
      <c r="F11" s="3255" t="s">
        <v>463</v>
      </c>
      <c r="G11" s="3255"/>
      <c r="H11" s="747"/>
      <c r="I11" s="3255" t="s">
        <v>463</v>
      </c>
      <c r="J11" s="3255"/>
      <c r="K11" s="747"/>
      <c r="L11" s="3258" t="s">
        <v>5</v>
      </c>
      <c r="M11" s="3259"/>
    </row>
    <row r="12" spans="1:15" ht="96.95" customHeight="1">
      <c r="A12" s="3241"/>
      <c r="B12" s="659" t="s">
        <v>464</v>
      </c>
      <c r="C12" s="3209" t="s">
        <v>1735</v>
      </c>
      <c r="D12" s="2936"/>
      <c r="E12" s="2936"/>
      <c r="F12" s="2936"/>
      <c r="G12" s="2936"/>
      <c r="H12" s="2936"/>
      <c r="I12" s="2936"/>
      <c r="J12" s="2936"/>
      <c r="K12" s="2936"/>
      <c r="L12" s="2936"/>
      <c r="M12" s="2937"/>
    </row>
    <row r="13" spans="1:15" ht="76.150000000000006" customHeight="1">
      <c r="A13" s="3241"/>
      <c r="B13" s="659" t="s">
        <v>543</v>
      </c>
      <c r="C13" s="3209" t="s">
        <v>1736</v>
      </c>
      <c r="D13" s="2936"/>
      <c r="E13" s="2936"/>
      <c r="F13" s="2936"/>
      <c r="G13" s="2936"/>
      <c r="H13" s="2936"/>
      <c r="I13" s="2936"/>
      <c r="J13" s="2936"/>
      <c r="K13" s="2936"/>
      <c r="L13" s="2936"/>
      <c r="M13" s="2937"/>
    </row>
    <row r="14" spans="1:15" ht="45" customHeight="1">
      <c r="A14" s="3241"/>
      <c r="B14" s="659" t="s">
        <v>545</v>
      </c>
      <c r="C14" s="2440" t="s">
        <v>1656</v>
      </c>
      <c r="D14" s="2441"/>
      <c r="E14" s="2441"/>
      <c r="F14" s="2441"/>
      <c r="G14" s="2441"/>
      <c r="H14" s="2441"/>
      <c r="I14" s="2441"/>
      <c r="J14" s="2441"/>
      <c r="K14" s="2441"/>
      <c r="L14" s="2441"/>
      <c r="M14" s="2442"/>
    </row>
    <row r="15" spans="1:15" ht="111" customHeight="1">
      <c r="A15" s="3241"/>
      <c r="B15" s="748" t="s">
        <v>547</v>
      </c>
      <c r="C15" s="3265" t="s">
        <v>11</v>
      </c>
      <c r="D15" s="3266"/>
      <c r="E15" s="679" t="s">
        <v>548</v>
      </c>
      <c r="F15" s="3134" t="s">
        <v>84</v>
      </c>
      <c r="G15" s="2441"/>
      <c r="H15" s="2441"/>
      <c r="I15" s="2441"/>
      <c r="J15" s="2441"/>
      <c r="K15" s="2441"/>
      <c r="L15" s="2441"/>
      <c r="M15" s="2442"/>
    </row>
    <row r="16" spans="1:15" ht="44.25" customHeight="1">
      <c r="A16" s="3260" t="s">
        <v>465</v>
      </c>
      <c r="B16" s="680" t="s">
        <v>2</v>
      </c>
      <c r="C16" s="2440" t="s">
        <v>1737</v>
      </c>
      <c r="D16" s="2441"/>
      <c r="E16" s="2441"/>
      <c r="F16" s="2441"/>
      <c r="G16" s="2441"/>
      <c r="H16" s="2441"/>
      <c r="I16" s="2441"/>
      <c r="J16" s="2441"/>
      <c r="K16" s="2441"/>
      <c r="L16" s="2441"/>
      <c r="M16" s="2442"/>
      <c r="O16" s="749"/>
    </row>
    <row r="17" spans="1:14" ht="30" customHeight="1">
      <c r="A17" s="3261"/>
      <c r="B17" s="680" t="s">
        <v>550</v>
      </c>
      <c r="C17" s="3262" t="s">
        <v>1738</v>
      </c>
      <c r="D17" s="3263"/>
      <c r="E17" s="3263"/>
      <c r="F17" s="3263"/>
      <c r="G17" s="3263"/>
      <c r="H17" s="3263"/>
      <c r="I17" s="3263"/>
      <c r="J17" s="3263"/>
      <c r="K17" s="3263"/>
      <c r="L17" s="3263"/>
      <c r="M17" s="3264"/>
    </row>
    <row r="18" spans="1:14" ht="8.25" customHeight="1">
      <c r="A18" s="3261"/>
      <c r="B18" s="2431" t="s">
        <v>466</v>
      </c>
      <c r="C18" s="606"/>
      <c r="D18" s="27"/>
      <c r="E18" s="27"/>
      <c r="F18" s="27"/>
      <c r="G18" s="27"/>
      <c r="H18" s="27"/>
      <c r="I18" s="27"/>
      <c r="J18" s="27"/>
      <c r="K18" s="27"/>
      <c r="L18" s="27"/>
      <c r="M18" s="682"/>
    </row>
    <row r="19" spans="1:14" ht="9" customHeight="1">
      <c r="A19" s="3261"/>
      <c r="B19" s="2432"/>
      <c r="C19" s="29"/>
      <c r="D19" s="30"/>
      <c r="E19" s="31"/>
      <c r="F19" s="30"/>
      <c r="G19" s="31"/>
      <c r="H19" s="30"/>
      <c r="I19" s="31"/>
      <c r="J19" s="30"/>
      <c r="K19" s="31"/>
      <c r="L19" s="31"/>
      <c r="M19" s="32"/>
    </row>
    <row r="20" spans="1:14">
      <c r="A20" s="3261"/>
      <c r="B20" s="2432"/>
      <c r="C20" s="33" t="s">
        <v>467</v>
      </c>
      <c r="D20" s="34"/>
      <c r="E20" s="35" t="s">
        <v>468</v>
      </c>
      <c r="F20" s="34"/>
      <c r="G20" s="35" t="s">
        <v>469</v>
      </c>
      <c r="H20" s="34"/>
      <c r="I20" s="35" t="s">
        <v>470</v>
      </c>
      <c r="J20" s="683"/>
      <c r="K20" s="35"/>
      <c r="L20" s="35"/>
      <c r="M20" s="37"/>
    </row>
    <row r="21" spans="1:14">
      <c r="A21" s="3261"/>
      <c r="B21" s="2432"/>
      <c r="C21" s="33" t="s">
        <v>471</v>
      </c>
      <c r="D21" s="684"/>
      <c r="E21" s="35" t="s">
        <v>472</v>
      </c>
      <c r="F21" s="685"/>
      <c r="G21" s="35" t="s">
        <v>473</v>
      </c>
      <c r="H21" s="685"/>
      <c r="I21" s="35"/>
      <c r="J21" s="40"/>
      <c r="K21" s="35"/>
      <c r="L21" s="35"/>
      <c r="M21" s="37"/>
    </row>
    <row r="22" spans="1:14">
      <c r="A22" s="3261"/>
      <c r="B22" s="2432"/>
      <c r="C22" s="33" t="s">
        <v>474</v>
      </c>
      <c r="D22" s="684"/>
      <c r="E22" s="35" t="s">
        <v>475</v>
      </c>
      <c r="F22" s="684"/>
      <c r="G22" s="35"/>
      <c r="H22" s="40"/>
      <c r="I22" s="35"/>
      <c r="J22" s="40"/>
      <c r="K22" s="35"/>
      <c r="L22" s="35"/>
      <c r="M22" s="37"/>
    </row>
    <row r="23" spans="1:14">
      <c r="A23" s="3261"/>
      <c r="B23" s="2432"/>
      <c r="C23" s="33" t="s">
        <v>476</v>
      </c>
      <c r="D23" s="684" t="s">
        <v>477</v>
      </c>
      <c r="E23" s="35" t="s">
        <v>478</v>
      </c>
      <c r="F23" s="747" t="s">
        <v>606</v>
      </c>
      <c r="G23" s="747"/>
      <c r="H23" s="747"/>
      <c r="I23" s="747"/>
      <c r="J23" s="747"/>
      <c r="K23" s="747"/>
      <c r="L23" s="747"/>
      <c r="M23" s="750"/>
    </row>
    <row r="24" spans="1:14" ht="9.75" customHeight="1">
      <c r="A24" s="3261"/>
      <c r="B24" s="2433"/>
      <c r="C24" s="43"/>
      <c r="D24" s="52"/>
      <c r="E24" s="44"/>
      <c r="F24" s="44"/>
      <c r="G24" s="44"/>
      <c r="H24" s="44"/>
      <c r="I24" s="44"/>
      <c r="J24" s="44"/>
      <c r="K24" s="44"/>
      <c r="L24" s="44"/>
      <c r="M24" s="45"/>
    </row>
    <row r="25" spans="1:14">
      <c r="A25" s="3261"/>
      <c r="B25" s="2431" t="s">
        <v>479</v>
      </c>
      <c r="C25" s="687"/>
      <c r="D25" s="47"/>
      <c r="E25" s="47"/>
      <c r="F25" s="47"/>
      <c r="G25" s="47"/>
      <c r="H25" s="47"/>
      <c r="I25" s="47"/>
      <c r="J25" s="47"/>
      <c r="K25" s="47"/>
      <c r="L25" s="751"/>
      <c r="M25" s="752"/>
    </row>
    <row r="26" spans="1:14">
      <c r="A26" s="3261"/>
      <c r="B26" s="2432"/>
      <c r="C26" s="33" t="s">
        <v>480</v>
      </c>
      <c r="D26" s="685"/>
      <c r="E26" s="48"/>
      <c r="F26" s="35" t="s">
        <v>481</v>
      </c>
      <c r="G26" s="684"/>
      <c r="H26" s="48"/>
      <c r="I26" s="35" t="s">
        <v>482</v>
      </c>
      <c r="J26" s="684" t="s">
        <v>477</v>
      </c>
      <c r="K26" s="48"/>
      <c r="L26" s="35" t="s">
        <v>1659</v>
      </c>
      <c r="M26" s="684"/>
    </row>
    <row r="27" spans="1:14">
      <c r="A27" s="3261"/>
      <c r="B27" s="2432"/>
      <c r="C27" s="33" t="s">
        <v>483</v>
      </c>
      <c r="D27" s="753"/>
      <c r="E27" s="754"/>
      <c r="F27" s="35" t="s">
        <v>484</v>
      </c>
      <c r="G27" s="685"/>
      <c r="H27" s="754"/>
      <c r="I27" s="35" t="s">
        <v>1660</v>
      </c>
      <c r="J27" s="684"/>
      <c r="K27" s="745"/>
      <c r="L27" s="35" t="s">
        <v>1661</v>
      </c>
      <c r="M27" s="684"/>
    </row>
    <row r="28" spans="1:14">
      <c r="A28" s="3261"/>
      <c r="B28" s="2433"/>
      <c r="C28" s="51"/>
      <c r="D28" s="52"/>
      <c r="E28" s="52"/>
      <c r="F28" s="52"/>
      <c r="G28" s="52"/>
      <c r="H28" s="52"/>
      <c r="I28" s="52"/>
      <c r="J28" s="52"/>
      <c r="K28" s="52"/>
      <c r="L28" s="755"/>
      <c r="M28" s="756"/>
    </row>
    <row r="29" spans="1:14">
      <c r="A29" s="3261"/>
      <c r="B29" s="56" t="s">
        <v>485</v>
      </c>
      <c r="C29" s="690"/>
      <c r="D29" s="54"/>
      <c r="E29" s="54"/>
      <c r="F29" s="54"/>
      <c r="G29" s="54"/>
      <c r="H29" s="54"/>
      <c r="I29" s="54"/>
      <c r="J29" s="54"/>
      <c r="K29" s="54"/>
      <c r="L29" s="54"/>
      <c r="M29" s="691"/>
      <c r="N29" s="3267"/>
    </row>
    <row r="30" spans="1:14" ht="39.950000000000003" customHeight="1">
      <c r="A30" s="3261"/>
      <c r="B30" s="56"/>
      <c r="C30" s="57" t="s">
        <v>486</v>
      </c>
      <c r="D30" s="685">
        <v>3</v>
      </c>
      <c r="E30" s="48"/>
      <c r="F30" s="59" t="s">
        <v>487</v>
      </c>
      <c r="G30" s="685">
        <v>2019</v>
      </c>
      <c r="H30" s="48"/>
      <c r="I30" s="59" t="s">
        <v>488</v>
      </c>
      <c r="J30" s="2491" t="s">
        <v>1739</v>
      </c>
      <c r="K30" s="2465"/>
      <c r="L30" s="2492"/>
      <c r="M30" s="63"/>
      <c r="N30" s="3267"/>
    </row>
    <row r="31" spans="1:14">
      <c r="A31" s="3261"/>
      <c r="B31" s="13"/>
      <c r="C31" s="43"/>
      <c r="D31" s="44"/>
      <c r="E31" s="44"/>
      <c r="F31" s="44"/>
      <c r="G31" s="44"/>
      <c r="H31" s="44"/>
      <c r="I31" s="44"/>
      <c r="J31" s="44"/>
      <c r="K31" s="44"/>
      <c r="L31" s="44"/>
      <c r="M31" s="45"/>
      <c r="N31" s="3267"/>
    </row>
    <row r="32" spans="1:14">
      <c r="A32" s="3261"/>
      <c r="B32" s="2431" t="s">
        <v>489</v>
      </c>
      <c r="C32" s="693"/>
      <c r="D32" s="65"/>
      <c r="E32" s="65"/>
      <c r="F32" s="65"/>
      <c r="G32" s="65"/>
      <c r="H32" s="65"/>
      <c r="I32" s="65"/>
      <c r="J32" s="65"/>
      <c r="K32" s="65"/>
      <c r="L32" s="751"/>
      <c r="M32" s="752"/>
    </row>
    <row r="33" spans="1:15">
      <c r="A33" s="3261"/>
      <c r="B33" s="2432"/>
      <c r="C33" s="66" t="s">
        <v>490</v>
      </c>
      <c r="D33" s="757">
        <v>2020</v>
      </c>
      <c r="E33" s="67"/>
      <c r="F33" s="48" t="s">
        <v>491</v>
      </c>
      <c r="G33" s="695" t="s">
        <v>492</v>
      </c>
      <c r="H33" s="67"/>
      <c r="I33" s="59"/>
      <c r="J33" s="67"/>
      <c r="K33" s="67"/>
      <c r="L33" s="754"/>
      <c r="M33" s="758"/>
    </row>
    <row r="34" spans="1:15">
      <c r="A34" s="3261"/>
      <c r="B34" s="2433"/>
      <c r="C34" s="43"/>
      <c r="D34" s="141"/>
      <c r="E34" s="142"/>
      <c r="F34" s="44"/>
      <c r="G34" s="142"/>
      <c r="H34" s="142"/>
      <c r="I34" s="143"/>
      <c r="J34" s="142"/>
      <c r="K34" s="142"/>
      <c r="L34" s="755"/>
      <c r="M34" s="756"/>
    </row>
    <row r="35" spans="1:15">
      <c r="A35" s="3261"/>
      <c r="B35" s="2431" t="s">
        <v>493</v>
      </c>
      <c r="C35" s="696"/>
      <c r="D35" s="70"/>
      <c r="E35" s="70"/>
      <c r="F35" s="70"/>
      <c r="G35" s="70"/>
      <c r="H35" s="70"/>
      <c r="I35" s="70"/>
      <c r="J35" s="70"/>
      <c r="K35" s="70"/>
      <c r="L35" s="70"/>
      <c r="M35" s="697"/>
    </row>
    <row r="36" spans="1:15">
      <c r="A36" s="3261"/>
      <c r="B36" s="2432"/>
      <c r="C36" s="72"/>
      <c r="D36" s="164" t="s">
        <v>494</v>
      </c>
      <c r="E36" s="164"/>
      <c r="F36" s="164" t="s">
        <v>495</v>
      </c>
      <c r="G36" s="164"/>
      <c r="H36" s="745" t="s">
        <v>496</v>
      </c>
      <c r="I36" s="745"/>
      <c r="J36" s="745" t="s">
        <v>497</v>
      </c>
      <c r="K36" s="164"/>
      <c r="L36" s="164" t="s">
        <v>498</v>
      </c>
      <c r="M36" s="75"/>
    </row>
    <row r="37" spans="1:15">
      <c r="A37" s="3261"/>
      <c r="B37" s="2432"/>
      <c r="C37" s="72"/>
      <c r="D37" s="702">
        <v>4</v>
      </c>
      <c r="E37" s="699">
        <v>2020</v>
      </c>
      <c r="F37" s="702">
        <v>4</v>
      </c>
      <c r="G37" s="699">
        <v>2021</v>
      </c>
      <c r="H37" s="702">
        <v>4</v>
      </c>
      <c r="I37" s="699">
        <v>2022</v>
      </c>
      <c r="J37" s="702">
        <v>4</v>
      </c>
      <c r="K37" s="699">
        <v>2023</v>
      </c>
      <c r="L37" s="702">
        <v>4</v>
      </c>
      <c r="M37" s="759">
        <v>2024</v>
      </c>
    </row>
    <row r="38" spans="1:15">
      <c r="A38" s="3261"/>
      <c r="B38" s="2432"/>
      <c r="C38" s="72"/>
      <c r="D38" s="192" t="s">
        <v>499</v>
      </c>
      <c r="E38" s="192"/>
      <c r="F38" s="192" t="s">
        <v>500</v>
      </c>
      <c r="G38" s="192"/>
      <c r="H38" s="760" t="s">
        <v>501</v>
      </c>
      <c r="I38" s="760"/>
      <c r="J38" s="760" t="s">
        <v>502</v>
      </c>
      <c r="K38" s="192"/>
      <c r="L38" s="192" t="s">
        <v>503</v>
      </c>
      <c r="M38" s="194"/>
    </row>
    <row r="39" spans="1:15">
      <c r="A39" s="3261"/>
      <c r="B39" s="2432"/>
      <c r="C39" s="72"/>
      <c r="D39" s="702">
        <v>4</v>
      </c>
      <c r="E39" s="761">
        <v>2025</v>
      </c>
      <c r="F39" s="761">
        <v>4</v>
      </c>
      <c r="G39" s="762">
        <v>2026</v>
      </c>
      <c r="H39" s="702">
        <v>4</v>
      </c>
      <c r="I39" s="699">
        <v>2027</v>
      </c>
      <c r="J39" s="702">
        <v>4</v>
      </c>
      <c r="K39" s="699">
        <v>2028</v>
      </c>
      <c r="L39" s="702">
        <v>4</v>
      </c>
      <c r="M39" s="759">
        <v>2029</v>
      </c>
    </row>
    <row r="40" spans="1:15">
      <c r="A40" s="3261"/>
      <c r="B40" s="2432"/>
      <c r="C40" s="72"/>
      <c r="D40" s="192" t="s">
        <v>504</v>
      </c>
      <c r="E40" s="763"/>
      <c r="F40" s="730" t="s">
        <v>1716</v>
      </c>
      <c r="G40" s="93"/>
      <c r="H40" s="745"/>
      <c r="I40" s="745"/>
      <c r="J40" s="745"/>
      <c r="K40" s="164"/>
      <c r="L40" s="164"/>
      <c r="M40" s="32"/>
    </row>
    <row r="41" spans="1:15" s="735" customFormat="1">
      <c r="A41" s="3261"/>
      <c r="B41" s="2432"/>
      <c r="C41" s="86"/>
      <c r="D41" s="761">
        <v>6</v>
      </c>
      <c r="E41" s="761">
        <v>2030</v>
      </c>
      <c r="F41" s="732">
        <v>46</v>
      </c>
      <c r="G41" s="96"/>
      <c r="H41" s="87"/>
      <c r="I41" s="96"/>
      <c r="J41" s="87"/>
      <c r="K41" s="96"/>
      <c r="L41" s="87"/>
      <c r="M41" s="89"/>
      <c r="O41" s="736"/>
    </row>
    <row r="42" spans="1:15" s="735" customFormat="1" ht="18" customHeight="1">
      <c r="A42" s="3261"/>
      <c r="B42" s="2431" t="s">
        <v>510</v>
      </c>
      <c r="C42" s="687"/>
      <c r="D42" s="40"/>
      <c r="E42" s="40"/>
      <c r="F42" s="40"/>
      <c r="G42" s="47"/>
      <c r="H42" s="47"/>
      <c r="I42" s="47"/>
      <c r="J42" s="47"/>
      <c r="K42" s="47"/>
      <c r="L42" s="754"/>
      <c r="M42" s="758"/>
      <c r="O42" s="736"/>
    </row>
    <row r="43" spans="1:15" s="735" customFormat="1">
      <c r="A43" s="3261"/>
      <c r="B43" s="2432"/>
      <c r="C43" s="764"/>
      <c r="D43" s="91" t="s">
        <v>131</v>
      </c>
      <c r="E43" s="92" t="s">
        <v>28</v>
      </c>
      <c r="F43" s="2453" t="s">
        <v>511</v>
      </c>
      <c r="G43" s="3128"/>
      <c r="H43" s="3128"/>
      <c r="I43" s="3128"/>
      <c r="J43" s="3128"/>
      <c r="K43" s="94" t="s">
        <v>512</v>
      </c>
      <c r="L43" s="3268"/>
      <c r="M43" s="3269"/>
      <c r="O43" s="736"/>
    </row>
    <row r="44" spans="1:15" s="735" customFormat="1">
      <c r="A44" s="3261"/>
      <c r="B44" s="2432"/>
      <c r="C44" s="764"/>
      <c r="D44" s="765"/>
      <c r="E44" s="684" t="s">
        <v>477</v>
      </c>
      <c r="F44" s="2453"/>
      <c r="G44" s="3128"/>
      <c r="H44" s="3128"/>
      <c r="I44" s="3128"/>
      <c r="J44" s="3128"/>
      <c r="K44" s="754"/>
      <c r="L44" s="3270"/>
      <c r="M44" s="3271"/>
      <c r="O44" s="736"/>
    </row>
    <row r="45" spans="1:15" s="735" customFormat="1">
      <c r="A45" s="3261"/>
      <c r="B45" s="2433"/>
      <c r="C45" s="766"/>
      <c r="D45" s="755"/>
      <c r="E45" s="755"/>
      <c r="F45" s="755"/>
      <c r="G45" s="755"/>
      <c r="H45" s="755"/>
      <c r="I45" s="755"/>
      <c r="J45" s="755"/>
      <c r="K45" s="755"/>
      <c r="L45" s="754"/>
      <c r="M45" s="758"/>
      <c r="O45" s="736"/>
    </row>
    <row r="46" spans="1:15" s="735" customFormat="1" ht="31.5" customHeight="1">
      <c r="A46" s="3261"/>
      <c r="B46" s="659" t="s">
        <v>513</v>
      </c>
      <c r="C46" s="2440" t="s">
        <v>1740</v>
      </c>
      <c r="D46" s="2441"/>
      <c r="E46" s="2441"/>
      <c r="F46" s="2441"/>
      <c r="G46" s="2441"/>
      <c r="H46" s="2441"/>
      <c r="I46" s="2441"/>
      <c r="J46" s="2441"/>
      <c r="K46" s="2441"/>
      <c r="L46" s="2441"/>
      <c r="M46" s="2442"/>
      <c r="O46" s="736"/>
    </row>
    <row r="47" spans="1:15" s="735" customFormat="1" ht="55.15" customHeight="1">
      <c r="A47" s="3261"/>
      <c r="B47" s="680" t="s">
        <v>514</v>
      </c>
      <c r="C47" s="2440" t="s">
        <v>1741</v>
      </c>
      <c r="D47" s="2441"/>
      <c r="E47" s="2441"/>
      <c r="F47" s="2441"/>
      <c r="G47" s="2441"/>
      <c r="H47" s="2441"/>
      <c r="I47" s="2441"/>
      <c r="J47" s="2441"/>
      <c r="K47" s="2441"/>
      <c r="L47" s="2441"/>
      <c r="M47" s="2442"/>
      <c r="O47" s="736"/>
    </row>
    <row r="48" spans="1:15" s="735" customFormat="1" ht="22.5" customHeight="1">
      <c r="A48" s="3261"/>
      <c r="B48" s="680" t="s">
        <v>515</v>
      </c>
      <c r="C48" s="2440">
        <v>30</v>
      </c>
      <c r="D48" s="2441"/>
      <c r="E48" s="2441"/>
      <c r="F48" s="2441"/>
      <c r="G48" s="2441"/>
      <c r="H48" s="2441"/>
      <c r="I48" s="2441"/>
      <c r="J48" s="2441"/>
      <c r="K48" s="2441"/>
      <c r="L48" s="2441"/>
      <c r="M48" s="2442"/>
      <c r="O48" s="736"/>
    </row>
    <row r="49" spans="1:15" s="735" customFormat="1" ht="35.450000000000003" customHeight="1">
      <c r="A49" s="3261"/>
      <c r="B49" s="680" t="s">
        <v>517</v>
      </c>
      <c r="C49" s="2440">
        <v>2019</v>
      </c>
      <c r="D49" s="2441"/>
      <c r="E49" s="2441"/>
      <c r="F49" s="2441"/>
      <c r="G49" s="2441"/>
      <c r="H49" s="2441"/>
      <c r="I49" s="2441"/>
      <c r="J49" s="2441"/>
      <c r="K49" s="2441"/>
      <c r="L49" s="2441"/>
      <c r="M49" s="2442"/>
      <c r="O49" s="736"/>
    </row>
    <row r="50" spans="1:15" s="735" customFormat="1" ht="21" customHeight="1">
      <c r="A50" s="2649" t="s">
        <v>518</v>
      </c>
      <c r="B50" s="713" t="s">
        <v>519</v>
      </c>
      <c r="C50" s="2418" t="s">
        <v>1742</v>
      </c>
      <c r="D50" s="2420"/>
      <c r="E50" s="2420"/>
      <c r="F50" s="2420"/>
      <c r="G50" s="2420"/>
      <c r="H50" s="2420"/>
      <c r="I50" s="2420"/>
      <c r="J50" s="2420"/>
      <c r="K50" s="2420"/>
      <c r="L50" s="2420"/>
      <c r="M50" s="2421"/>
      <c r="O50" s="736"/>
    </row>
    <row r="51" spans="1:15" s="735" customFormat="1">
      <c r="A51" s="2502"/>
      <c r="B51" s="713" t="s">
        <v>521</v>
      </c>
      <c r="C51" s="2418" t="s">
        <v>1743</v>
      </c>
      <c r="D51" s="2420"/>
      <c r="E51" s="2420"/>
      <c r="F51" s="2420"/>
      <c r="G51" s="2420"/>
      <c r="H51" s="2420"/>
      <c r="I51" s="2420"/>
      <c r="J51" s="2420"/>
      <c r="K51" s="2420"/>
      <c r="L51" s="2420"/>
      <c r="M51" s="2421"/>
      <c r="O51" s="736"/>
    </row>
    <row r="52" spans="1:15" s="735" customFormat="1">
      <c r="A52" s="2502"/>
      <c r="B52" s="713" t="s">
        <v>523</v>
      </c>
      <c r="C52" s="2418" t="s">
        <v>1665</v>
      </c>
      <c r="D52" s="2420"/>
      <c r="E52" s="2420"/>
      <c r="F52" s="2420"/>
      <c r="G52" s="2420"/>
      <c r="H52" s="2420"/>
      <c r="I52" s="2420"/>
      <c r="J52" s="2420"/>
      <c r="K52" s="2420"/>
      <c r="L52" s="2420"/>
      <c r="M52" s="2421"/>
      <c r="O52" s="736"/>
    </row>
    <row r="53" spans="1:15" s="735" customFormat="1" ht="15.75" customHeight="1">
      <c r="A53" s="2502"/>
      <c r="B53" s="714" t="s">
        <v>524</v>
      </c>
      <c r="C53" s="2418" t="s">
        <v>401</v>
      </c>
      <c r="D53" s="2420"/>
      <c r="E53" s="2420"/>
      <c r="F53" s="2420"/>
      <c r="G53" s="2420"/>
      <c r="H53" s="2420"/>
      <c r="I53" s="2420"/>
      <c r="J53" s="2420"/>
      <c r="K53" s="2420"/>
      <c r="L53" s="2420"/>
      <c r="M53" s="2421"/>
      <c r="O53" s="736"/>
    </row>
    <row r="54" spans="1:15" s="735" customFormat="1" ht="15.75" customHeight="1">
      <c r="A54" s="2502"/>
      <c r="B54" s="713" t="s">
        <v>526</v>
      </c>
      <c r="C54" s="3272" t="s">
        <v>402</v>
      </c>
      <c r="D54" s="2420"/>
      <c r="E54" s="2420"/>
      <c r="F54" s="2420"/>
      <c r="G54" s="2420"/>
      <c r="H54" s="2420"/>
      <c r="I54" s="2420"/>
      <c r="J54" s="2420"/>
      <c r="K54" s="2420"/>
      <c r="L54" s="2420"/>
      <c r="M54" s="2421"/>
      <c r="O54" s="736"/>
    </row>
    <row r="55" spans="1:15" s="735" customFormat="1" ht="16.5" thickBot="1">
      <c r="A55" s="2516"/>
      <c r="B55" s="713" t="s">
        <v>527</v>
      </c>
      <c r="C55" s="2418" t="s">
        <v>1744</v>
      </c>
      <c r="D55" s="2420"/>
      <c r="E55" s="2420"/>
      <c r="F55" s="2420"/>
      <c r="G55" s="2420"/>
      <c r="H55" s="2420"/>
      <c r="I55" s="2420"/>
      <c r="J55" s="2420"/>
      <c r="K55" s="2420"/>
      <c r="L55" s="2420"/>
      <c r="M55" s="2421"/>
      <c r="O55" s="736"/>
    </row>
    <row r="56" spans="1:15" s="735" customFormat="1" ht="18" customHeight="1">
      <c r="A56" s="2649" t="s">
        <v>528</v>
      </c>
      <c r="B56" s="715" t="s">
        <v>529</v>
      </c>
      <c r="C56" s="2418" t="s">
        <v>1669</v>
      </c>
      <c r="D56" s="2420"/>
      <c r="E56" s="2420"/>
      <c r="F56" s="2420"/>
      <c r="G56" s="2420"/>
      <c r="H56" s="2420"/>
      <c r="I56" s="2420"/>
      <c r="J56" s="2420"/>
      <c r="K56" s="2420"/>
      <c r="L56" s="2420"/>
      <c r="M56" s="2421"/>
      <c r="O56" s="736"/>
    </row>
    <row r="57" spans="1:15" s="735" customFormat="1" ht="27" customHeight="1">
      <c r="A57" s="2502"/>
      <c r="B57" s="715" t="s">
        <v>531</v>
      </c>
      <c r="C57" s="2418" t="s">
        <v>1670</v>
      </c>
      <c r="D57" s="2420"/>
      <c r="E57" s="2420"/>
      <c r="F57" s="2420"/>
      <c r="G57" s="2420"/>
      <c r="H57" s="2420"/>
      <c r="I57" s="2420"/>
      <c r="J57" s="2420"/>
      <c r="K57" s="2420"/>
      <c r="L57" s="2420"/>
      <c r="M57" s="2421"/>
      <c r="O57" s="736"/>
    </row>
    <row r="58" spans="1:15" s="735" customFormat="1" ht="25.5" customHeight="1" thickBot="1">
      <c r="A58" s="2502"/>
      <c r="B58" s="716" t="s">
        <v>5</v>
      </c>
      <c r="C58" s="2418" t="s">
        <v>1665</v>
      </c>
      <c r="D58" s="2420"/>
      <c r="E58" s="2420"/>
      <c r="F58" s="2420"/>
      <c r="G58" s="2420"/>
      <c r="H58" s="2420"/>
      <c r="I58" s="2420"/>
      <c r="J58" s="2420"/>
      <c r="K58" s="2420"/>
      <c r="L58" s="2420"/>
      <c r="M58" s="2421"/>
      <c r="O58" s="736"/>
    </row>
    <row r="59" spans="1:15" s="735" customFormat="1" ht="17.25" customHeight="1" thickBot="1">
      <c r="A59" s="150" t="s">
        <v>533</v>
      </c>
      <c r="B59" s="767"/>
      <c r="C59" s="2482"/>
      <c r="D59" s="2483"/>
      <c r="E59" s="2483"/>
      <c r="F59" s="2483"/>
      <c r="G59" s="2483"/>
      <c r="H59" s="2483"/>
      <c r="I59" s="2483"/>
      <c r="J59" s="2483"/>
      <c r="K59" s="2483"/>
      <c r="L59" s="2483"/>
      <c r="M59" s="2484"/>
      <c r="O59" s="736"/>
    </row>
  </sheetData>
  <mergeCells count="61">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I10:J10"/>
    <mergeCell ref="L10:M10"/>
    <mergeCell ref="C11:D11"/>
    <mergeCell ref="F11:G11"/>
    <mergeCell ref="I11:J11"/>
    <mergeCell ref="L11:M11"/>
    <mergeCell ref="B1:M1"/>
    <mergeCell ref="A2:A15"/>
    <mergeCell ref="C3:M3"/>
    <mergeCell ref="F4:G4"/>
    <mergeCell ref="I4:M4"/>
    <mergeCell ref="B8:B11"/>
    <mergeCell ref="C8:D8"/>
    <mergeCell ref="F8:G8"/>
    <mergeCell ref="I8:J8"/>
    <mergeCell ref="L8:M8"/>
    <mergeCell ref="C9:D9"/>
    <mergeCell ref="F9:G9"/>
    <mergeCell ref="I9:J9"/>
    <mergeCell ref="L9:M9"/>
    <mergeCell ref="C10:D10"/>
    <mergeCell ref="F10:G10"/>
    <mergeCell ref="N4:N6"/>
    <mergeCell ref="C5:M5"/>
    <mergeCell ref="C6:M6"/>
    <mergeCell ref="C7:E7"/>
    <mergeCell ref="I7:M7"/>
  </mergeCells>
  <dataValidations count="1">
    <dataValidation allowBlank="1" showInputMessage="1" showErrorMessage="1" prompt="Incluir una ficha por cada indicador, ya sea de producto o de resultado" sqref="B1"/>
  </dataValidations>
  <hyperlinks>
    <hyperlink ref="C54" r:id="rId1"/>
  </hyperlinks>
  <pageMargins left="0.7" right="0.7" top="0.75" bottom="0.75" header="0.3" footer="0.3"/>
  <pageSetup paperSize="9" orientation="portrait" horizontalDpi="1200" verticalDpi="1200"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zoomScale="60" zoomScaleNormal="60" workbookViewId="0">
      <selection activeCell="C14" sqref="C14:M14"/>
    </sheetView>
  </sheetViews>
  <sheetFormatPr baseColWidth="10" defaultColWidth="14.42578125" defaultRowHeight="15" customHeight="1"/>
  <cols>
    <col min="1" max="1" width="28.7109375" style="772" customWidth="1"/>
    <col min="2" max="2" width="44.7109375" style="772" customWidth="1"/>
    <col min="3" max="9" width="13.140625" style="772" customWidth="1"/>
    <col min="10" max="10" width="15.5703125" style="772" customWidth="1"/>
    <col min="11" max="13" width="13.140625" style="772" customWidth="1"/>
    <col min="14" max="14" width="48.42578125" style="772" customWidth="1"/>
    <col min="15" max="26" width="13.140625" style="772" customWidth="1"/>
    <col min="27" max="16384" width="14.42578125" style="772"/>
  </cols>
  <sheetData>
    <row r="1" spans="1:26" ht="48" customHeight="1" thickBot="1">
      <c r="A1" s="769"/>
      <c r="B1" s="3137" t="s">
        <v>1814</v>
      </c>
      <c r="C1" s="3138"/>
      <c r="D1" s="3138"/>
      <c r="E1" s="3138"/>
      <c r="F1" s="3138"/>
      <c r="G1" s="3138"/>
      <c r="H1" s="3138"/>
      <c r="I1" s="3138"/>
      <c r="J1" s="3138"/>
      <c r="K1" s="3138"/>
      <c r="L1" s="3138"/>
      <c r="M1" s="3139"/>
      <c r="N1" s="770"/>
      <c r="O1" s="771"/>
      <c r="P1" s="771"/>
      <c r="Q1" s="771"/>
      <c r="R1" s="771"/>
      <c r="S1" s="771"/>
      <c r="T1" s="771"/>
      <c r="U1" s="771"/>
      <c r="V1" s="771"/>
      <c r="W1" s="771"/>
      <c r="X1" s="771"/>
      <c r="Y1" s="771"/>
      <c r="Z1" s="771"/>
    </row>
    <row r="2" spans="1:26" ht="40.9" customHeight="1">
      <c r="A2" s="3273" t="s">
        <v>457</v>
      </c>
      <c r="B2" s="773" t="s">
        <v>458</v>
      </c>
      <c r="C2" s="3275" t="s">
        <v>384</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69" customHeight="1">
      <c r="A3" s="3274"/>
      <c r="B3" s="775" t="s">
        <v>538</v>
      </c>
      <c r="C3" s="3278" t="s">
        <v>1745</v>
      </c>
      <c r="D3" s="3279"/>
      <c r="E3" s="3279"/>
      <c r="F3" s="3279"/>
      <c r="G3" s="3279"/>
      <c r="H3" s="3279"/>
      <c r="I3" s="3279"/>
      <c r="J3" s="3279"/>
      <c r="K3" s="3279"/>
      <c r="L3" s="3279"/>
      <c r="M3" s="3280"/>
      <c r="N3" s="770"/>
      <c r="O3" s="771"/>
      <c r="P3" s="771"/>
      <c r="Q3" s="771"/>
      <c r="R3" s="771"/>
      <c r="S3" s="771"/>
      <c r="T3" s="771"/>
      <c r="U3" s="771"/>
      <c r="V3" s="771"/>
      <c r="W3" s="771"/>
      <c r="X3" s="771"/>
      <c r="Y3" s="771"/>
      <c r="Z3" s="771"/>
    </row>
    <row r="4" spans="1:26" ht="56.25" customHeight="1">
      <c r="A4" s="3274"/>
      <c r="B4" s="776" t="s">
        <v>3</v>
      </c>
      <c r="C4" s="777" t="s">
        <v>348</v>
      </c>
      <c r="D4" s="778"/>
      <c r="E4" s="779"/>
      <c r="F4" s="3281" t="s">
        <v>4</v>
      </c>
      <c r="G4" s="3282"/>
      <c r="H4" s="780">
        <v>158</v>
      </c>
      <c r="I4" s="3283" t="s">
        <v>1746</v>
      </c>
      <c r="J4" s="3284"/>
      <c r="K4" s="3284"/>
      <c r="L4" s="3284"/>
      <c r="M4" s="3285"/>
      <c r="N4" s="3297"/>
      <c r="O4" s="771"/>
      <c r="P4" s="771"/>
      <c r="Q4" s="771"/>
      <c r="R4" s="771"/>
      <c r="S4" s="771"/>
      <c r="T4" s="771"/>
      <c r="U4" s="771"/>
      <c r="V4" s="771"/>
      <c r="W4" s="771"/>
      <c r="X4" s="771"/>
      <c r="Y4" s="771"/>
      <c r="Z4" s="771"/>
    </row>
    <row r="5" spans="1:26" ht="15.75" customHeight="1">
      <c r="A5" s="3274"/>
      <c r="B5" s="776" t="s">
        <v>459</v>
      </c>
      <c r="C5" s="3298" t="s">
        <v>1332</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776" t="s">
        <v>460</v>
      </c>
      <c r="C6" s="3298" t="s">
        <v>1652</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1653</v>
      </c>
      <c r="D7" s="3279"/>
      <c r="E7" s="3279"/>
      <c r="F7" s="781"/>
      <c r="G7" s="782"/>
      <c r="H7" s="783" t="s">
        <v>5</v>
      </c>
      <c r="I7" s="3300" t="s">
        <v>403</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403</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785"/>
      <c r="F9" s="3288" t="s">
        <v>5</v>
      </c>
      <c r="G9" s="3287"/>
      <c r="H9" s="786"/>
      <c r="I9" s="3288" t="s">
        <v>5</v>
      </c>
      <c r="J9" s="3287"/>
      <c r="K9" s="785"/>
      <c r="L9" s="3288" t="s">
        <v>5</v>
      </c>
      <c r="M9" s="3289"/>
      <c r="N9" s="770"/>
      <c r="O9" s="771"/>
      <c r="P9" s="771"/>
      <c r="Q9" s="771"/>
      <c r="R9" s="771"/>
      <c r="S9" s="771"/>
      <c r="T9" s="771"/>
      <c r="U9" s="771"/>
      <c r="V9" s="771"/>
      <c r="W9" s="771"/>
      <c r="X9" s="771"/>
      <c r="Y9" s="771"/>
      <c r="Z9" s="771"/>
    </row>
    <row r="10" spans="1:26" ht="19.5" customHeight="1">
      <c r="A10" s="3274"/>
      <c r="B10" s="3291"/>
      <c r="C10" s="3295"/>
      <c r="D10" s="3296"/>
      <c r="E10" s="785"/>
      <c r="F10" s="3301"/>
      <c r="G10" s="3296"/>
      <c r="H10" s="785"/>
      <c r="I10" s="3301"/>
      <c r="J10" s="3296"/>
      <c r="K10" s="785"/>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787"/>
      <c r="F11" s="3303" t="s">
        <v>463</v>
      </c>
      <c r="G11" s="3296"/>
      <c r="H11" s="787"/>
      <c r="I11" s="3303" t="s">
        <v>463</v>
      </c>
      <c r="J11" s="3296"/>
      <c r="K11" s="787"/>
      <c r="L11" s="3304" t="s">
        <v>5</v>
      </c>
      <c r="M11" s="3280"/>
      <c r="N11" s="770"/>
      <c r="O11" s="771"/>
      <c r="P11" s="771"/>
      <c r="Q11" s="771"/>
      <c r="R11" s="771"/>
      <c r="S11" s="771"/>
      <c r="T11" s="771"/>
      <c r="U11" s="771"/>
      <c r="V11" s="771"/>
      <c r="W11" s="771"/>
      <c r="X11" s="771"/>
      <c r="Y11" s="771"/>
      <c r="Z11" s="771"/>
    </row>
    <row r="12" spans="1:26" ht="96.75" customHeight="1">
      <c r="A12" s="3274"/>
      <c r="B12" s="775" t="s">
        <v>464</v>
      </c>
      <c r="C12" s="3278" t="s">
        <v>1747</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117.95" customHeight="1">
      <c r="A13" s="3274"/>
      <c r="B13" s="775" t="s">
        <v>543</v>
      </c>
      <c r="C13" s="3308" t="s">
        <v>1748</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3306" t="s">
        <v>1656</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111" customHeight="1">
      <c r="A15" s="3274"/>
      <c r="B15" s="788" t="s">
        <v>547</v>
      </c>
      <c r="C15" s="3299" t="s">
        <v>11</v>
      </c>
      <c r="D15" s="3282"/>
      <c r="E15" s="789" t="s">
        <v>548</v>
      </c>
      <c r="F15" s="3309" t="s">
        <v>117</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1657</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385</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796"/>
      <c r="F19" s="795"/>
      <c r="G19" s="796"/>
      <c r="H19" s="795"/>
      <c r="I19" s="796"/>
      <c r="J19" s="795"/>
      <c r="K19" s="796"/>
      <c r="L19" s="796"/>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800" t="s">
        <v>468</v>
      </c>
      <c r="F20" s="799"/>
      <c r="G20" s="800" t="s">
        <v>469</v>
      </c>
      <c r="H20" s="799"/>
      <c r="I20" s="800" t="s">
        <v>470</v>
      </c>
      <c r="J20" s="801"/>
      <c r="K20" s="800"/>
      <c r="L20" s="800"/>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800" t="s">
        <v>472</v>
      </c>
      <c r="F21" s="803"/>
      <c r="G21" s="800" t="s">
        <v>473</v>
      </c>
      <c r="H21" s="803"/>
      <c r="I21" s="800"/>
      <c r="J21" s="796"/>
      <c r="K21" s="800"/>
      <c r="L21" s="800"/>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800" t="s">
        <v>475</v>
      </c>
      <c r="F22" s="802"/>
      <c r="G22" s="800"/>
      <c r="H22" s="796"/>
      <c r="I22" s="800"/>
      <c r="J22" s="796"/>
      <c r="K22" s="800"/>
      <c r="L22" s="800"/>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800" t="s">
        <v>478</v>
      </c>
      <c r="F23" s="787" t="s">
        <v>1658</v>
      </c>
      <c r="G23" s="787"/>
      <c r="H23" s="787"/>
      <c r="I23" s="787"/>
      <c r="J23" s="787"/>
      <c r="K23" s="787"/>
      <c r="L23" s="78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811"/>
      <c r="F26" s="800" t="s">
        <v>481</v>
      </c>
      <c r="G26" s="802"/>
      <c r="H26" s="811"/>
      <c r="I26" s="800" t="s">
        <v>482</v>
      </c>
      <c r="J26" s="802" t="s">
        <v>477</v>
      </c>
      <c r="K26" s="811"/>
      <c r="L26" s="800"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813"/>
      <c r="F27" s="800" t="s">
        <v>484</v>
      </c>
      <c r="G27" s="803"/>
      <c r="H27" s="813"/>
      <c r="I27" s="800" t="s">
        <v>1660</v>
      </c>
      <c r="J27" s="802"/>
      <c r="K27" s="785"/>
      <c r="L27" s="800"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v>5</v>
      </c>
      <c r="E30" s="811"/>
      <c r="F30" s="822" t="s">
        <v>487</v>
      </c>
      <c r="G30" s="803">
        <v>2019</v>
      </c>
      <c r="H30" s="811"/>
      <c r="I30" s="822" t="s">
        <v>488</v>
      </c>
      <c r="J30" s="3311" t="s">
        <v>1662</v>
      </c>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803">
        <v>2020</v>
      </c>
      <c r="E33" s="828"/>
      <c r="F33" s="811" t="s">
        <v>491</v>
      </c>
      <c r="G33" s="829" t="s">
        <v>492</v>
      </c>
      <c r="H33" s="828"/>
      <c r="I33" s="822"/>
      <c r="J33" s="828"/>
      <c r="K33" s="828"/>
      <c r="L33" s="813"/>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811" t="s">
        <v>494</v>
      </c>
      <c r="E36" s="811"/>
      <c r="F36" s="811" t="s">
        <v>495</v>
      </c>
      <c r="G36" s="811"/>
      <c r="H36" s="785" t="s">
        <v>496</v>
      </c>
      <c r="I36" s="785"/>
      <c r="J36" s="785" t="s">
        <v>497</v>
      </c>
      <c r="K36" s="811"/>
      <c r="L36" s="811" t="s">
        <v>498</v>
      </c>
      <c r="M36" s="837"/>
      <c r="N36" s="770"/>
      <c r="O36" s="771"/>
      <c r="P36" s="771"/>
      <c r="Q36" s="771"/>
      <c r="R36" s="771"/>
      <c r="S36" s="771"/>
      <c r="T36" s="771"/>
      <c r="U36" s="771"/>
      <c r="V36" s="771"/>
      <c r="W36" s="771"/>
      <c r="X36" s="771"/>
      <c r="Y36" s="771"/>
      <c r="Z36" s="771"/>
    </row>
    <row r="37" spans="1:26" ht="15.75" customHeight="1">
      <c r="A37" s="3274"/>
      <c r="B37" s="3291"/>
      <c r="C37" s="798"/>
      <c r="D37" s="838">
        <v>15</v>
      </c>
      <c r="E37" s="839">
        <v>2020</v>
      </c>
      <c r="F37" s="838">
        <v>15</v>
      </c>
      <c r="G37" s="839">
        <v>2021</v>
      </c>
      <c r="H37" s="838">
        <v>15</v>
      </c>
      <c r="I37" s="839">
        <v>2022</v>
      </c>
      <c r="J37" s="838">
        <v>15</v>
      </c>
      <c r="K37" s="839">
        <v>2023</v>
      </c>
      <c r="L37" s="838">
        <v>15</v>
      </c>
      <c r="M37" s="840">
        <v>2024</v>
      </c>
      <c r="N37" s="770"/>
      <c r="O37" s="771"/>
      <c r="P37" s="771"/>
      <c r="Q37" s="771"/>
      <c r="R37" s="771"/>
      <c r="S37" s="771"/>
      <c r="T37" s="771"/>
      <c r="U37" s="771"/>
      <c r="V37" s="771"/>
      <c r="W37" s="771"/>
      <c r="X37" s="771"/>
      <c r="Y37" s="771"/>
      <c r="Z37" s="771"/>
    </row>
    <row r="38" spans="1:26" ht="15.75" customHeight="1">
      <c r="A38" s="3274"/>
      <c r="B38" s="3291"/>
      <c r="C38" s="798"/>
      <c r="D38" s="811" t="s">
        <v>499</v>
      </c>
      <c r="E38" s="811"/>
      <c r="F38" s="811" t="s">
        <v>500</v>
      </c>
      <c r="G38" s="811"/>
      <c r="H38" s="785" t="s">
        <v>501</v>
      </c>
      <c r="I38" s="785"/>
      <c r="J38" s="785" t="s">
        <v>502</v>
      </c>
      <c r="K38" s="811"/>
      <c r="L38" s="811" t="s">
        <v>503</v>
      </c>
      <c r="M38" s="797"/>
      <c r="N38" s="770"/>
      <c r="O38" s="771"/>
      <c r="P38" s="771"/>
      <c r="Q38" s="771"/>
      <c r="R38" s="771"/>
      <c r="S38" s="771"/>
      <c r="T38" s="771"/>
      <c r="U38" s="771"/>
      <c r="V38" s="771"/>
      <c r="W38" s="771"/>
      <c r="X38" s="771"/>
      <c r="Y38" s="771"/>
      <c r="Z38" s="771"/>
    </row>
    <row r="39" spans="1:26" ht="15.75" customHeight="1">
      <c r="A39" s="3274"/>
      <c r="B39" s="3291"/>
      <c r="C39" s="798"/>
      <c r="D39" s="841">
        <v>15</v>
      </c>
      <c r="E39" s="842">
        <v>2025</v>
      </c>
      <c r="F39" s="843">
        <v>15</v>
      </c>
      <c r="G39" s="844">
        <v>2026</v>
      </c>
      <c r="H39" s="838">
        <v>15</v>
      </c>
      <c r="I39" s="839">
        <v>2027</v>
      </c>
      <c r="J39" s="838">
        <v>15</v>
      </c>
      <c r="K39" s="839">
        <v>2028</v>
      </c>
      <c r="L39" s="838">
        <v>15</v>
      </c>
      <c r="M39" s="840">
        <v>2029</v>
      </c>
      <c r="N39" s="770"/>
      <c r="O39" s="771"/>
      <c r="P39" s="771"/>
      <c r="Q39" s="771"/>
      <c r="R39" s="771"/>
      <c r="S39" s="771"/>
      <c r="T39" s="771"/>
      <c r="U39" s="771"/>
      <c r="V39" s="771"/>
      <c r="W39" s="771"/>
      <c r="X39" s="771"/>
      <c r="Y39" s="771"/>
      <c r="Z39" s="771"/>
    </row>
    <row r="40" spans="1:26" ht="15.75" customHeight="1">
      <c r="A40" s="3274"/>
      <c r="B40" s="3291"/>
      <c r="C40" s="798"/>
      <c r="D40" s="811" t="s">
        <v>504</v>
      </c>
      <c r="E40" s="796"/>
      <c r="F40" s="842" t="s">
        <v>1716</v>
      </c>
      <c r="G40" s="819"/>
      <c r="H40" s="785"/>
      <c r="I40" s="785"/>
      <c r="J40" s="785"/>
      <c r="K40" s="811"/>
      <c r="L40" s="811"/>
      <c r="M40" s="797"/>
      <c r="N40" s="770"/>
      <c r="O40" s="771"/>
      <c r="P40" s="771"/>
      <c r="Q40" s="771"/>
      <c r="R40" s="771"/>
      <c r="S40" s="771"/>
      <c r="T40" s="771"/>
      <c r="U40" s="771"/>
      <c r="V40" s="771"/>
      <c r="W40" s="771"/>
      <c r="X40" s="771"/>
      <c r="Y40" s="771"/>
      <c r="Z40" s="771"/>
    </row>
    <row r="41" spans="1:26" ht="15.75" customHeight="1">
      <c r="A41" s="3274"/>
      <c r="B41" s="3291"/>
      <c r="C41" s="845"/>
      <c r="D41" s="838">
        <v>15</v>
      </c>
      <c r="E41" s="846">
        <v>2030</v>
      </c>
      <c r="F41" s="847">
        <v>165</v>
      </c>
      <c r="G41" s="806"/>
      <c r="H41" s="848"/>
      <c r="I41" s="806"/>
      <c r="J41" s="848"/>
      <c r="K41" s="806"/>
      <c r="L41" s="848"/>
      <c r="M41" s="807"/>
      <c r="N41" s="770"/>
      <c r="O41" s="771"/>
      <c r="P41" s="770"/>
      <c r="Q41" s="770"/>
      <c r="R41" s="770"/>
      <c r="S41" s="770"/>
      <c r="T41" s="770"/>
      <c r="U41" s="770"/>
      <c r="V41" s="770"/>
      <c r="W41" s="770"/>
      <c r="X41" s="770"/>
      <c r="Y41" s="770"/>
      <c r="Z41" s="770"/>
    </row>
    <row r="42" spans="1:26" ht="18" customHeight="1">
      <c r="A42" s="3274"/>
      <c r="B42" s="3307" t="s">
        <v>510</v>
      </c>
      <c r="C42" s="808"/>
      <c r="D42" s="792"/>
      <c r="E42" s="792"/>
      <c r="F42" s="796"/>
      <c r="G42" s="792"/>
      <c r="H42" s="792"/>
      <c r="I42" s="792"/>
      <c r="J42" s="792"/>
      <c r="K42" s="792"/>
      <c r="L42" s="813"/>
      <c r="M42" s="830"/>
      <c r="N42" s="770"/>
      <c r="O42" s="771"/>
      <c r="P42" s="770"/>
      <c r="Q42" s="770"/>
      <c r="R42" s="770"/>
      <c r="S42" s="770"/>
      <c r="T42" s="770"/>
      <c r="U42" s="770"/>
      <c r="V42" s="770"/>
      <c r="W42" s="770"/>
      <c r="X42" s="770"/>
      <c r="Y42" s="770"/>
      <c r="Z42" s="770"/>
    </row>
    <row r="43" spans="1:26" ht="15.75" customHeight="1">
      <c r="A43" s="3274"/>
      <c r="B43" s="3291"/>
      <c r="C43" s="849"/>
      <c r="D43" s="850" t="s">
        <v>131</v>
      </c>
      <c r="E43" s="851" t="s">
        <v>28</v>
      </c>
      <c r="F43" s="3312" t="s">
        <v>511</v>
      </c>
      <c r="G43" s="3314"/>
      <c r="H43" s="3287"/>
      <c r="I43" s="3287"/>
      <c r="J43" s="3315"/>
      <c r="K43" s="852" t="s">
        <v>512</v>
      </c>
      <c r="L43" s="3318"/>
      <c r="M43" s="3289"/>
      <c r="N43" s="770"/>
      <c r="O43" s="771"/>
      <c r="P43" s="770"/>
      <c r="Q43" s="770"/>
      <c r="R43" s="770"/>
      <c r="S43" s="770"/>
      <c r="T43" s="770"/>
      <c r="U43" s="770"/>
      <c r="V43" s="770"/>
      <c r="W43" s="770"/>
      <c r="X43" s="770"/>
      <c r="Y43" s="770"/>
      <c r="Z43" s="770"/>
    </row>
    <row r="44" spans="1:26" ht="15.75" customHeight="1">
      <c r="A44" s="3274"/>
      <c r="B44" s="3291"/>
      <c r="C44" s="849"/>
      <c r="D44" s="853"/>
      <c r="E44" s="802" t="s">
        <v>477</v>
      </c>
      <c r="F44" s="3313"/>
      <c r="G44" s="3316"/>
      <c r="H44" s="3296"/>
      <c r="I44" s="3296"/>
      <c r="J44" s="3317"/>
      <c r="K44" s="813"/>
      <c r="L44" s="3316"/>
      <c r="M44" s="3302"/>
      <c r="N44" s="770"/>
      <c r="O44" s="771"/>
      <c r="P44" s="770"/>
      <c r="Q44" s="770"/>
      <c r="R44" s="770"/>
      <c r="S44" s="770"/>
      <c r="T44" s="770"/>
      <c r="U44" s="770"/>
      <c r="V44" s="770"/>
      <c r="W44" s="770"/>
      <c r="X44" s="770"/>
      <c r="Y44" s="770"/>
      <c r="Z44" s="770"/>
    </row>
    <row r="45" spans="1:26" ht="15.75" customHeight="1">
      <c r="A45" s="3274"/>
      <c r="B45" s="3292"/>
      <c r="C45" s="854"/>
      <c r="D45" s="815"/>
      <c r="E45" s="815"/>
      <c r="F45" s="815"/>
      <c r="G45" s="815"/>
      <c r="H45" s="815"/>
      <c r="I45" s="815"/>
      <c r="J45" s="815"/>
      <c r="K45" s="815"/>
      <c r="L45" s="813"/>
      <c r="M45" s="830"/>
      <c r="N45" s="770"/>
      <c r="O45" s="771"/>
      <c r="P45" s="770"/>
      <c r="Q45" s="770"/>
      <c r="R45" s="770"/>
      <c r="S45" s="770"/>
      <c r="T45" s="770"/>
      <c r="U45" s="770"/>
      <c r="V45" s="770"/>
      <c r="W45" s="770"/>
      <c r="X45" s="770"/>
      <c r="Y45" s="770"/>
      <c r="Z45" s="770"/>
    </row>
    <row r="46" spans="1:26" ht="31.5" customHeight="1">
      <c r="A46" s="3274"/>
      <c r="B46" s="775" t="s">
        <v>513</v>
      </c>
      <c r="C46" s="3322" t="s">
        <v>385</v>
      </c>
      <c r="D46" s="3323"/>
      <c r="E46" s="3323"/>
      <c r="F46" s="3323"/>
      <c r="G46" s="3323"/>
      <c r="H46" s="3323"/>
      <c r="I46" s="3323"/>
      <c r="J46" s="3323"/>
      <c r="K46" s="3323"/>
      <c r="L46" s="3323"/>
      <c r="M46" s="3324"/>
      <c r="N46" s="770"/>
      <c r="O46" s="771"/>
      <c r="P46" s="770"/>
      <c r="Q46" s="770"/>
      <c r="R46" s="770"/>
      <c r="S46" s="770"/>
      <c r="T46" s="770"/>
      <c r="U46" s="770"/>
      <c r="V46" s="770"/>
      <c r="W46" s="770"/>
      <c r="X46" s="770"/>
      <c r="Y46" s="770"/>
      <c r="Z46" s="770"/>
    </row>
    <row r="47" spans="1:26" ht="23.25" customHeight="1">
      <c r="A47" s="3274"/>
      <c r="B47" s="790" t="s">
        <v>514</v>
      </c>
      <c r="C47" s="3278" t="s">
        <v>1663</v>
      </c>
      <c r="D47" s="3279"/>
      <c r="E47" s="3279"/>
      <c r="F47" s="3279"/>
      <c r="G47" s="3279"/>
      <c r="H47" s="3279"/>
      <c r="I47" s="3279"/>
      <c r="J47" s="3279"/>
      <c r="K47" s="3279"/>
      <c r="L47" s="3279"/>
      <c r="M47" s="3280"/>
      <c r="N47" s="770"/>
      <c r="O47" s="771"/>
      <c r="P47" s="770"/>
      <c r="Q47" s="770"/>
      <c r="R47" s="770"/>
      <c r="S47" s="770"/>
      <c r="T47" s="770"/>
      <c r="U47" s="770"/>
      <c r="V47" s="770"/>
      <c r="W47" s="770"/>
      <c r="X47" s="770"/>
      <c r="Y47" s="770"/>
      <c r="Z47" s="770"/>
    </row>
    <row r="48" spans="1:26" ht="22.5" customHeight="1">
      <c r="A48" s="3274"/>
      <c r="B48" s="905" t="s">
        <v>515</v>
      </c>
      <c r="C48" s="3298" t="s">
        <v>1815</v>
      </c>
      <c r="D48" s="3279"/>
      <c r="E48" s="3279"/>
      <c r="F48" s="3279"/>
      <c r="G48" s="3279"/>
      <c r="H48" s="3279"/>
      <c r="I48" s="3279"/>
      <c r="J48" s="3279"/>
      <c r="K48" s="3279"/>
      <c r="L48" s="3279"/>
      <c r="M48" s="3280"/>
      <c r="N48" s="770"/>
      <c r="O48" s="771"/>
      <c r="P48" s="770"/>
      <c r="Q48" s="770"/>
      <c r="R48" s="770"/>
      <c r="S48" s="770"/>
      <c r="T48" s="770"/>
      <c r="U48" s="770"/>
      <c r="V48" s="770"/>
      <c r="W48" s="770"/>
      <c r="X48" s="770"/>
      <c r="Y48" s="770"/>
      <c r="Z48" s="770"/>
    </row>
    <row r="49" spans="1:26" ht="15.75" customHeight="1">
      <c r="A49" s="3274"/>
      <c r="B49" s="790" t="s">
        <v>517</v>
      </c>
      <c r="C49" s="3278" t="s">
        <v>9</v>
      </c>
      <c r="D49" s="3279"/>
      <c r="E49" s="3279"/>
      <c r="F49" s="3279"/>
      <c r="G49" s="3279"/>
      <c r="H49" s="3279"/>
      <c r="I49" s="3279"/>
      <c r="J49" s="3279"/>
      <c r="K49" s="3279"/>
      <c r="L49" s="3279"/>
      <c r="M49" s="3280"/>
      <c r="N49" s="770"/>
      <c r="O49" s="771"/>
      <c r="P49" s="770"/>
      <c r="Q49" s="770"/>
      <c r="R49" s="770"/>
      <c r="S49" s="770"/>
      <c r="T49" s="770"/>
      <c r="U49" s="770"/>
      <c r="V49" s="770"/>
      <c r="W49" s="770"/>
      <c r="X49" s="770"/>
      <c r="Y49" s="770"/>
      <c r="Z49" s="770"/>
    </row>
    <row r="50" spans="1:26" ht="21" customHeight="1">
      <c r="A50" s="3273" t="s">
        <v>518</v>
      </c>
      <c r="B50" s="855" t="s">
        <v>519</v>
      </c>
      <c r="C50" s="3306" t="s">
        <v>404</v>
      </c>
      <c r="D50" s="3279"/>
      <c r="E50" s="3279"/>
      <c r="F50" s="3279"/>
      <c r="G50" s="3279"/>
      <c r="H50" s="3279"/>
      <c r="I50" s="3279"/>
      <c r="J50" s="3279"/>
      <c r="K50" s="3279"/>
      <c r="L50" s="3279"/>
      <c r="M50" s="3280"/>
      <c r="N50" s="770"/>
      <c r="O50" s="771"/>
      <c r="P50" s="770"/>
      <c r="Q50" s="770"/>
      <c r="R50" s="770"/>
      <c r="S50" s="770"/>
      <c r="T50" s="770"/>
      <c r="U50" s="770"/>
      <c r="V50" s="770"/>
      <c r="W50" s="770"/>
      <c r="X50" s="770"/>
      <c r="Y50" s="770"/>
      <c r="Z50" s="770"/>
    </row>
    <row r="51" spans="1:26" ht="15.75" customHeight="1">
      <c r="A51" s="3274"/>
      <c r="B51" s="855" t="s">
        <v>521</v>
      </c>
      <c r="C51" s="3306" t="s">
        <v>1749</v>
      </c>
      <c r="D51" s="3279"/>
      <c r="E51" s="3279"/>
      <c r="F51" s="3279"/>
      <c r="G51" s="3279"/>
      <c r="H51" s="3279"/>
      <c r="I51" s="3279"/>
      <c r="J51" s="3279"/>
      <c r="K51" s="3279"/>
      <c r="L51" s="3279"/>
      <c r="M51" s="3280"/>
      <c r="N51" s="770"/>
      <c r="O51" s="771"/>
      <c r="P51" s="770"/>
      <c r="Q51" s="770"/>
      <c r="R51" s="770"/>
      <c r="S51" s="770"/>
      <c r="T51" s="770"/>
      <c r="U51" s="770"/>
      <c r="V51" s="770"/>
      <c r="W51" s="770"/>
      <c r="X51" s="770"/>
      <c r="Y51" s="770"/>
      <c r="Z51" s="770"/>
    </row>
    <row r="52" spans="1:26" ht="15.75" customHeight="1">
      <c r="A52" s="3274"/>
      <c r="B52" s="855" t="s">
        <v>523</v>
      </c>
      <c r="C52" s="3306" t="s">
        <v>403</v>
      </c>
      <c r="D52" s="3279"/>
      <c r="E52" s="3279"/>
      <c r="F52" s="3279"/>
      <c r="G52" s="3279"/>
      <c r="H52" s="3279"/>
      <c r="I52" s="3279"/>
      <c r="J52" s="3279"/>
      <c r="K52" s="3279"/>
      <c r="L52" s="3279"/>
      <c r="M52" s="3280"/>
      <c r="N52" s="770"/>
      <c r="O52" s="771"/>
      <c r="P52" s="770"/>
      <c r="Q52" s="770"/>
      <c r="R52" s="770"/>
      <c r="S52" s="770"/>
      <c r="T52" s="770"/>
      <c r="U52" s="770"/>
      <c r="V52" s="770"/>
      <c r="W52" s="770"/>
      <c r="X52" s="770"/>
      <c r="Y52" s="770"/>
      <c r="Z52" s="770"/>
    </row>
    <row r="53" spans="1:26" ht="15.75" customHeight="1">
      <c r="A53" s="3274"/>
      <c r="B53" s="856" t="s">
        <v>524</v>
      </c>
      <c r="C53" s="3306" t="s">
        <v>1750</v>
      </c>
      <c r="D53" s="3279"/>
      <c r="E53" s="3279"/>
      <c r="F53" s="3279"/>
      <c r="G53" s="3279"/>
      <c r="H53" s="3279"/>
      <c r="I53" s="3279"/>
      <c r="J53" s="3279"/>
      <c r="K53" s="3279"/>
      <c r="L53" s="3279"/>
      <c r="M53" s="3280"/>
      <c r="N53" s="770"/>
      <c r="O53" s="771"/>
      <c r="P53" s="770"/>
      <c r="Q53" s="770"/>
      <c r="R53" s="770"/>
      <c r="S53" s="770"/>
      <c r="T53" s="770"/>
      <c r="U53" s="770"/>
      <c r="V53" s="770"/>
      <c r="W53" s="770"/>
      <c r="X53" s="770"/>
      <c r="Y53" s="770"/>
      <c r="Z53" s="770"/>
    </row>
    <row r="54" spans="1:26" ht="15.75" customHeight="1">
      <c r="A54" s="3274"/>
      <c r="B54" s="855" t="s">
        <v>526</v>
      </c>
      <c r="C54" s="3325" t="s">
        <v>1751</v>
      </c>
      <c r="D54" s="3279"/>
      <c r="E54" s="3279"/>
      <c r="F54" s="3279"/>
      <c r="G54" s="3279"/>
      <c r="H54" s="3279"/>
      <c r="I54" s="3279"/>
      <c r="J54" s="3279"/>
      <c r="K54" s="3279"/>
      <c r="L54" s="3279"/>
      <c r="M54" s="3280"/>
      <c r="N54" s="770"/>
      <c r="O54" s="771"/>
      <c r="P54" s="770"/>
      <c r="Q54" s="770"/>
      <c r="R54" s="770"/>
      <c r="S54" s="770"/>
      <c r="T54" s="770"/>
      <c r="U54" s="770"/>
      <c r="V54" s="770"/>
      <c r="W54" s="770"/>
      <c r="X54" s="770"/>
      <c r="Y54" s="770"/>
      <c r="Z54" s="770"/>
    </row>
    <row r="55" spans="1:26" ht="15.75" customHeight="1" thickBot="1">
      <c r="A55" s="3326"/>
      <c r="B55" s="855" t="s">
        <v>527</v>
      </c>
      <c r="C55" s="3306">
        <v>4320410</v>
      </c>
      <c r="D55" s="3279"/>
      <c r="E55" s="3279"/>
      <c r="F55" s="3279"/>
      <c r="G55" s="3279"/>
      <c r="H55" s="3279"/>
      <c r="I55" s="3279"/>
      <c r="J55" s="3279"/>
      <c r="K55" s="3279"/>
      <c r="L55" s="3279"/>
      <c r="M55" s="3280"/>
      <c r="N55" s="770"/>
      <c r="O55" s="771"/>
      <c r="P55" s="770"/>
      <c r="Q55" s="770"/>
      <c r="R55" s="770"/>
      <c r="S55" s="770"/>
      <c r="T55" s="770"/>
      <c r="U55" s="770"/>
      <c r="V55" s="770"/>
      <c r="W55" s="770"/>
      <c r="X55" s="770"/>
      <c r="Y55" s="770"/>
      <c r="Z55" s="770"/>
    </row>
    <row r="56" spans="1:26" ht="18" customHeight="1">
      <c r="A56" s="3273" t="s">
        <v>528</v>
      </c>
      <c r="B56" s="857" t="s">
        <v>529</v>
      </c>
      <c r="C56" s="3306" t="s">
        <v>1752</v>
      </c>
      <c r="D56" s="3279"/>
      <c r="E56" s="3279"/>
      <c r="F56" s="3279"/>
      <c r="G56" s="3279"/>
      <c r="H56" s="3279"/>
      <c r="I56" s="3279"/>
      <c r="J56" s="3279"/>
      <c r="K56" s="3279"/>
      <c r="L56" s="3279"/>
      <c r="M56" s="3280"/>
      <c r="N56" s="770"/>
      <c r="O56" s="771"/>
      <c r="P56" s="770"/>
      <c r="Q56" s="770"/>
      <c r="R56" s="770"/>
      <c r="S56" s="770"/>
      <c r="T56" s="770"/>
      <c r="U56" s="770"/>
      <c r="V56" s="770"/>
      <c r="W56" s="770"/>
      <c r="X56" s="770"/>
      <c r="Y56" s="770"/>
      <c r="Z56" s="770"/>
    </row>
    <row r="57" spans="1:26" ht="27" customHeight="1">
      <c r="A57" s="3274"/>
      <c r="B57" s="857" t="s">
        <v>531</v>
      </c>
      <c r="C57" s="3306" t="s">
        <v>574</v>
      </c>
      <c r="D57" s="3279"/>
      <c r="E57" s="3279"/>
      <c r="F57" s="3279"/>
      <c r="G57" s="3279"/>
      <c r="H57" s="3279"/>
      <c r="I57" s="3279"/>
      <c r="J57" s="3279"/>
      <c r="K57" s="3279"/>
      <c r="L57" s="3279"/>
      <c r="M57" s="3280"/>
      <c r="N57" s="770"/>
      <c r="O57" s="771"/>
      <c r="P57" s="770"/>
      <c r="Q57" s="770"/>
      <c r="R57" s="770"/>
      <c r="S57" s="770"/>
      <c r="T57" s="770"/>
      <c r="U57" s="770"/>
      <c r="V57" s="770"/>
      <c r="W57" s="770"/>
      <c r="X57" s="770"/>
      <c r="Y57" s="770"/>
      <c r="Z57" s="770"/>
    </row>
    <row r="58" spans="1:26" ht="25.5" customHeight="1" thickBot="1">
      <c r="A58" s="3274"/>
      <c r="B58" s="858" t="s">
        <v>5</v>
      </c>
      <c r="C58" s="3306" t="s">
        <v>403</v>
      </c>
      <c r="D58" s="3279"/>
      <c r="E58" s="3279"/>
      <c r="F58" s="3279"/>
      <c r="G58" s="3279"/>
      <c r="H58" s="3279"/>
      <c r="I58" s="3279"/>
      <c r="J58" s="3279"/>
      <c r="K58" s="3279"/>
      <c r="L58" s="3279"/>
      <c r="M58" s="3280"/>
      <c r="N58" s="770"/>
      <c r="O58" s="771"/>
      <c r="P58" s="770"/>
      <c r="Q58" s="770"/>
      <c r="R58" s="770"/>
      <c r="S58" s="770"/>
      <c r="T58" s="770"/>
      <c r="U58" s="770"/>
      <c r="V58" s="770"/>
      <c r="W58" s="770"/>
      <c r="X58" s="770"/>
      <c r="Y58" s="770"/>
      <c r="Z58" s="770"/>
    </row>
    <row r="59" spans="1:26" ht="17.25" customHeight="1" thickBot="1">
      <c r="A59" s="859" t="s">
        <v>533</v>
      </c>
      <c r="B59" s="860"/>
      <c r="C59" s="3319"/>
      <c r="D59" s="3320"/>
      <c r="E59" s="3320"/>
      <c r="F59" s="3320"/>
      <c r="G59" s="3320"/>
      <c r="H59" s="3320"/>
      <c r="I59" s="3320"/>
      <c r="J59" s="3320"/>
      <c r="K59" s="3320"/>
      <c r="L59" s="3320"/>
      <c r="M59" s="3321"/>
      <c r="N59" s="770"/>
      <c r="O59" s="771"/>
      <c r="P59" s="770"/>
      <c r="Q59" s="770"/>
      <c r="R59" s="770"/>
      <c r="S59" s="770"/>
      <c r="T59" s="770"/>
      <c r="U59" s="770"/>
      <c r="V59" s="770"/>
      <c r="W59" s="770"/>
      <c r="X59" s="770"/>
      <c r="Y59" s="770"/>
      <c r="Z59" s="770"/>
    </row>
    <row r="60" spans="1:26" ht="15.75" customHeight="1">
      <c r="A60" s="771"/>
      <c r="B60" s="861"/>
      <c r="C60" s="771"/>
      <c r="D60" s="771"/>
      <c r="E60" s="771"/>
      <c r="F60" s="771"/>
      <c r="G60" s="771"/>
      <c r="H60" s="771"/>
      <c r="I60" s="771"/>
      <c r="J60" s="771"/>
      <c r="K60" s="771"/>
      <c r="L60" s="771"/>
      <c r="M60" s="771"/>
      <c r="N60" s="770"/>
      <c r="O60" s="771"/>
      <c r="P60" s="771"/>
      <c r="Q60" s="771"/>
      <c r="R60" s="771"/>
      <c r="S60" s="771"/>
      <c r="T60" s="771"/>
      <c r="U60" s="771"/>
      <c r="V60" s="771"/>
      <c r="W60" s="771"/>
      <c r="X60" s="771"/>
      <c r="Y60" s="771"/>
      <c r="Z60" s="771"/>
    </row>
    <row r="61" spans="1:26" ht="15.75" customHeight="1">
      <c r="A61" s="771"/>
      <c r="B61" s="861"/>
      <c r="C61" s="771"/>
      <c r="D61" s="771"/>
      <c r="E61" s="771"/>
      <c r="F61" s="771"/>
      <c r="G61" s="771"/>
      <c r="H61" s="771"/>
      <c r="I61" s="771"/>
      <c r="J61" s="771"/>
      <c r="K61" s="771"/>
      <c r="L61" s="771"/>
      <c r="M61" s="771"/>
      <c r="N61" s="770"/>
      <c r="O61" s="771"/>
      <c r="P61" s="771"/>
      <c r="Q61" s="771"/>
      <c r="R61" s="771"/>
      <c r="S61" s="771"/>
      <c r="T61" s="771"/>
      <c r="U61" s="771"/>
      <c r="V61" s="771"/>
      <c r="W61" s="771"/>
      <c r="X61" s="771"/>
      <c r="Y61" s="771"/>
      <c r="Z61" s="771"/>
    </row>
    <row r="62" spans="1:26" ht="15.75" customHeight="1">
      <c r="A62" s="771"/>
      <c r="B62" s="861"/>
      <c r="C62" s="771"/>
      <c r="D62" s="771"/>
      <c r="E62" s="771"/>
      <c r="F62" s="771"/>
      <c r="G62" s="771"/>
      <c r="H62" s="771"/>
      <c r="I62" s="771"/>
      <c r="J62" s="771"/>
      <c r="K62" s="771"/>
      <c r="L62" s="771"/>
      <c r="M62" s="77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2">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dataValidations count="1">
    <dataValidation allowBlank="1" showInputMessage="1" showErrorMessage="1" prompt="Incluir una ficha por cada indicador, ya sea de producto o de resultado" sqref="B1"/>
  </dataValidations>
  <hyperlinks>
    <hyperlink ref="C54" r:id="rId1"/>
  </hyperlinks>
  <pageMargins left="0.7" right="0.7" top="0.75" bottom="0.75" header="0" footer="0"/>
  <pageSetup paperSize="9" orientation="portrai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B1" zoomScale="60" zoomScaleNormal="60" workbookViewId="0">
      <selection activeCell="C2" sqref="C2:M2"/>
    </sheetView>
  </sheetViews>
  <sheetFormatPr baseColWidth="10" defaultColWidth="14.42578125" defaultRowHeight="15" customHeight="1"/>
  <cols>
    <col min="1" max="1" width="28.7109375" style="772" customWidth="1"/>
    <col min="2" max="2" width="44.7109375" style="772" customWidth="1"/>
    <col min="3" max="9" width="13.140625" style="772" customWidth="1"/>
    <col min="10" max="10" width="15.5703125" style="772" customWidth="1"/>
    <col min="11" max="13" width="13.140625" style="772" customWidth="1"/>
    <col min="14" max="14" width="48.42578125" style="772" customWidth="1"/>
    <col min="15" max="26" width="13.140625" style="772" customWidth="1"/>
    <col min="27" max="16384" width="14.42578125" style="772"/>
  </cols>
  <sheetData>
    <row r="1" spans="1:26" ht="48" customHeight="1" thickBot="1">
      <c r="A1" s="769"/>
      <c r="B1" s="3137" t="s">
        <v>1816</v>
      </c>
      <c r="C1" s="3138"/>
      <c r="D1" s="3138"/>
      <c r="E1" s="3138"/>
      <c r="F1" s="3138"/>
      <c r="G1" s="3138"/>
      <c r="H1" s="3138"/>
      <c r="I1" s="3138"/>
      <c r="J1" s="3138"/>
      <c r="K1" s="3138"/>
      <c r="L1" s="3138"/>
      <c r="M1" s="3139"/>
      <c r="N1" s="770"/>
      <c r="O1" s="771"/>
      <c r="P1" s="771"/>
      <c r="Q1" s="771"/>
      <c r="R1" s="771"/>
      <c r="S1" s="771"/>
      <c r="T1" s="771"/>
      <c r="U1" s="771"/>
      <c r="V1" s="771"/>
      <c r="W1" s="771"/>
      <c r="X1" s="771"/>
      <c r="Y1" s="771"/>
      <c r="Z1" s="771"/>
    </row>
    <row r="2" spans="1:26" ht="32.1" customHeight="1">
      <c r="A2" s="3273" t="s">
        <v>457</v>
      </c>
      <c r="B2" s="773" t="s">
        <v>458</v>
      </c>
      <c r="C2" s="3275" t="s">
        <v>1753</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50.1" customHeight="1">
      <c r="A3" s="3274"/>
      <c r="B3" s="775" t="s">
        <v>538</v>
      </c>
      <c r="C3" s="3278" t="s">
        <v>1754</v>
      </c>
      <c r="D3" s="3279"/>
      <c r="E3" s="3279"/>
      <c r="F3" s="3279"/>
      <c r="G3" s="3279"/>
      <c r="H3" s="3279"/>
      <c r="I3" s="3279"/>
      <c r="J3" s="3279"/>
      <c r="K3" s="3279"/>
      <c r="L3" s="3279"/>
      <c r="M3" s="3280"/>
      <c r="N3" s="770"/>
      <c r="O3" s="771"/>
      <c r="P3" s="771"/>
      <c r="Q3" s="771"/>
      <c r="R3" s="771"/>
      <c r="S3" s="771"/>
      <c r="T3" s="771"/>
      <c r="U3" s="771"/>
      <c r="V3" s="771"/>
      <c r="W3" s="771"/>
      <c r="X3" s="771"/>
      <c r="Y3" s="771"/>
      <c r="Z3" s="771"/>
    </row>
    <row r="4" spans="1:26" ht="56.25" customHeight="1">
      <c r="A4" s="3274"/>
      <c r="B4" s="776" t="s">
        <v>3</v>
      </c>
      <c r="C4" s="777" t="s">
        <v>348</v>
      </c>
      <c r="D4" s="778"/>
      <c r="E4" s="779"/>
      <c r="F4" s="3281" t="s">
        <v>4</v>
      </c>
      <c r="G4" s="3282"/>
      <c r="H4" s="780">
        <v>156</v>
      </c>
      <c r="I4" s="3283" t="s">
        <v>405</v>
      </c>
      <c r="J4" s="3284"/>
      <c r="K4" s="3284"/>
      <c r="L4" s="3284"/>
      <c r="M4" s="3285"/>
      <c r="N4" s="3297"/>
      <c r="O4" s="771"/>
      <c r="P4" s="771"/>
      <c r="Q4" s="771"/>
      <c r="R4" s="771"/>
      <c r="S4" s="771"/>
      <c r="T4" s="771"/>
      <c r="U4" s="771"/>
      <c r="V4" s="771"/>
      <c r="W4" s="771"/>
      <c r="X4" s="771"/>
      <c r="Y4" s="771"/>
      <c r="Z4" s="771"/>
    </row>
    <row r="5" spans="1:26" ht="20.100000000000001" customHeight="1">
      <c r="A5" s="3274"/>
      <c r="B5" s="776" t="s">
        <v>459</v>
      </c>
      <c r="C5" s="3298" t="s">
        <v>1332</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20.100000000000001" customHeight="1">
      <c r="A6" s="3274"/>
      <c r="B6" s="776" t="s">
        <v>460</v>
      </c>
      <c r="C6" s="3298" t="s">
        <v>1652</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1653</v>
      </c>
      <c r="D7" s="3279"/>
      <c r="E7" s="3279"/>
      <c r="F7" s="781"/>
      <c r="G7" s="782"/>
      <c r="H7" s="783" t="s">
        <v>5</v>
      </c>
      <c r="I7" s="3300" t="s">
        <v>403</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403</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785"/>
      <c r="F9" s="3288" t="s">
        <v>5</v>
      </c>
      <c r="G9" s="3287"/>
      <c r="H9" s="786"/>
      <c r="I9" s="3288" t="s">
        <v>5</v>
      </c>
      <c r="J9" s="3287"/>
      <c r="K9" s="785"/>
      <c r="L9" s="3288" t="s">
        <v>5</v>
      </c>
      <c r="M9" s="3289"/>
      <c r="N9" s="770"/>
      <c r="O9" s="771"/>
      <c r="P9" s="771"/>
      <c r="Q9" s="771"/>
      <c r="R9" s="771"/>
      <c r="S9" s="771"/>
      <c r="T9" s="771"/>
      <c r="U9" s="771"/>
      <c r="V9" s="771"/>
      <c r="W9" s="771"/>
      <c r="X9" s="771"/>
      <c r="Y9" s="771"/>
      <c r="Z9" s="771"/>
    </row>
    <row r="10" spans="1:26" ht="19.5" customHeight="1">
      <c r="A10" s="3274"/>
      <c r="B10" s="3291"/>
      <c r="C10" s="3295"/>
      <c r="D10" s="3296"/>
      <c r="E10" s="785"/>
      <c r="F10" s="3301"/>
      <c r="G10" s="3296"/>
      <c r="H10" s="785"/>
      <c r="I10" s="3301"/>
      <c r="J10" s="3296"/>
      <c r="K10" s="785"/>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787"/>
      <c r="F11" s="3303" t="s">
        <v>463</v>
      </c>
      <c r="G11" s="3296"/>
      <c r="H11" s="787"/>
      <c r="I11" s="3303" t="s">
        <v>463</v>
      </c>
      <c r="J11" s="3296"/>
      <c r="K11" s="787"/>
      <c r="L11" s="3304" t="s">
        <v>5</v>
      </c>
      <c r="M11" s="3280"/>
      <c r="N11" s="770"/>
      <c r="O11" s="771"/>
      <c r="P11" s="771"/>
      <c r="Q11" s="771"/>
      <c r="R11" s="771"/>
      <c r="S11" s="771"/>
      <c r="T11" s="771"/>
      <c r="U11" s="771"/>
      <c r="V11" s="771"/>
      <c r="W11" s="771"/>
      <c r="X11" s="771"/>
      <c r="Y11" s="771"/>
      <c r="Z11" s="771"/>
    </row>
    <row r="12" spans="1:26" ht="45.95" customHeight="1">
      <c r="A12" s="3274"/>
      <c r="B12" s="775" t="s">
        <v>464</v>
      </c>
      <c r="C12" s="3278" t="s">
        <v>1755</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39" customHeight="1">
      <c r="A13" s="3274"/>
      <c r="B13" s="775" t="s">
        <v>543</v>
      </c>
      <c r="C13" s="3308" t="s">
        <v>1756</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3306" t="s">
        <v>1656</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47.1" customHeight="1">
      <c r="A15" s="3274"/>
      <c r="B15" s="788" t="s">
        <v>547</v>
      </c>
      <c r="C15" s="3299" t="s">
        <v>11</v>
      </c>
      <c r="D15" s="3282"/>
      <c r="E15" s="789" t="s">
        <v>548</v>
      </c>
      <c r="F15" s="3309" t="s">
        <v>117</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1657</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1757</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796"/>
      <c r="F19" s="795"/>
      <c r="G19" s="796"/>
      <c r="H19" s="795"/>
      <c r="I19" s="796"/>
      <c r="J19" s="795"/>
      <c r="K19" s="796"/>
      <c r="L19" s="796"/>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800" t="s">
        <v>468</v>
      </c>
      <c r="F20" s="799"/>
      <c r="G20" s="800" t="s">
        <v>469</v>
      </c>
      <c r="H20" s="799"/>
      <c r="I20" s="800" t="s">
        <v>470</v>
      </c>
      <c r="J20" s="801"/>
      <c r="K20" s="800"/>
      <c r="L20" s="800"/>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800" t="s">
        <v>472</v>
      </c>
      <c r="F21" s="803"/>
      <c r="G21" s="800" t="s">
        <v>473</v>
      </c>
      <c r="H21" s="803"/>
      <c r="I21" s="800"/>
      <c r="J21" s="796"/>
      <c r="K21" s="800"/>
      <c r="L21" s="800"/>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800" t="s">
        <v>475</v>
      </c>
      <c r="F22" s="802"/>
      <c r="G22" s="800"/>
      <c r="H22" s="796"/>
      <c r="I22" s="800"/>
      <c r="J22" s="796"/>
      <c r="K22" s="800"/>
      <c r="L22" s="800"/>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800" t="s">
        <v>478</v>
      </c>
      <c r="F23" s="862" t="s">
        <v>1758</v>
      </c>
      <c r="G23" s="787"/>
      <c r="H23" s="787"/>
      <c r="I23" s="787"/>
      <c r="J23" s="787"/>
      <c r="K23" s="787"/>
      <c r="L23" s="78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811"/>
      <c r="F26" s="800" t="s">
        <v>481</v>
      </c>
      <c r="G26" s="802"/>
      <c r="H26" s="811"/>
      <c r="I26" s="800" t="s">
        <v>482</v>
      </c>
      <c r="J26" s="802" t="s">
        <v>477</v>
      </c>
      <c r="K26" s="811"/>
      <c r="L26" s="800"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813"/>
      <c r="F27" s="800" t="s">
        <v>484</v>
      </c>
      <c r="G27" s="803"/>
      <c r="H27" s="813"/>
      <c r="I27" s="800" t="s">
        <v>1660</v>
      </c>
      <c r="J27" s="802"/>
      <c r="K27" s="785"/>
      <c r="L27" s="800"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v>2</v>
      </c>
      <c r="E30" s="811"/>
      <c r="F30" s="822" t="s">
        <v>487</v>
      </c>
      <c r="G30" s="803">
        <v>2019</v>
      </c>
      <c r="H30" s="811"/>
      <c r="I30" s="822" t="s">
        <v>488</v>
      </c>
      <c r="J30" s="3311" t="s">
        <v>1759</v>
      </c>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803">
        <v>2020</v>
      </c>
      <c r="E33" s="828"/>
      <c r="F33" s="811" t="s">
        <v>491</v>
      </c>
      <c r="G33" s="829" t="s">
        <v>492</v>
      </c>
      <c r="H33" s="828"/>
      <c r="I33" s="822"/>
      <c r="J33" s="828"/>
      <c r="K33" s="828"/>
      <c r="L33" s="813"/>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811" t="s">
        <v>494</v>
      </c>
      <c r="E36" s="811"/>
      <c r="F36" s="811" t="s">
        <v>495</v>
      </c>
      <c r="G36" s="811"/>
      <c r="H36" s="785" t="s">
        <v>496</v>
      </c>
      <c r="I36" s="785"/>
      <c r="J36" s="785" t="s">
        <v>497</v>
      </c>
      <c r="K36" s="811"/>
      <c r="L36" s="811" t="s">
        <v>498</v>
      </c>
      <c r="M36" s="837"/>
      <c r="N36" s="770"/>
      <c r="O36" s="771"/>
      <c r="P36" s="771"/>
      <c r="Q36" s="771"/>
      <c r="R36" s="771"/>
      <c r="S36" s="771"/>
      <c r="T36" s="771"/>
      <c r="U36" s="771"/>
      <c r="V36" s="771"/>
      <c r="W36" s="771"/>
      <c r="X36" s="771"/>
      <c r="Y36" s="771"/>
      <c r="Z36" s="771"/>
    </row>
    <row r="37" spans="1:26" ht="15.75" customHeight="1">
      <c r="A37" s="3274"/>
      <c r="B37" s="3291"/>
      <c r="C37" s="798"/>
      <c r="D37" s="838">
        <v>2</v>
      </c>
      <c r="E37" s="839">
        <v>2020</v>
      </c>
      <c r="F37" s="838">
        <v>2</v>
      </c>
      <c r="G37" s="839">
        <v>2021</v>
      </c>
      <c r="H37" s="838">
        <v>2</v>
      </c>
      <c r="I37" s="839">
        <v>2022</v>
      </c>
      <c r="J37" s="838">
        <v>2</v>
      </c>
      <c r="K37" s="839">
        <v>2023</v>
      </c>
      <c r="L37" s="838">
        <v>2</v>
      </c>
      <c r="M37" s="840">
        <v>2024</v>
      </c>
      <c r="N37" s="770"/>
      <c r="O37" s="771"/>
      <c r="P37" s="771"/>
      <c r="Q37" s="771"/>
      <c r="R37" s="771"/>
      <c r="S37" s="771"/>
      <c r="T37" s="771"/>
      <c r="U37" s="771"/>
      <c r="V37" s="771"/>
      <c r="W37" s="771"/>
      <c r="X37" s="771"/>
      <c r="Y37" s="771"/>
      <c r="Z37" s="771"/>
    </row>
    <row r="38" spans="1:26" ht="15.75" customHeight="1">
      <c r="A38" s="3274"/>
      <c r="B38" s="3291"/>
      <c r="C38" s="798"/>
      <c r="D38" s="811" t="s">
        <v>499</v>
      </c>
      <c r="E38" s="811"/>
      <c r="F38" s="811" t="s">
        <v>500</v>
      </c>
      <c r="G38" s="811"/>
      <c r="H38" s="785" t="s">
        <v>501</v>
      </c>
      <c r="I38" s="785"/>
      <c r="J38" s="785" t="s">
        <v>502</v>
      </c>
      <c r="K38" s="811"/>
      <c r="L38" s="811" t="s">
        <v>503</v>
      </c>
      <c r="M38" s="797"/>
      <c r="N38" s="770"/>
      <c r="O38" s="771"/>
      <c r="P38" s="771"/>
      <c r="Q38" s="771"/>
      <c r="R38" s="771"/>
      <c r="S38" s="771"/>
      <c r="T38" s="771"/>
      <c r="U38" s="771"/>
      <c r="V38" s="771"/>
      <c r="W38" s="771"/>
      <c r="X38" s="771"/>
      <c r="Y38" s="771"/>
      <c r="Z38" s="771"/>
    </row>
    <row r="39" spans="1:26" ht="15.75" customHeight="1">
      <c r="A39" s="3274"/>
      <c r="B39" s="3291"/>
      <c r="C39" s="798"/>
      <c r="D39" s="863">
        <v>2</v>
      </c>
      <c r="E39" s="864">
        <v>2025</v>
      </c>
      <c r="F39" s="865">
        <v>2</v>
      </c>
      <c r="G39" s="864">
        <v>2026</v>
      </c>
      <c r="H39" s="866">
        <v>2</v>
      </c>
      <c r="I39" s="839">
        <v>2027</v>
      </c>
      <c r="J39" s="838">
        <v>2</v>
      </c>
      <c r="K39" s="839">
        <v>2028</v>
      </c>
      <c r="L39" s="838">
        <v>2</v>
      </c>
      <c r="M39" s="840">
        <v>2029</v>
      </c>
      <c r="N39" s="770"/>
      <c r="O39" s="771"/>
      <c r="P39" s="771"/>
      <c r="Q39" s="771"/>
      <c r="R39" s="771"/>
      <c r="S39" s="771"/>
      <c r="T39" s="771"/>
      <c r="U39" s="771"/>
      <c r="V39" s="771"/>
      <c r="W39" s="771"/>
      <c r="X39" s="771"/>
      <c r="Y39" s="771"/>
      <c r="Z39" s="771"/>
    </row>
    <row r="40" spans="1:26" ht="15.75" customHeight="1">
      <c r="A40" s="3274"/>
      <c r="B40" s="3291"/>
      <c r="C40" s="798"/>
      <c r="D40" s="811" t="s">
        <v>504</v>
      </c>
      <c r="E40" s="796"/>
      <c r="F40" s="867" t="s">
        <v>1716</v>
      </c>
      <c r="G40" s="811"/>
      <c r="H40" s="785"/>
      <c r="I40" s="785"/>
      <c r="J40" s="785"/>
      <c r="K40" s="811"/>
      <c r="L40" s="811"/>
      <c r="M40" s="797"/>
      <c r="N40" s="770"/>
      <c r="O40" s="771"/>
      <c r="P40" s="771"/>
      <c r="Q40" s="771"/>
      <c r="R40" s="771"/>
      <c r="S40" s="771"/>
      <c r="T40" s="771"/>
      <c r="U40" s="771"/>
      <c r="V40" s="771"/>
      <c r="W40" s="771"/>
      <c r="X40" s="771"/>
      <c r="Y40" s="771"/>
      <c r="Z40" s="771"/>
    </row>
    <row r="41" spans="1:26" ht="15.75" customHeight="1">
      <c r="A41" s="3274"/>
      <c r="B41" s="3291"/>
      <c r="C41" s="845"/>
      <c r="D41" s="863">
        <v>2</v>
      </c>
      <c r="E41" s="868">
        <v>2030</v>
      </c>
      <c r="F41" s="869">
        <v>22</v>
      </c>
      <c r="G41" s="806"/>
      <c r="H41" s="848"/>
      <c r="I41" s="806"/>
      <c r="J41" s="848"/>
      <c r="K41" s="806"/>
      <c r="L41" s="848"/>
      <c r="M41" s="807"/>
      <c r="N41" s="770"/>
      <c r="O41" s="771"/>
      <c r="P41" s="770"/>
      <c r="Q41" s="770"/>
      <c r="R41" s="770"/>
      <c r="S41" s="770"/>
      <c r="T41" s="770"/>
      <c r="U41" s="770"/>
      <c r="V41" s="770"/>
      <c r="W41" s="770"/>
      <c r="X41" s="770"/>
      <c r="Y41" s="770"/>
      <c r="Z41" s="770"/>
    </row>
    <row r="42" spans="1:26" ht="18" customHeight="1">
      <c r="A42" s="3274"/>
      <c r="B42" s="3307" t="s">
        <v>510</v>
      </c>
      <c r="C42" s="808"/>
      <c r="D42" s="796"/>
      <c r="E42" s="796"/>
      <c r="F42" s="796"/>
      <c r="G42" s="792"/>
      <c r="H42" s="792"/>
      <c r="I42" s="792"/>
      <c r="J42" s="792"/>
      <c r="K42" s="792"/>
      <c r="L42" s="813"/>
      <c r="M42" s="830"/>
      <c r="N42" s="770"/>
      <c r="O42" s="771"/>
      <c r="P42" s="770"/>
      <c r="Q42" s="770"/>
      <c r="R42" s="770"/>
      <c r="S42" s="770"/>
      <c r="T42" s="770"/>
      <c r="U42" s="770"/>
      <c r="V42" s="770"/>
      <c r="W42" s="770"/>
      <c r="X42" s="770"/>
      <c r="Y42" s="770"/>
      <c r="Z42" s="770"/>
    </row>
    <row r="43" spans="1:26" ht="15.75" customHeight="1">
      <c r="A43" s="3274"/>
      <c r="B43" s="3291"/>
      <c r="C43" s="849"/>
      <c r="D43" s="850" t="s">
        <v>131</v>
      </c>
      <c r="E43" s="851" t="s">
        <v>28</v>
      </c>
      <c r="F43" s="3312" t="s">
        <v>511</v>
      </c>
      <c r="G43" s="3314" t="s">
        <v>553</v>
      </c>
      <c r="H43" s="3287"/>
      <c r="I43" s="3287"/>
      <c r="J43" s="3315"/>
      <c r="K43" s="852" t="s">
        <v>512</v>
      </c>
      <c r="L43" s="3327" t="s">
        <v>1760</v>
      </c>
      <c r="M43" s="3328"/>
      <c r="N43" s="770"/>
      <c r="O43" s="771"/>
      <c r="P43" s="770"/>
      <c r="Q43" s="770"/>
      <c r="R43" s="770"/>
      <c r="S43" s="770"/>
      <c r="T43" s="770"/>
      <c r="U43" s="770"/>
      <c r="V43" s="770"/>
      <c r="W43" s="770"/>
      <c r="X43" s="770"/>
      <c r="Y43" s="770"/>
      <c r="Z43" s="770"/>
    </row>
    <row r="44" spans="1:26" ht="15.75" customHeight="1">
      <c r="A44" s="3274"/>
      <c r="B44" s="3291"/>
      <c r="C44" s="849"/>
      <c r="D44" s="853" t="s">
        <v>477</v>
      </c>
      <c r="E44" s="802"/>
      <c r="F44" s="3313"/>
      <c r="G44" s="3316"/>
      <c r="H44" s="3296"/>
      <c r="I44" s="3296"/>
      <c r="J44" s="3317"/>
      <c r="K44" s="813"/>
      <c r="L44" s="3329"/>
      <c r="M44" s="3330"/>
      <c r="N44" s="770"/>
      <c r="O44" s="771"/>
      <c r="P44" s="770"/>
      <c r="Q44" s="770"/>
      <c r="R44" s="770"/>
      <c r="S44" s="770"/>
      <c r="T44" s="770"/>
      <c r="U44" s="770"/>
      <c r="V44" s="770"/>
      <c r="W44" s="770"/>
      <c r="X44" s="770"/>
      <c r="Y44" s="770"/>
      <c r="Z44" s="770"/>
    </row>
    <row r="45" spans="1:26" ht="15.75" customHeight="1">
      <c r="A45" s="3274"/>
      <c r="B45" s="3292"/>
      <c r="C45" s="854"/>
      <c r="D45" s="815"/>
      <c r="E45" s="815"/>
      <c r="F45" s="815"/>
      <c r="G45" s="815"/>
      <c r="H45" s="815"/>
      <c r="I45" s="815"/>
      <c r="J45" s="815"/>
      <c r="K45" s="815"/>
      <c r="L45" s="813"/>
      <c r="M45" s="830"/>
      <c r="N45" s="770"/>
      <c r="O45" s="771"/>
      <c r="P45" s="770"/>
      <c r="Q45" s="770"/>
      <c r="R45" s="770"/>
      <c r="S45" s="770"/>
      <c r="T45" s="770"/>
      <c r="U45" s="770"/>
      <c r="V45" s="770"/>
      <c r="W45" s="770"/>
      <c r="X45" s="770"/>
      <c r="Y45" s="770"/>
      <c r="Z45" s="770"/>
    </row>
    <row r="46" spans="1:26" ht="31.5" customHeight="1">
      <c r="A46" s="3274"/>
      <c r="B46" s="775" t="s">
        <v>513</v>
      </c>
      <c r="C46" s="3306" t="s">
        <v>1757</v>
      </c>
      <c r="D46" s="3279"/>
      <c r="E46" s="3279"/>
      <c r="F46" s="3279"/>
      <c r="G46" s="3279"/>
      <c r="H46" s="3279"/>
      <c r="I46" s="3279"/>
      <c r="J46" s="3279"/>
      <c r="K46" s="3279"/>
      <c r="L46" s="3279"/>
      <c r="M46" s="3280"/>
      <c r="N46" s="770"/>
      <c r="O46" s="771"/>
      <c r="P46" s="770"/>
      <c r="Q46" s="770"/>
      <c r="R46" s="770"/>
      <c r="S46" s="770"/>
      <c r="T46" s="770"/>
      <c r="U46" s="770"/>
      <c r="V46" s="770"/>
      <c r="W46" s="770"/>
      <c r="X46" s="770"/>
      <c r="Y46" s="770"/>
      <c r="Z46" s="770"/>
    </row>
    <row r="47" spans="1:26" ht="23.25" customHeight="1">
      <c r="A47" s="3274"/>
      <c r="B47" s="790" t="s">
        <v>514</v>
      </c>
      <c r="C47" s="3278" t="s">
        <v>1759</v>
      </c>
      <c r="D47" s="3279"/>
      <c r="E47" s="3279"/>
      <c r="F47" s="3279"/>
      <c r="G47" s="3279"/>
      <c r="H47" s="3279"/>
      <c r="I47" s="3279"/>
      <c r="J47" s="3279"/>
      <c r="K47" s="3279"/>
      <c r="L47" s="3279"/>
      <c r="M47" s="3280"/>
      <c r="N47" s="770"/>
      <c r="O47" s="771"/>
      <c r="P47" s="770"/>
      <c r="Q47" s="770"/>
      <c r="R47" s="770"/>
      <c r="S47" s="770"/>
      <c r="T47" s="770"/>
      <c r="U47" s="770"/>
      <c r="V47" s="770"/>
      <c r="W47" s="770"/>
      <c r="X47" s="770"/>
      <c r="Y47" s="770"/>
      <c r="Z47" s="770"/>
    </row>
    <row r="48" spans="1:26" ht="22.5" customHeight="1">
      <c r="A48" s="3274"/>
      <c r="B48" s="790" t="s">
        <v>515</v>
      </c>
      <c r="C48" s="3298" t="s">
        <v>516</v>
      </c>
      <c r="D48" s="3279"/>
      <c r="E48" s="3279"/>
      <c r="F48" s="3279"/>
      <c r="G48" s="3279"/>
      <c r="H48" s="3279"/>
      <c r="I48" s="3279"/>
      <c r="J48" s="3279"/>
      <c r="K48" s="3279"/>
      <c r="L48" s="3279"/>
      <c r="M48" s="3280"/>
      <c r="N48" s="770"/>
      <c r="O48" s="771"/>
      <c r="P48" s="770"/>
      <c r="Q48" s="770"/>
      <c r="R48" s="770"/>
      <c r="S48" s="770"/>
      <c r="T48" s="770"/>
      <c r="U48" s="770"/>
      <c r="V48" s="770"/>
      <c r="W48" s="770"/>
      <c r="X48" s="770"/>
      <c r="Y48" s="770"/>
      <c r="Z48" s="770"/>
    </row>
    <row r="49" spans="1:26" ht="15.75" customHeight="1">
      <c r="A49" s="3274"/>
      <c r="B49" s="790" t="s">
        <v>517</v>
      </c>
      <c r="C49" s="3278" t="s">
        <v>9</v>
      </c>
      <c r="D49" s="3279"/>
      <c r="E49" s="3279"/>
      <c r="F49" s="3279"/>
      <c r="G49" s="3279"/>
      <c r="H49" s="3279"/>
      <c r="I49" s="3279"/>
      <c r="J49" s="3279"/>
      <c r="K49" s="3279"/>
      <c r="L49" s="3279"/>
      <c r="M49" s="3280"/>
      <c r="N49" s="770"/>
      <c r="O49" s="771"/>
      <c r="P49" s="770"/>
      <c r="Q49" s="770"/>
      <c r="R49" s="770"/>
      <c r="S49" s="770"/>
      <c r="T49" s="770"/>
      <c r="U49" s="770"/>
      <c r="V49" s="770"/>
      <c r="W49" s="770"/>
      <c r="X49" s="770"/>
      <c r="Y49" s="770"/>
      <c r="Z49" s="770"/>
    </row>
    <row r="50" spans="1:26" ht="21" customHeight="1">
      <c r="A50" s="3273" t="s">
        <v>518</v>
      </c>
      <c r="B50" s="855" t="s">
        <v>519</v>
      </c>
      <c r="C50" s="3306" t="s">
        <v>404</v>
      </c>
      <c r="D50" s="3279"/>
      <c r="E50" s="3279"/>
      <c r="F50" s="3279"/>
      <c r="G50" s="3279"/>
      <c r="H50" s="3279"/>
      <c r="I50" s="3279"/>
      <c r="J50" s="3279"/>
      <c r="K50" s="3279"/>
      <c r="L50" s="3279"/>
      <c r="M50" s="3280"/>
      <c r="N50" s="770"/>
      <c r="O50" s="771"/>
      <c r="P50" s="770"/>
      <c r="Q50" s="770"/>
      <c r="R50" s="770"/>
      <c r="S50" s="770"/>
      <c r="T50" s="770"/>
      <c r="U50" s="770"/>
      <c r="V50" s="770"/>
      <c r="W50" s="770"/>
      <c r="X50" s="770"/>
      <c r="Y50" s="770"/>
      <c r="Z50" s="770"/>
    </row>
    <row r="51" spans="1:26" ht="15.75" customHeight="1">
      <c r="A51" s="3274"/>
      <c r="B51" s="855" t="s">
        <v>521</v>
      </c>
      <c r="C51" s="3306" t="s">
        <v>1749</v>
      </c>
      <c r="D51" s="3279"/>
      <c r="E51" s="3279"/>
      <c r="F51" s="3279"/>
      <c r="G51" s="3279"/>
      <c r="H51" s="3279"/>
      <c r="I51" s="3279"/>
      <c r="J51" s="3279"/>
      <c r="K51" s="3279"/>
      <c r="L51" s="3279"/>
      <c r="M51" s="3280"/>
      <c r="N51" s="770"/>
      <c r="O51" s="771"/>
      <c r="P51" s="770"/>
      <c r="Q51" s="770"/>
      <c r="R51" s="770"/>
      <c r="S51" s="770"/>
      <c r="T51" s="770"/>
      <c r="U51" s="770"/>
      <c r="V51" s="770"/>
      <c r="W51" s="770"/>
      <c r="X51" s="770"/>
      <c r="Y51" s="770"/>
      <c r="Z51" s="770"/>
    </row>
    <row r="52" spans="1:26" ht="15.75" customHeight="1">
      <c r="A52" s="3274"/>
      <c r="B52" s="855" t="s">
        <v>523</v>
      </c>
      <c r="C52" s="3306" t="s">
        <v>403</v>
      </c>
      <c r="D52" s="3279"/>
      <c r="E52" s="3279"/>
      <c r="F52" s="3279"/>
      <c r="G52" s="3279"/>
      <c r="H52" s="3279"/>
      <c r="I52" s="3279"/>
      <c r="J52" s="3279"/>
      <c r="K52" s="3279"/>
      <c r="L52" s="3279"/>
      <c r="M52" s="3280"/>
      <c r="N52" s="770"/>
      <c r="O52" s="771"/>
      <c r="P52" s="770"/>
      <c r="Q52" s="770"/>
      <c r="R52" s="770"/>
      <c r="S52" s="770"/>
      <c r="T52" s="770"/>
      <c r="U52" s="770"/>
      <c r="V52" s="770"/>
      <c r="W52" s="770"/>
      <c r="X52" s="770"/>
      <c r="Y52" s="770"/>
      <c r="Z52" s="770"/>
    </row>
    <row r="53" spans="1:26" ht="15.75" customHeight="1">
      <c r="A53" s="3274"/>
      <c r="B53" s="856" t="s">
        <v>524</v>
      </c>
      <c r="C53" s="3306" t="s">
        <v>1750</v>
      </c>
      <c r="D53" s="3279"/>
      <c r="E53" s="3279"/>
      <c r="F53" s="3279"/>
      <c r="G53" s="3279"/>
      <c r="H53" s="3279"/>
      <c r="I53" s="3279"/>
      <c r="J53" s="3279"/>
      <c r="K53" s="3279"/>
      <c r="L53" s="3279"/>
      <c r="M53" s="3280"/>
      <c r="N53" s="770"/>
      <c r="O53" s="771"/>
      <c r="P53" s="770"/>
      <c r="Q53" s="770"/>
      <c r="R53" s="770"/>
      <c r="S53" s="770"/>
      <c r="T53" s="770"/>
      <c r="U53" s="770"/>
      <c r="V53" s="770"/>
      <c r="W53" s="770"/>
      <c r="X53" s="770"/>
      <c r="Y53" s="770"/>
      <c r="Z53" s="770"/>
    </row>
    <row r="54" spans="1:26" ht="15.75" customHeight="1">
      <c r="A54" s="3274"/>
      <c r="B54" s="855" t="s">
        <v>526</v>
      </c>
      <c r="C54" s="3325" t="s">
        <v>1751</v>
      </c>
      <c r="D54" s="3279"/>
      <c r="E54" s="3279"/>
      <c r="F54" s="3279"/>
      <c r="G54" s="3279"/>
      <c r="H54" s="3279"/>
      <c r="I54" s="3279"/>
      <c r="J54" s="3279"/>
      <c r="K54" s="3279"/>
      <c r="L54" s="3279"/>
      <c r="M54" s="3280"/>
      <c r="N54" s="770"/>
      <c r="O54" s="771"/>
      <c r="P54" s="770"/>
      <c r="Q54" s="770"/>
      <c r="R54" s="770"/>
      <c r="S54" s="770"/>
      <c r="T54" s="770"/>
      <c r="U54" s="770"/>
      <c r="V54" s="770"/>
      <c r="W54" s="770"/>
      <c r="X54" s="770"/>
      <c r="Y54" s="770"/>
      <c r="Z54" s="770"/>
    </row>
    <row r="55" spans="1:26" ht="15.75" customHeight="1" thickBot="1">
      <c r="A55" s="3326"/>
      <c r="B55" s="855" t="s">
        <v>527</v>
      </c>
      <c r="C55" s="3306">
        <v>4320410</v>
      </c>
      <c r="D55" s="3279"/>
      <c r="E55" s="3279"/>
      <c r="F55" s="3279"/>
      <c r="G55" s="3279"/>
      <c r="H55" s="3279"/>
      <c r="I55" s="3279"/>
      <c r="J55" s="3279"/>
      <c r="K55" s="3279"/>
      <c r="L55" s="3279"/>
      <c r="M55" s="3280"/>
      <c r="N55" s="770"/>
      <c r="O55" s="771"/>
      <c r="P55" s="770"/>
      <c r="Q55" s="770"/>
      <c r="R55" s="770"/>
      <c r="S55" s="770"/>
      <c r="T55" s="770"/>
      <c r="U55" s="770"/>
      <c r="V55" s="770"/>
      <c r="W55" s="770"/>
      <c r="X55" s="770"/>
      <c r="Y55" s="770"/>
      <c r="Z55" s="770"/>
    </row>
    <row r="56" spans="1:26" ht="18" customHeight="1">
      <c r="A56" s="3273" t="s">
        <v>528</v>
      </c>
      <c r="B56" s="857" t="s">
        <v>529</v>
      </c>
      <c r="C56" s="3306" t="s">
        <v>1752</v>
      </c>
      <c r="D56" s="3279"/>
      <c r="E56" s="3279"/>
      <c r="F56" s="3279"/>
      <c r="G56" s="3279"/>
      <c r="H56" s="3279"/>
      <c r="I56" s="3279"/>
      <c r="J56" s="3279"/>
      <c r="K56" s="3279"/>
      <c r="L56" s="3279"/>
      <c r="M56" s="3280"/>
      <c r="N56" s="770"/>
      <c r="O56" s="771"/>
      <c r="P56" s="770"/>
      <c r="Q56" s="770"/>
      <c r="R56" s="770"/>
      <c r="S56" s="770"/>
      <c r="T56" s="770"/>
      <c r="U56" s="770"/>
      <c r="V56" s="770"/>
      <c r="W56" s="770"/>
      <c r="X56" s="770"/>
      <c r="Y56" s="770"/>
      <c r="Z56" s="770"/>
    </row>
    <row r="57" spans="1:26" ht="27" customHeight="1">
      <c r="A57" s="3274"/>
      <c r="B57" s="857" t="s">
        <v>531</v>
      </c>
      <c r="C57" s="3306" t="s">
        <v>574</v>
      </c>
      <c r="D57" s="3279"/>
      <c r="E57" s="3279"/>
      <c r="F57" s="3279"/>
      <c r="G57" s="3279"/>
      <c r="H57" s="3279"/>
      <c r="I57" s="3279"/>
      <c r="J57" s="3279"/>
      <c r="K57" s="3279"/>
      <c r="L57" s="3279"/>
      <c r="M57" s="3280"/>
      <c r="N57" s="770"/>
      <c r="O57" s="771"/>
      <c r="P57" s="770"/>
      <c r="Q57" s="770"/>
      <c r="R57" s="770"/>
      <c r="S57" s="770"/>
      <c r="T57" s="770"/>
      <c r="U57" s="770"/>
      <c r="V57" s="770"/>
      <c r="W57" s="770"/>
      <c r="X57" s="770"/>
      <c r="Y57" s="770"/>
      <c r="Z57" s="770"/>
    </row>
    <row r="58" spans="1:26" ht="25.5" customHeight="1" thickBot="1">
      <c r="A58" s="3274"/>
      <c r="B58" s="858" t="s">
        <v>5</v>
      </c>
      <c r="C58" s="3306" t="s">
        <v>403</v>
      </c>
      <c r="D58" s="3279"/>
      <c r="E58" s="3279"/>
      <c r="F58" s="3279"/>
      <c r="G58" s="3279"/>
      <c r="H58" s="3279"/>
      <c r="I58" s="3279"/>
      <c r="J58" s="3279"/>
      <c r="K58" s="3279"/>
      <c r="L58" s="3279"/>
      <c r="M58" s="3280"/>
      <c r="N58" s="770"/>
      <c r="O58" s="771"/>
      <c r="P58" s="770"/>
      <c r="Q58" s="770"/>
      <c r="R58" s="770"/>
      <c r="S58" s="770"/>
      <c r="T58" s="770"/>
      <c r="U58" s="770"/>
      <c r="V58" s="770"/>
      <c r="W58" s="770"/>
      <c r="X58" s="770"/>
      <c r="Y58" s="770"/>
      <c r="Z58" s="770"/>
    </row>
    <row r="59" spans="1:26" ht="17.25" customHeight="1" thickBot="1">
      <c r="A59" s="859" t="s">
        <v>533</v>
      </c>
      <c r="B59" s="860"/>
      <c r="C59" s="3319"/>
      <c r="D59" s="3320"/>
      <c r="E59" s="3320"/>
      <c r="F59" s="3320"/>
      <c r="G59" s="3320"/>
      <c r="H59" s="3320"/>
      <c r="I59" s="3320"/>
      <c r="J59" s="3320"/>
      <c r="K59" s="3320"/>
      <c r="L59" s="3320"/>
      <c r="M59" s="3321"/>
      <c r="N59" s="770"/>
      <c r="O59" s="771"/>
      <c r="P59" s="770"/>
      <c r="Q59" s="770"/>
      <c r="R59" s="770"/>
      <c r="S59" s="770"/>
      <c r="T59" s="770"/>
      <c r="U59" s="770"/>
      <c r="V59" s="770"/>
      <c r="W59" s="770"/>
      <c r="X59" s="770"/>
      <c r="Y59" s="770"/>
      <c r="Z59" s="770"/>
    </row>
    <row r="60" spans="1:26" ht="15.75" customHeight="1">
      <c r="A60" s="771"/>
      <c r="B60" s="861"/>
      <c r="C60" s="771"/>
      <c r="D60" s="771"/>
      <c r="E60" s="771"/>
      <c r="F60" s="771"/>
      <c r="G60" s="771"/>
      <c r="H60" s="771"/>
      <c r="I60" s="771"/>
      <c r="J60" s="771"/>
      <c r="K60" s="771"/>
      <c r="L60" s="771"/>
      <c r="M60" s="771"/>
      <c r="N60" s="770"/>
      <c r="O60" s="771"/>
      <c r="P60" s="771"/>
      <c r="Q60" s="771"/>
      <c r="R60" s="771"/>
      <c r="S60" s="771"/>
      <c r="T60" s="771"/>
      <c r="U60" s="771"/>
      <c r="V60" s="771"/>
      <c r="W60" s="771"/>
      <c r="X60" s="771"/>
      <c r="Y60" s="771"/>
      <c r="Z60" s="771"/>
    </row>
    <row r="61" spans="1:26" ht="15.75" customHeight="1">
      <c r="A61" s="771"/>
      <c r="B61" s="861"/>
      <c r="C61" s="771"/>
      <c r="D61" s="771"/>
      <c r="E61" s="771"/>
      <c r="F61" s="771"/>
      <c r="G61" s="771"/>
      <c r="H61" s="771"/>
      <c r="I61" s="771"/>
      <c r="J61" s="771"/>
      <c r="K61" s="771"/>
      <c r="L61" s="771"/>
      <c r="M61" s="771"/>
      <c r="N61" s="770"/>
      <c r="O61" s="771"/>
      <c r="P61" s="771"/>
      <c r="Q61" s="771"/>
      <c r="R61" s="771"/>
      <c r="S61" s="771"/>
      <c r="T61" s="771"/>
      <c r="U61" s="771"/>
      <c r="V61" s="771"/>
      <c r="W61" s="771"/>
      <c r="X61" s="771"/>
      <c r="Y61" s="771"/>
      <c r="Z61" s="771"/>
    </row>
    <row r="62" spans="1:26" ht="15.75" customHeight="1">
      <c r="A62" s="771"/>
      <c r="B62" s="861"/>
      <c r="C62" s="771"/>
      <c r="D62" s="771"/>
      <c r="E62" s="771"/>
      <c r="F62" s="771"/>
      <c r="G62" s="771"/>
      <c r="H62" s="771"/>
      <c r="I62" s="771"/>
      <c r="J62" s="771"/>
      <c r="K62" s="771"/>
      <c r="L62" s="771"/>
      <c r="M62" s="77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2">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dataValidations count="1">
    <dataValidation allowBlank="1" showInputMessage="1" showErrorMessage="1" prompt="Incluir una ficha por cada indicador, ya sea de producto o de resultado" sqref="B1"/>
  </dataValidations>
  <hyperlinks>
    <hyperlink ref="C54" r:id="rId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70" zoomScaleNormal="70" zoomScalePageLayoutView="85" workbookViewId="0">
      <selection activeCell="B1" sqref="B1"/>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1962</v>
      </c>
      <c r="C1" s="984"/>
      <c r="D1" s="984"/>
      <c r="E1" s="984"/>
      <c r="F1" s="984"/>
      <c r="G1" s="984"/>
      <c r="H1" s="984"/>
      <c r="I1" s="984"/>
      <c r="J1" s="984"/>
      <c r="K1" s="984"/>
      <c r="L1" s="984"/>
      <c r="M1" s="985"/>
    </row>
    <row r="2" spans="1:13" ht="15.6" customHeight="1">
      <c r="A2" s="2412" t="s">
        <v>457</v>
      </c>
      <c r="B2" s="4" t="s">
        <v>458</v>
      </c>
      <c r="C2" s="2415" t="s">
        <v>1963</v>
      </c>
      <c r="D2" s="2416"/>
      <c r="E2" s="2416"/>
      <c r="F2" s="2416"/>
      <c r="G2" s="2416"/>
      <c r="H2" s="2416"/>
      <c r="I2" s="2416"/>
      <c r="J2" s="2416"/>
      <c r="K2" s="2416"/>
      <c r="L2" s="2416"/>
      <c r="M2" s="2417"/>
    </row>
    <row r="3" spans="1:13" ht="31.15" customHeight="1">
      <c r="A3" s="2413"/>
      <c r="B3" s="680" t="s">
        <v>1964</v>
      </c>
      <c r="C3" s="2418" t="s">
        <v>1965</v>
      </c>
      <c r="D3" s="2419"/>
      <c r="E3" s="2419"/>
      <c r="F3" s="2420"/>
      <c r="G3" s="2420"/>
      <c r="H3" s="2420"/>
      <c r="I3" s="2420"/>
      <c r="J3" s="2420"/>
      <c r="K3" s="2420"/>
      <c r="L3" s="2420"/>
      <c r="M3" s="2421"/>
    </row>
    <row r="4" spans="1:13">
      <c r="A4" s="2413"/>
      <c r="B4" s="6" t="s">
        <v>3</v>
      </c>
      <c r="C4" s="955" t="s">
        <v>28</v>
      </c>
      <c r="D4" s="966"/>
      <c r="E4" s="933"/>
      <c r="F4" s="2422" t="s">
        <v>4</v>
      </c>
      <c r="G4" s="2423"/>
      <c r="H4" s="664"/>
      <c r="I4" s="956"/>
      <c r="J4" s="956"/>
      <c r="K4" s="956"/>
      <c r="L4" s="956"/>
      <c r="M4" s="957"/>
    </row>
    <row r="5" spans="1:13" ht="16.5" customHeight="1">
      <c r="A5" s="2413"/>
      <c r="B5" s="13" t="s">
        <v>459</v>
      </c>
      <c r="C5" s="2424"/>
      <c r="D5" s="2425"/>
      <c r="E5" s="2425"/>
      <c r="F5" s="2425"/>
      <c r="G5" s="2425"/>
      <c r="H5" s="2425"/>
      <c r="I5" s="2425"/>
      <c r="J5" s="2425"/>
      <c r="K5" s="2425"/>
      <c r="L5" s="2425"/>
      <c r="M5" s="2426"/>
    </row>
    <row r="6" spans="1:13">
      <c r="A6" s="2413"/>
      <c r="B6" s="6" t="s">
        <v>460</v>
      </c>
      <c r="C6" s="955"/>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1966</v>
      </c>
      <c r="D8" s="2435"/>
      <c r="E8" s="970"/>
      <c r="F8" s="2435" t="s">
        <v>1967</v>
      </c>
      <c r="G8" s="2435"/>
      <c r="H8" s="970"/>
      <c r="I8" s="2435"/>
      <c r="J8" s="2435"/>
      <c r="K8" s="970"/>
      <c r="L8" s="18"/>
      <c r="M8" s="935"/>
    </row>
    <row r="9" spans="1:13" ht="33" customHeight="1">
      <c r="A9" s="2413"/>
      <c r="B9" s="2432"/>
      <c r="C9" s="2436"/>
      <c r="D9" s="2437"/>
      <c r="E9" s="954"/>
      <c r="F9" s="2437"/>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5.6" customHeight="1">
      <c r="A11" s="2414"/>
      <c r="B11" s="680" t="s">
        <v>464</v>
      </c>
      <c r="C11" s="2440" t="s">
        <v>1968</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90">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534</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93.6" customHeight="1">
      <c r="A44" s="2444"/>
      <c r="B44" s="680" t="s">
        <v>513</v>
      </c>
      <c r="C44" s="2461" t="s">
        <v>1971</v>
      </c>
      <c r="D44" s="2462"/>
      <c r="E44" s="2462"/>
      <c r="F44" s="2462"/>
      <c r="G44" s="2462"/>
      <c r="H44" s="2462"/>
      <c r="I44" s="2462"/>
      <c r="J44" s="2462"/>
      <c r="K44" s="2462"/>
      <c r="L44" s="2462"/>
      <c r="M44" s="2463"/>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Z1000"/>
  <sheetViews>
    <sheetView topLeftCell="B1" zoomScale="60" zoomScaleNormal="60" workbookViewId="0">
      <selection activeCell="F15" sqref="F15:M15"/>
    </sheetView>
  </sheetViews>
  <sheetFormatPr baseColWidth="10" defaultColWidth="14.42578125" defaultRowHeight="15"/>
  <cols>
    <col min="1" max="1" width="28.7109375" style="772" customWidth="1"/>
    <col min="2" max="2" width="44.7109375" style="772" customWidth="1"/>
    <col min="3" max="9" width="13.140625" style="772" customWidth="1"/>
    <col min="10" max="10" width="15.5703125" style="772" customWidth="1"/>
    <col min="11" max="13" width="13.140625" style="772" customWidth="1"/>
    <col min="14" max="14" width="48.42578125" style="772" customWidth="1"/>
    <col min="15" max="26" width="13.140625" style="772" customWidth="1"/>
    <col min="27" max="16384" width="14.42578125" style="772"/>
  </cols>
  <sheetData>
    <row r="1" spans="1:26" ht="48" customHeight="1" thickBot="1">
      <c r="A1" s="769"/>
      <c r="B1" s="3137" t="s">
        <v>1817</v>
      </c>
      <c r="C1" s="3138"/>
      <c r="D1" s="3138"/>
      <c r="E1" s="3138"/>
      <c r="F1" s="3138"/>
      <c r="G1" s="3138"/>
      <c r="H1" s="3138"/>
      <c r="I1" s="3138"/>
      <c r="J1" s="3138"/>
      <c r="K1" s="3138"/>
      <c r="L1" s="3138"/>
      <c r="M1" s="3139"/>
      <c r="N1" s="770"/>
      <c r="O1" s="771"/>
      <c r="P1" s="771"/>
      <c r="Q1" s="771"/>
      <c r="R1" s="771"/>
      <c r="S1" s="771"/>
      <c r="T1" s="771"/>
      <c r="U1" s="771"/>
      <c r="V1" s="771"/>
      <c r="W1" s="771"/>
      <c r="X1" s="771"/>
      <c r="Y1" s="771"/>
      <c r="Z1" s="771"/>
    </row>
    <row r="2" spans="1:26" ht="15.75" customHeight="1">
      <c r="A2" s="3273" t="s">
        <v>457</v>
      </c>
      <c r="B2" s="773" t="s">
        <v>458</v>
      </c>
      <c r="C2" s="3275" t="s">
        <v>1761</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53.1" customHeight="1">
      <c r="A3" s="3274"/>
      <c r="B3" s="775" t="s">
        <v>538</v>
      </c>
      <c r="C3" s="3278" t="s">
        <v>1762</v>
      </c>
      <c r="D3" s="3279"/>
      <c r="E3" s="3279"/>
      <c r="F3" s="3279"/>
      <c r="G3" s="3279"/>
      <c r="H3" s="3279"/>
      <c r="I3" s="3279"/>
      <c r="J3" s="3279"/>
      <c r="K3" s="3279"/>
      <c r="L3" s="3279"/>
      <c r="M3" s="3280"/>
      <c r="N3" s="770"/>
      <c r="O3" s="771"/>
      <c r="P3" s="771"/>
      <c r="Q3" s="771"/>
      <c r="R3" s="771"/>
      <c r="S3" s="771"/>
      <c r="T3" s="771"/>
      <c r="U3" s="771"/>
      <c r="V3" s="771"/>
      <c r="W3" s="771"/>
      <c r="X3" s="771"/>
      <c r="Y3" s="771"/>
      <c r="Z3" s="771"/>
    </row>
    <row r="4" spans="1:26" ht="56.25" customHeight="1">
      <c r="A4" s="3274"/>
      <c r="B4" s="776" t="s">
        <v>3</v>
      </c>
      <c r="C4" s="777" t="s">
        <v>539</v>
      </c>
      <c r="D4" s="778"/>
      <c r="E4" s="779"/>
      <c r="F4" s="3281" t="s">
        <v>4</v>
      </c>
      <c r="G4" s="3282"/>
      <c r="H4" s="780">
        <v>168</v>
      </c>
      <c r="I4" s="3283" t="s">
        <v>1763</v>
      </c>
      <c r="J4" s="3284"/>
      <c r="K4" s="3284"/>
      <c r="L4" s="3284"/>
      <c r="M4" s="3285"/>
      <c r="N4" s="3297"/>
      <c r="O4" s="771"/>
      <c r="P4" s="771"/>
      <c r="Q4" s="771"/>
      <c r="R4" s="771"/>
      <c r="S4" s="771"/>
      <c r="T4" s="771"/>
      <c r="U4" s="771"/>
      <c r="V4" s="771"/>
      <c r="W4" s="771"/>
      <c r="X4" s="771"/>
      <c r="Y4" s="771"/>
      <c r="Z4" s="771"/>
    </row>
    <row r="5" spans="1:26" ht="15.75" customHeight="1">
      <c r="A5" s="3274"/>
      <c r="B5" s="776" t="s">
        <v>459</v>
      </c>
      <c r="C5" s="3298" t="s">
        <v>1332</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776" t="s">
        <v>460</v>
      </c>
      <c r="C6" s="3298" t="s">
        <v>1764</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1653</v>
      </c>
      <c r="D7" s="3279"/>
      <c r="E7" s="3279"/>
      <c r="F7" s="781"/>
      <c r="G7" s="782"/>
      <c r="H7" s="783" t="s">
        <v>5</v>
      </c>
      <c r="I7" s="3300" t="s">
        <v>403</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403</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785"/>
      <c r="F9" s="3288" t="s">
        <v>5</v>
      </c>
      <c r="G9" s="3287"/>
      <c r="H9" s="786"/>
      <c r="I9" s="3288" t="s">
        <v>5</v>
      </c>
      <c r="J9" s="3287"/>
      <c r="K9" s="785"/>
      <c r="L9" s="3288" t="s">
        <v>5</v>
      </c>
      <c r="M9" s="3289"/>
      <c r="N9" s="770"/>
      <c r="O9" s="771"/>
      <c r="P9" s="771"/>
      <c r="Q9" s="771"/>
      <c r="R9" s="771"/>
      <c r="S9" s="771"/>
      <c r="T9" s="771"/>
      <c r="U9" s="771"/>
      <c r="V9" s="771"/>
      <c r="W9" s="771"/>
      <c r="X9" s="771"/>
      <c r="Y9" s="771"/>
      <c r="Z9" s="771"/>
    </row>
    <row r="10" spans="1:26" ht="19.5" customHeight="1">
      <c r="A10" s="3274"/>
      <c r="B10" s="3291"/>
      <c r="C10" s="3295"/>
      <c r="D10" s="3296"/>
      <c r="E10" s="785"/>
      <c r="F10" s="3301"/>
      <c r="G10" s="3296"/>
      <c r="H10" s="785"/>
      <c r="I10" s="3301"/>
      <c r="J10" s="3296"/>
      <c r="K10" s="785"/>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787"/>
      <c r="F11" s="3303" t="s">
        <v>463</v>
      </c>
      <c r="G11" s="3296"/>
      <c r="H11" s="787"/>
      <c r="I11" s="3303" t="s">
        <v>463</v>
      </c>
      <c r="J11" s="3296"/>
      <c r="K11" s="787"/>
      <c r="L11" s="3304" t="s">
        <v>5</v>
      </c>
      <c r="M11" s="3280"/>
      <c r="N11" s="770"/>
      <c r="O11" s="771"/>
      <c r="P11" s="771"/>
      <c r="Q11" s="771"/>
      <c r="R11" s="771"/>
      <c r="S11" s="771"/>
      <c r="T11" s="771"/>
      <c r="U11" s="771"/>
      <c r="V11" s="771"/>
      <c r="W11" s="771"/>
      <c r="X11" s="771"/>
      <c r="Y11" s="771"/>
      <c r="Z11" s="771"/>
    </row>
    <row r="12" spans="1:26" ht="60" customHeight="1">
      <c r="A12" s="3274"/>
      <c r="B12" s="775" t="s">
        <v>464</v>
      </c>
      <c r="C12" s="3278" t="s">
        <v>1765</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76.900000000000006" customHeight="1">
      <c r="A13" s="3274"/>
      <c r="B13" s="775" t="s">
        <v>543</v>
      </c>
      <c r="C13" s="3308" t="s">
        <v>1766</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3306" t="s">
        <v>1656</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60.95" customHeight="1">
      <c r="A15" s="3274"/>
      <c r="B15" s="788" t="s">
        <v>547</v>
      </c>
      <c r="C15" s="3299" t="s">
        <v>300</v>
      </c>
      <c r="D15" s="3282"/>
      <c r="E15" s="789" t="s">
        <v>548</v>
      </c>
      <c r="F15" s="3309" t="s">
        <v>406</v>
      </c>
      <c r="G15" s="3279"/>
      <c r="H15" s="3279"/>
      <c r="I15" s="3279"/>
      <c r="J15" s="3279"/>
      <c r="K15" s="3279"/>
      <c r="L15" s="3279"/>
      <c r="M15" s="3280"/>
      <c r="N15" s="870"/>
      <c r="O15" s="870"/>
      <c r="P15" s="771"/>
      <c r="Q15" s="771"/>
      <c r="R15" s="771"/>
      <c r="S15" s="771"/>
      <c r="T15" s="771"/>
      <c r="U15" s="771"/>
      <c r="V15" s="771"/>
      <c r="W15" s="771"/>
      <c r="X15" s="771"/>
      <c r="Y15" s="771"/>
      <c r="Z15" s="771"/>
    </row>
    <row r="16" spans="1:26" ht="44.25" customHeight="1">
      <c r="A16" s="3305" t="s">
        <v>465</v>
      </c>
      <c r="B16" s="790" t="s">
        <v>2</v>
      </c>
      <c r="C16" s="3306" t="s">
        <v>1657</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1767</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796"/>
      <c r="F19" s="795"/>
      <c r="G19" s="796"/>
      <c r="H19" s="795"/>
      <c r="I19" s="796"/>
      <c r="J19" s="795"/>
      <c r="K19" s="796"/>
      <c r="L19" s="796"/>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800" t="s">
        <v>468</v>
      </c>
      <c r="F20" s="799"/>
      <c r="G20" s="800" t="s">
        <v>469</v>
      </c>
      <c r="H20" s="799" t="s">
        <v>534</v>
      </c>
      <c r="I20" s="800" t="s">
        <v>470</v>
      </c>
      <c r="J20" s="801"/>
      <c r="K20" s="800"/>
      <c r="L20" s="800"/>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800" t="s">
        <v>472</v>
      </c>
      <c r="F21" s="803"/>
      <c r="G21" s="800" t="s">
        <v>473</v>
      </c>
      <c r="H21" s="803"/>
      <c r="I21" s="800"/>
      <c r="J21" s="796"/>
      <c r="K21" s="800"/>
      <c r="L21" s="800"/>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800" t="s">
        <v>475</v>
      </c>
      <c r="F22" s="802"/>
      <c r="G22" s="800"/>
      <c r="H22" s="796"/>
      <c r="I22" s="800"/>
      <c r="J22" s="796"/>
      <c r="K22" s="800"/>
      <c r="L22" s="800"/>
      <c r="M22" s="797"/>
      <c r="N22" s="770"/>
      <c r="O22" s="771"/>
      <c r="P22" s="771"/>
      <c r="Q22" s="771"/>
      <c r="R22" s="771"/>
      <c r="S22" s="771"/>
      <c r="T22" s="771"/>
      <c r="U22" s="771"/>
      <c r="V22" s="771"/>
      <c r="W22" s="771"/>
      <c r="X22" s="771"/>
      <c r="Y22" s="771"/>
      <c r="Z22" s="771"/>
    </row>
    <row r="23" spans="1:26" ht="15.75" customHeight="1">
      <c r="A23" s="3274"/>
      <c r="B23" s="3291"/>
      <c r="C23" s="798" t="s">
        <v>476</v>
      </c>
      <c r="D23" s="802"/>
      <c r="E23" s="800" t="s">
        <v>478</v>
      </c>
      <c r="F23" s="787"/>
      <c r="G23" s="787"/>
      <c r="H23" s="787"/>
      <c r="I23" s="787"/>
      <c r="J23" s="787"/>
      <c r="K23" s="787"/>
      <c r="L23" s="78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811"/>
      <c r="F26" s="800" t="s">
        <v>481</v>
      </c>
      <c r="G26" s="802"/>
      <c r="H26" s="811"/>
      <c r="I26" s="800" t="s">
        <v>482</v>
      </c>
      <c r="J26" s="802" t="s">
        <v>477</v>
      </c>
      <c r="K26" s="811"/>
      <c r="L26" s="800"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813"/>
      <c r="F27" s="800" t="s">
        <v>484</v>
      </c>
      <c r="G27" s="803"/>
      <c r="H27" s="813"/>
      <c r="I27" s="800" t="s">
        <v>1660</v>
      </c>
      <c r="J27" s="802"/>
      <c r="K27" s="785"/>
      <c r="L27" s="800"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v>0</v>
      </c>
      <c r="E30" s="811"/>
      <c r="F30" s="822" t="s">
        <v>487</v>
      </c>
      <c r="G30" s="803">
        <v>2019</v>
      </c>
      <c r="H30" s="811"/>
      <c r="I30" s="822" t="s">
        <v>488</v>
      </c>
      <c r="J30" s="3311" t="s">
        <v>29</v>
      </c>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803">
        <v>2020</v>
      </c>
      <c r="E33" s="828"/>
      <c r="F33" s="811" t="s">
        <v>491</v>
      </c>
      <c r="G33" s="829" t="s">
        <v>492</v>
      </c>
      <c r="H33" s="828"/>
      <c r="I33" s="822"/>
      <c r="J33" s="828"/>
      <c r="K33" s="828"/>
      <c r="L33" s="813"/>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811" t="s">
        <v>494</v>
      </c>
      <c r="E36" s="811"/>
      <c r="F36" s="811" t="s">
        <v>495</v>
      </c>
      <c r="G36" s="811"/>
      <c r="H36" s="785" t="s">
        <v>496</v>
      </c>
      <c r="I36" s="785"/>
      <c r="J36" s="785" t="s">
        <v>497</v>
      </c>
      <c r="K36" s="811"/>
      <c r="L36" s="811" t="s">
        <v>498</v>
      </c>
      <c r="M36" s="837"/>
      <c r="N36" s="770"/>
      <c r="O36" s="771"/>
      <c r="P36" s="771"/>
      <c r="Q36" s="771"/>
      <c r="R36" s="771"/>
      <c r="S36" s="771"/>
      <c r="T36" s="771"/>
      <c r="U36" s="771"/>
      <c r="V36" s="771"/>
      <c r="W36" s="771"/>
      <c r="X36" s="771"/>
      <c r="Y36" s="771"/>
      <c r="Z36" s="771"/>
    </row>
    <row r="37" spans="1:26" ht="15.75" customHeight="1">
      <c r="A37" s="3274"/>
      <c r="B37" s="3291"/>
      <c r="C37" s="798"/>
      <c r="D37" s="838">
        <v>1</v>
      </c>
      <c r="E37" s="839">
        <v>2020</v>
      </c>
      <c r="F37" s="838">
        <v>1</v>
      </c>
      <c r="G37" s="839">
        <v>2021</v>
      </c>
      <c r="H37" s="838">
        <v>1</v>
      </c>
      <c r="I37" s="839">
        <v>2022</v>
      </c>
      <c r="J37" s="838">
        <v>1</v>
      </c>
      <c r="K37" s="839">
        <v>2023</v>
      </c>
      <c r="L37" s="838">
        <v>1</v>
      </c>
      <c r="M37" s="840">
        <v>2024</v>
      </c>
      <c r="N37" s="770"/>
      <c r="O37" s="771"/>
      <c r="P37" s="771"/>
      <c r="Q37" s="771"/>
      <c r="R37" s="771"/>
      <c r="S37" s="771"/>
      <c r="T37" s="771"/>
      <c r="U37" s="771"/>
      <c r="V37" s="771"/>
      <c r="W37" s="771"/>
      <c r="X37" s="771"/>
      <c r="Y37" s="771"/>
      <c r="Z37" s="771"/>
    </row>
    <row r="38" spans="1:26" ht="15.75" customHeight="1">
      <c r="A38" s="3274"/>
      <c r="B38" s="3291"/>
      <c r="C38" s="798"/>
      <c r="D38" s="811" t="s">
        <v>499</v>
      </c>
      <c r="E38" s="811"/>
      <c r="F38" s="811" t="s">
        <v>500</v>
      </c>
      <c r="G38" s="811"/>
      <c r="H38" s="785" t="s">
        <v>501</v>
      </c>
      <c r="I38" s="785"/>
      <c r="J38" s="785" t="s">
        <v>502</v>
      </c>
      <c r="K38" s="811"/>
      <c r="L38" s="811" t="s">
        <v>503</v>
      </c>
      <c r="M38" s="797"/>
      <c r="N38" s="770"/>
      <c r="O38" s="771"/>
      <c r="P38" s="771"/>
      <c r="Q38" s="771"/>
      <c r="R38" s="771"/>
      <c r="S38" s="771"/>
      <c r="T38" s="771"/>
      <c r="U38" s="771"/>
      <c r="V38" s="771"/>
      <c r="W38" s="771"/>
      <c r="X38" s="771"/>
      <c r="Y38" s="771"/>
      <c r="Z38" s="771"/>
    </row>
    <row r="39" spans="1:26" ht="15.75" customHeight="1">
      <c r="A39" s="3274"/>
      <c r="B39" s="3291"/>
      <c r="C39" s="798"/>
      <c r="D39" s="863">
        <v>1</v>
      </c>
      <c r="E39" s="864">
        <v>2025</v>
      </c>
      <c r="F39" s="863">
        <v>1</v>
      </c>
      <c r="G39" s="864">
        <v>2026</v>
      </c>
      <c r="H39" s="866">
        <v>1</v>
      </c>
      <c r="I39" s="839">
        <v>2027</v>
      </c>
      <c r="J39" s="838">
        <v>1</v>
      </c>
      <c r="K39" s="839">
        <v>2028</v>
      </c>
      <c r="L39" s="838">
        <v>1</v>
      </c>
      <c r="M39" s="840">
        <v>2029</v>
      </c>
      <c r="N39" s="770"/>
      <c r="O39" s="771"/>
      <c r="P39" s="771"/>
      <c r="Q39" s="771"/>
      <c r="R39" s="771"/>
      <c r="S39" s="771"/>
      <c r="T39" s="771"/>
      <c r="U39" s="771"/>
      <c r="V39" s="771"/>
      <c r="W39" s="771"/>
      <c r="X39" s="771"/>
      <c r="Y39" s="771"/>
      <c r="Z39" s="771"/>
    </row>
    <row r="40" spans="1:26" ht="15.75" customHeight="1">
      <c r="A40" s="3274"/>
      <c r="B40" s="3291"/>
      <c r="C40" s="798"/>
      <c r="D40" s="811" t="s">
        <v>503</v>
      </c>
      <c r="E40" s="796"/>
      <c r="F40" s="811" t="s">
        <v>1716</v>
      </c>
      <c r="G40" s="811"/>
      <c r="H40" s="785"/>
      <c r="I40" s="785"/>
      <c r="J40" s="785"/>
      <c r="K40" s="811"/>
      <c r="L40" s="811"/>
      <c r="M40" s="797"/>
      <c r="N40" s="770"/>
      <c r="O40" s="771"/>
      <c r="P40" s="771"/>
      <c r="Q40" s="771"/>
      <c r="R40" s="771"/>
      <c r="S40" s="771"/>
      <c r="T40" s="771"/>
      <c r="U40" s="771"/>
      <c r="V40" s="771"/>
      <c r="W40" s="771"/>
      <c r="X40" s="771"/>
      <c r="Y40" s="771"/>
      <c r="Z40" s="771"/>
    </row>
    <row r="41" spans="1:26" ht="15.75" customHeight="1">
      <c r="A41" s="3274"/>
      <c r="B41" s="3291"/>
      <c r="C41" s="845"/>
      <c r="D41" s="863">
        <v>1</v>
      </c>
      <c r="E41" s="864">
        <v>2030</v>
      </c>
      <c r="F41" s="871">
        <v>11</v>
      </c>
      <c r="G41" s="806"/>
      <c r="H41" s="848"/>
      <c r="I41" s="806"/>
      <c r="J41" s="848"/>
      <c r="K41" s="806"/>
      <c r="L41" s="848"/>
      <c r="M41" s="807"/>
      <c r="N41" s="770"/>
      <c r="O41" s="771"/>
      <c r="P41" s="770"/>
      <c r="Q41" s="770"/>
      <c r="R41" s="770"/>
      <c r="S41" s="770"/>
      <c r="T41" s="770"/>
      <c r="U41" s="770"/>
      <c r="V41" s="770"/>
      <c r="W41" s="770"/>
      <c r="X41" s="770"/>
      <c r="Y41" s="770"/>
      <c r="Z41" s="770"/>
    </row>
    <row r="42" spans="1:26" ht="18" customHeight="1">
      <c r="A42" s="3274"/>
      <c r="B42" s="3307" t="s">
        <v>510</v>
      </c>
      <c r="C42" s="808"/>
      <c r="D42" s="796"/>
      <c r="E42" s="796"/>
      <c r="F42" s="796"/>
      <c r="G42" s="792"/>
      <c r="H42" s="792"/>
      <c r="I42" s="792"/>
      <c r="J42" s="792"/>
      <c r="K42" s="792"/>
      <c r="L42" s="813"/>
      <c r="M42" s="830"/>
      <c r="N42" s="770"/>
      <c r="O42" s="771"/>
      <c r="P42" s="770"/>
      <c r="Q42" s="770"/>
      <c r="R42" s="770"/>
      <c r="S42" s="770"/>
      <c r="T42" s="770"/>
      <c r="U42" s="770"/>
      <c r="V42" s="770"/>
      <c r="W42" s="770"/>
      <c r="X42" s="770"/>
      <c r="Y42" s="770"/>
      <c r="Z42" s="770"/>
    </row>
    <row r="43" spans="1:26" ht="15.75" customHeight="1">
      <c r="A43" s="3274"/>
      <c r="B43" s="3291"/>
      <c r="C43" s="849"/>
      <c r="D43" s="850" t="s">
        <v>131</v>
      </c>
      <c r="E43" s="851" t="s">
        <v>28</v>
      </c>
      <c r="F43" s="3312" t="s">
        <v>511</v>
      </c>
      <c r="G43" s="3314" t="s">
        <v>553</v>
      </c>
      <c r="H43" s="3287"/>
      <c r="I43" s="3287"/>
      <c r="J43" s="3315"/>
      <c r="K43" s="852" t="s">
        <v>512</v>
      </c>
      <c r="L43" s="3327" t="s">
        <v>1760</v>
      </c>
      <c r="M43" s="3328"/>
      <c r="N43" s="770"/>
      <c r="O43" s="771"/>
      <c r="P43" s="770"/>
      <c r="Q43" s="770"/>
      <c r="R43" s="770"/>
      <c r="S43" s="770"/>
      <c r="T43" s="770"/>
      <c r="U43" s="770"/>
      <c r="V43" s="770"/>
      <c r="W43" s="770"/>
      <c r="X43" s="770"/>
      <c r="Y43" s="770"/>
      <c r="Z43" s="770"/>
    </row>
    <row r="44" spans="1:26" ht="15.75" customHeight="1">
      <c r="A44" s="3274"/>
      <c r="B44" s="3291"/>
      <c r="C44" s="849"/>
      <c r="D44" s="853" t="s">
        <v>477</v>
      </c>
      <c r="E44" s="802"/>
      <c r="F44" s="3313"/>
      <c r="G44" s="3316"/>
      <c r="H44" s="3296"/>
      <c r="I44" s="3296"/>
      <c r="J44" s="3317"/>
      <c r="K44" s="813"/>
      <c r="L44" s="3329"/>
      <c r="M44" s="3330"/>
      <c r="N44" s="770"/>
      <c r="O44" s="771"/>
      <c r="P44" s="770"/>
      <c r="Q44" s="770"/>
      <c r="R44" s="770"/>
      <c r="S44" s="770"/>
      <c r="T44" s="770"/>
      <c r="U44" s="770"/>
      <c r="V44" s="770"/>
      <c r="W44" s="770"/>
      <c r="X44" s="770"/>
      <c r="Y44" s="770"/>
      <c r="Z44" s="770"/>
    </row>
    <row r="45" spans="1:26" ht="15.75" customHeight="1">
      <c r="A45" s="3274"/>
      <c r="B45" s="3292"/>
      <c r="C45" s="854"/>
      <c r="D45" s="815"/>
      <c r="E45" s="815"/>
      <c r="F45" s="815"/>
      <c r="G45" s="815"/>
      <c r="H45" s="815"/>
      <c r="I45" s="815"/>
      <c r="J45" s="815"/>
      <c r="K45" s="815"/>
      <c r="L45" s="813"/>
      <c r="M45" s="830"/>
      <c r="N45" s="770"/>
      <c r="O45" s="771"/>
      <c r="P45" s="770"/>
      <c r="Q45" s="770"/>
      <c r="R45" s="770"/>
      <c r="S45" s="770"/>
      <c r="T45" s="770"/>
      <c r="U45" s="770"/>
      <c r="V45" s="770"/>
      <c r="W45" s="770"/>
      <c r="X45" s="770"/>
      <c r="Y45" s="770"/>
      <c r="Z45" s="770"/>
    </row>
    <row r="46" spans="1:26" ht="62.45" customHeight="1">
      <c r="A46" s="3274"/>
      <c r="B46" s="775" t="s">
        <v>513</v>
      </c>
      <c r="C46" s="3298" t="s">
        <v>1767</v>
      </c>
      <c r="D46" s="3331"/>
      <c r="E46" s="3331"/>
      <c r="F46" s="3331"/>
      <c r="G46" s="3331"/>
      <c r="H46" s="3331"/>
      <c r="I46" s="3331"/>
      <c r="J46" s="3331"/>
      <c r="K46" s="3331"/>
      <c r="L46" s="3331"/>
      <c r="M46" s="3332"/>
      <c r="N46" s="770"/>
      <c r="O46" s="771"/>
      <c r="P46" s="770"/>
      <c r="Q46" s="770"/>
      <c r="R46" s="770"/>
      <c r="S46" s="770"/>
      <c r="T46" s="770"/>
      <c r="U46" s="770"/>
      <c r="V46" s="770"/>
      <c r="W46" s="770"/>
      <c r="X46" s="770"/>
      <c r="Y46" s="770"/>
      <c r="Z46" s="770"/>
    </row>
    <row r="47" spans="1:26" ht="23.25" customHeight="1">
      <c r="A47" s="3274"/>
      <c r="B47" s="790" t="s">
        <v>514</v>
      </c>
      <c r="C47" s="3278" t="s">
        <v>1768</v>
      </c>
      <c r="D47" s="3279"/>
      <c r="E47" s="3279"/>
      <c r="F47" s="3279"/>
      <c r="G47" s="3279"/>
      <c r="H47" s="3279"/>
      <c r="I47" s="3279"/>
      <c r="J47" s="3279"/>
      <c r="K47" s="3279"/>
      <c r="L47" s="3279"/>
      <c r="M47" s="3280"/>
      <c r="N47" s="770"/>
      <c r="O47" s="771"/>
      <c r="P47" s="770"/>
      <c r="Q47" s="770"/>
      <c r="R47" s="770"/>
      <c r="S47" s="770"/>
      <c r="T47" s="770"/>
      <c r="U47" s="770"/>
      <c r="V47" s="770"/>
      <c r="W47" s="770"/>
      <c r="X47" s="770"/>
      <c r="Y47" s="770"/>
      <c r="Z47" s="770"/>
    </row>
    <row r="48" spans="1:26" ht="22.5" customHeight="1">
      <c r="A48" s="3274"/>
      <c r="B48" s="790" t="s">
        <v>515</v>
      </c>
      <c r="C48" s="3298" t="s">
        <v>516</v>
      </c>
      <c r="D48" s="3279"/>
      <c r="E48" s="3279"/>
      <c r="F48" s="3279"/>
      <c r="G48" s="3279"/>
      <c r="H48" s="3279"/>
      <c r="I48" s="3279"/>
      <c r="J48" s="3279"/>
      <c r="K48" s="3279"/>
      <c r="L48" s="3279"/>
      <c r="M48" s="3280"/>
      <c r="N48" s="770"/>
      <c r="O48" s="771"/>
      <c r="P48" s="770"/>
      <c r="Q48" s="770"/>
      <c r="R48" s="770"/>
      <c r="S48" s="770"/>
      <c r="T48" s="770"/>
      <c r="U48" s="770"/>
      <c r="V48" s="770"/>
      <c r="W48" s="770"/>
      <c r="X48" s="770"/>
      <c r="Y48" s="770"/>
      <c r="Z48" s="770"/>
    </row>
    <row r="49" spans="1:26" ht="15.75" customHeight="1">
      <c r="A49" s="3274"/>
      <c r="B49" s="790" t="s">
        <v>517</v>
      </c>
      <c r="C49" s="3278" t="s">
        <v>9</v>
      </c>
      <c r="D49" s="3279"/>
      <c r="E49" s="3279"/>
      <c r="F49" s="3279"/>
      <c r="G49" s="3279"/>
      <c r="H49" s="3279"/>
      <c r="I49" s="3279"/>
      <c r="J49" s="3279"/>
      <c r="K49" s="3279"/>
      <c r="L49" s="3279"/>
      <c r="M49" s="3280"/>
      <c r="N49" s="770"/>
      <c r="O49" s="771"/>
      <c r="P49" s="770"/>
      <c r="Q49" s="770"/>
      <c r="R49" s="770"/>
      <c r="S49" s="770"/>
      <c r="T49" s="770"/>
      <c r="U49" s="770"/>
      <c r="V49" s="770"/>
      <c r="W49" s="770"/>
      <c r="X49" s="770"/>
      <c r="Y49" s="770"/>
      <c r="Z49" s="770"/>
    </row>
    <row r="50" spans="1:26" ht="21" customHeight="1">
      <c r="A50" s="3273" t="s">
        <v>518</v>
      </c>
      <c r="B50" s="855" t="s">
        <v>519</v>
      </c>
      <c r="C50" s="3306" t="s">
        <v>1769</v>
      </c>
      <c r="D50" s="3279"/>
      <c r="E50" s="3279"/>
      <c r="F50" s="3279"/>
      <c r="G50" s="3279"/>
      <c r="H50" s="3279"/>
      <c r="I50" s="3279"/>
      <c r="J50" s="3279"/>
      <c r="K50" s="3279"/>
      <c r="L50" s="3279"/>
      <c r="M50" s="3280"/>
      <c r="N50" s="770"/>
      <c r="O50" s="771"/>
      <c r="P50" s="770"/>
      <c r="Q50" s="770"/>
      <c r="R50" s="770"/>
      <c r="S50" s="770"/>
      <c r="T50" s="770"/>
      <c r="U50" s="770"/>
      <c r="V50" s="770"/>
      <c r="W50" s="770"/>
      <c r="X50" s="770"/>
      <c r="Y50" s="770"/>
      <c r="Z50" s="770"/>
    </row>
    <row r="51" spans="1:26" ht="15.75" customHeight="1">
      <c r="A51" s="3274"/>
      <c r="B51" s="855" t="s">
        <v>521</v>
      </c>
      <c r="C51" s="3306" t="s">
        <v>1770</v>
      </c>
      <c r="D51" s="3279"/>
      <c r="E51" s="3279"/>
      <c r="F51" s="3279"/>
      <c r="G51" s="3279"/>
      <c r="H51" s="3279"/>
      <c r="I51" s="3279"/>
      <c r="J51" s="3279"/>
      <c r="K51" s="3279"/>
      <c r="L51" s="3279"/>
      <c r="M51" s="3280"/>
      <c r="N51" s="770"/>
      <c r="O51" s="771"/>
      <c r="P51" s="770"/>
      <c r="Q51" s="770"/>
      <c r="R51" s="770"/>
      <c r="S51" s="770"/>
      <c r="T51" s="770"/>
      <c r="U51" s="770"/>
      <c r="V51" s="770"/>
      <c r="W51" s="770"/>
      <c r="X51" s="770"/>
      <c r="Y51" s="770"/>
      <c r="Z51" s="770"/>
    </row>
    <row r="52" spans="1:26" ht="15.75" customHeight="1">
      <c r="A52" s="3274"/>
      <c r="B52" s="855" t="s">
        <v>523</v>
      </c>
      <c r="C52" s="3306" t="s">
        <v>403</v>
      </c>
      <c r="D52" s="3279"/>
      <c r="E52" s="3279"/>
      <c r="F52" s="3279"/>
      <c r="G52" s="3279"/>
      <c r="H52" s="3279"/>
      <c r="I52" s="3279"/>
      <c r="J52" s="3279"/>
      <c r="K52" s="3279"/>
      <c r="L52" s="3279"/>
      <c r="M52" s="3280"/>
      <c r="N52" s="770"/>
      <c r="O52" s="771"/>
      <c r="P52" s="770"/>
      <c r="Q52" s="770"/>
      <c r="R52" s="770"/>
      <c r="S52" s="770"/>
      <c r="T52" s="770"/>
      <c r="U52" s="770"/>
      <c r="V52" s="770"/>
      <c r="W52" s="770"/>
      <c r="X52" s="770"/>
      <c r="Y52" s="770"/>
      <c r="Z52" s="770"/>
    </row>
    <row r="53" spans="1:26" ht="15.75" customHeight="1">
      <c r="A53" s="3274"/>
      <c r="B53" s="856" t="s">
        <v>524</v>
      </c>
      <c r="C53" s="3306" t="s">
        <v>1771</v>
      </c>
      <c r="D53" s="3279"/>
      <c r="E53" s="3279"/>
      <c r="F53" s="3279"/>
      <c r="G53" s="3279"/>
      <c r="H53" s="3279"/>
      <c r="I53" s="3279"/>
      <c r="J53" s="3279"/>
      <c r="K53" s="3279"/>
      <c r="L53" s="3279"/>
      <c r="M53" s="3280"/>
      <c r="N53" s="770"/>
      <c r="O53" s="771"/>
      <c r="P53" s="770"/>
      <c r="Q53" s="770"/>
      <c r="R53" s="770"/>
      <c r="S53" s="770"/>
      <c r="T53" s="770"/>
      <c r="U53" s="770"/>
      <c r="V53" s="770"/>
      <c r="W53" s="770"/>
      <c r="X53" s="770"/>
      <c r="Y53" s="770"/>
      <c r="Z53" s="770"/>
    </row>
    <row r="54" spans="1:26" ht="15.75" customHeight="1">
      <c r="A54" s="3274"/>
      <c r="B54" s="855" t="s">
        <v>526</v>
      </c>
      <c r="C54" s="3325" t="s">
        <v>407</v>
      </c>
      <c r="D54" s="3279"/>
      <c r="E54" s="3279"/>
      <c r="F54" s="3279"/>
      <c r="G54" s="3279"/>
      <c r="H54" s="3279"/>
      <c r="I54" s="3279"/>
      <c r="J54" s="3279"/>
      <c r="K54" s="3279"/>
      <c r="L54" s="3279"/>
      <c r="M54" s="3280"/>
      <c r="N54" s="770"/>
      <c r="O54" s="771"/>
      <c r="P54" s="770"/>
      <c r="Q54" s="770"/>
      <c r="R54" s="770"/>
      <c r="S54" s="770"/>
      <c r="T54" s="770"/>
      <c r="U54" s="770"/>
      <c r="V54" s="770"/>
      <c r="W54" s="770"/>
      <c r="X54" s="770"/>
      <c r="Y54" s="770"/>
      <c r="Z54" s="770"/>
    </row>
    <row r="55" spans="1:26" ht="15.75" customHeight="1" thickBot="1">
      <c r="A55" s="3326"/>
      <c r="B55" s="855" t="s">
        <v>527</v>
      </c>
      <c r="C55" s="3306">
        <v>4320410</v>
      </c>
      <c r="D55" s="3279"/>
      <c r="E55" s="3279"/>
      <c r="F55" s="3279"/>
      <c r="G55" s="3279"/>
      <c r="H55" s="3279"/>
      <c r="I55" s="3279"/>
      <c r="J55" s="3279"/>
      <c r="K55" s="3279"/>
      <c r="L55" s="3279"/>
      <c r="M55" s="3280"/>
      <c r="N55" s="770"/>
      <c r="O55" s="771"/>
      <c r="P55" s="770"/>
      <c r="Q55" s="770"/>
      <c r="R55" s="770"/>
      <c r="S55" s="770"/>
      <c r="T55" s="770"/>
      <c r="U55" s="770"/>
      <c r="V55" s="770"/>
      <c r="W55" s="770"/>
      <c r="X55" s="770"/>
      <c r="Y55" s="770"/>
      <c r="Z55" s="770"/>
    </row>
    <row r="56" spans="1:26" ht="18" customHeight="1">
      <c r="A56" s="3273" t="s">
        <v>528</v>
      </c>
      <c r="B56" s="857" t="s">
        <v>529</v>
      </c>
      <c r="C56" s="3306" t="s">
        <v>1752</v>
      </c>
      <c r="D56" s="3279"/>
      <c r="E56" s="3279"/>
      <c r="F56" s="3279"/>
      <c r="G56" s="3279"/>
      <c r="H56" s="3279"/>
      <c r="I56" s="3279"/>
      <c r="J56" s="3279"/>
      <c r="K56" s="3279"/>
      <c r="L56" s="3279"/>
      <c r="M56" s="3280"/>
      <c r="N56" s="770"/>
      <c r="O56" s="771"/>
      <c r="P56" s="770"/>
      <c r="Q56" s="770"/>
      <c r="R56" s="770"/>
      <c r="S56" s="770"/>
      <c r="T56" s="770"/>
      <c r="U56" s="770"/>
      <c r="V56" s="770"/>
      <c r="W56" s="770"/>
      <c r="X56" s="770"/>
      <c r="Y56" s="770"/>
      <c r="Z56" s="770"/>
    </row>
    <row r="57" spans="1:26" ht="27" customHeight="1">
      <c r="A57" s="3274"/>
      <c r="B57" s="857" t="s">
        <v>531</v>
      </c>
      <c r="C57" s="3306" t="s">
        <v>574</v>
      </c>
      <c r="D57" s="3279"/>
      <c r="E57" s="3279"/>
      <c r="F57" s="3279"/>
      <c r="G57" s="3279"/>
      <c r="H57" s="3279"/>
      <c r="I57" s="3279"/>
      <c r="J57" s="3279"/>
      <c r="K57" s="3279"/>
      <c r="L57" s="3279"/>
      <c r="M57" s="3280"/>
      <c r="N57" s="770"/>
      <c r="O57" s="771"/>
      <c r="P57" s="770"/>
      <c r="Q57" s="770"/>
      <c r="R57" s="770"/>
      <c r="S57" s="770"/>
      <c r="T57" s="770"/>
      <c r="U57" s="770"/>
      <c r="V57" s="770"/>
      <c r="W57" s="770"/>
      <c r="X57" s="770"/>
      <c r="Y57" s="770"/>
      <c r="Z57" s="770"/>
    </row>
    <row r="58" spans="1:26" ht="25.5" customHeight="1" thickBot="1">
      <c r="A58" s="3274"/>
      <c r="B58" s="858" t="s">
        <v>5</v>
      </c>
      <c r="C58" s="3306" t="s">
        <v>403</v>
      </c>
      <c r="D58" s="3279"/>
      <c r="E58" s="3279"/>
      <c r="F58" s="3279"/>
      <c r="G58" s="3279"/>
      <c r="H58" s="3279"/>
      <c r="I58" s="3279"/>
      <c r="J58" s="3279"/>
      <c r="K58" s="3279"/>
      <c r="L58" s="3279"/>
      <c r="M58" s="3280"/>
      <c r="N58" s="770"/>
      <c r="O58" s="771"/>
      <c r="P58" s="770"/>
      <c r="Q58" s="770"/>
      <c r="R58" s="770"/>
      <c r="S58" s="770"/>
      <c r="T58" s="770"/>
      <c r="U58" s="770"/>
      <c r="V58" s="770"/>
      <c r="W58" s="770"/>
      <c r="X58" s="770"/>
      <c r="Y58" s="770"/>
      <c r="Z58" s="770"/>
    </row>
    <row r="59" spans="1:26" ht="17.25" customHeight="1" thickBot="1">
      <c r="A59" s="859" t="s">
        <v>533</v>
      </c>
      <c r="B59" s="860"/>
      <c r="C59" s="3319"/>
      <c r="D59" s="3320"/>
      <c r="E59" s="3320"/>
      <c r="F59" s="3320"/>
      <c r="G59" s="3320"/>
      <c r="H59" s="3320"/>
      <c r="I59" s="3320"/>
      <c r="J59" s="3320"/>
      <c r="K59" s="3320"/>
      <c r="L59" s="3320"/>
      <c r="M59" s="3321"/>
      <c r="N59" s="770"/>
      <c r="O59" s="771"/>
      <c r="P59" s="770"/>
      <c r="Q59" s="770"/>
      <c r="R59" s="770"/>
      <c r="S59" s="770"/>
      <c r="T59" s="770"/>
      <c r="U59" s="770"/>
      <c r="V59" s="770"/>
      <c r="W59" s="770"/>
      <c r="X59" s="770"/>
      <c r="Y59" s="770"/>
      <c r="Z59" s="770"/>
    </row>
    <row r="60" spans="1:26" ht="15.75" customHeight="1">
      <c r="A60" s="771"/>
      <c r="B60" s="861"/>
      <c r="C60" s="771"/>
      <c r="D60" s="771"/>
      <c r="E60" s="771"/>
      <c r="F60" s="771"/>
      <c r="G60" s="771"/>
      <c r="H60" s="771"/>
      <c r="I60" s="771"/>
      <c r="J60" s="771"/>
      <c r="K60" s="771"/>
      <c r="L60" s="771"/>
      <c r="M60" s="771"/>
      <c r="N60" s="770"/>
      <c r="O60" s="771"/>
      <c r="P60" s="771"/>
      <c r="Q60" s="771"/>
      <c r="R60" s="771"/>
      <c r="S60" s="771"/>
      <c r="T60" s="771"/>
      <c r="U60" s="771"/>
      <c r="V60" s="771"/>
      <c r="W60" s="771"/>
      <c r="X60" s="771"/>
      <c r="Y60" s="771"/>
      <c r="Z60" s="771"/>
    </row>
    <row r="61" spans="1:26" ht="15.75" customHeight="1">
      <c r="A61" s="771"/>
      <c r="B61" s="861"/>
      <c r="C61" s="771"/>
      <c r="D61" s="771"/>
      <c r="E61" s="771"/>
      <c r="F61" s="771"/>
      <c r="G61" s="771"/>
      <c r="H61" s="771"/>
      <c r="I61" s="771"/>
      <c r="J61" s="771"/>
      <c r="K61" s="771"/>
      <c r="L61" s="771"/>
      <c r="M61" s="771"/>
      <c r="N61" s="770"/>
      <c r="O61" s="771"/>
      <c r="P61" s="771"/>
      <c r="Q61" s="771"/>
      <c r="R61" s="771"/>
      <c r="S61" s="771"/>
      <c r="T61" s="771"/>
      <c r="U61" s="771"/>
      <c r="V61" s="771"/>
      <c r="W61" s="771"/>
      <c r="X61" s="771"/>
      <c r="Y61" s="771"/>
      <c r="Z61" s="771"/>
    </row>
    <row r="62" spans="1:26" ht="15.75" customHeight="1">
      <c r="A62" s="771"/>
      <c r="B62" s="861"/>
      <c r="C62" s="771"/>
      <c r="D62" s="771"/>
      <c r="E62" s="771"/>
      <c r="F62" s="771"/>
      <c r="G62" s="771"/>
      <c r="H62" s="771"/>
      <c r="I62" s="771"/>
      <c r="J62" s="771"/>
      <c r="K62" s="771"/>
      <c r="L62" s="771"/>
      <c r="M62" s="77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2">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dataValidations count="1">
    <dataValidation allowBlank="1" showInputMessage="1" showErrorMessage="1" prompt="Incluir una ficha por cada indicador, ya sea de producto o de resultado" sqref="B1"/>
  </dataValidations>
  <hyperlinks>
    <hyperlink ref="C54" r:id="rId1"/>
  </hyperlinks>
  <pageMargins left="0.7" right="0.7" top="0.75" bottom="0.75" header="0.3" footer="0.3"/>
  <legacy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zoomScale="60" zoomScaleNormal="60" workbookViewId="0">
      <selection activeCell="C48" sqref="C48:M48"/>
    </sheetView>
  </sheetViews>
  <sheetFormatPr baseColWidth="10" defaultColWidth="11.42578125" defaultRowHeight="15.75"/>
  <cols>
    <col min="1" max="1" width="25.140625" style="873" customWidth="1"/>
    <col min="2" max="2" width="39.140625" style="903" customWidth="1"/>
    <col min="3" max="16384" width="11.42578125" style="873"/>
  </cols>
  <sheetData>
    <row r="1" spans="1:13" ht="16.5" thickBot="1">
      <c r="A1" s="872"/>
      <c r="B1" s="3137" t="s">
        <v>1818</v>
      </c>
      <c r="C1" s="3138"/>
      <c r="D1" s="3138"/>
      <c r="E1" s="3138"/>
      <c r="F1" s="3138"/>
      <c r="G1" s="3138"/>
      <c r="H1" s="3138"/>
      <c r="I1" s="3138"/>
      <c r="J1" s="3138"/>
      <c r="K1" s="3138"/>
      <c r="L1" s="3138"/>
      <c r="M1" s="3139"/>
    </row>
    <row r="2" spans="1:13" ht="51" customHeight="1">
      <c r="A2" s="3333" t="s">
        <v>457</v>
      </c>
      <c r="B2" s="4" t="s">
        <v>458</v>
      </c>
      <c r="C2" s="2415" t="s">
        <v>408</v>
      </c>
      <c r="D2" s="2416"/>
      <c r="E2" s="2416"/>
      <c r="F2" s="2416"/>
      <c r="G2" s="2416"/>
      <c r="H2" s="2416"/>
      <c r="I2" s="2416"/>
      <c r="J2" s="2416"/>
      <c r="K2" s="2416"/>
      <c r="L2" s="2416"/>
      <c r="M2" s="2417"/>
    </row>
    <row r="3" spans="1:13" ht="67.5" customHeight="1">
      <c r="A3" s="3334"/>
      <c r="B3" s="659" t="s">
        <v>538</v>
      </c>
      <c r="C3" s="2418" t="s">
        <v>1772</v>
      </c>
      <c r="D3" s="2420"/>
      <c r="E3" s="2420"/>
      <c r="F3" s="2420"/>
      <c r="G3" s="2420"/>
      <c r="H3" s="2420"/>
      <c r="I3" s="2420"/>
      <c r="J3" s="2420"/>
      <c r="K3" s="2420"/>
      <c r="L3" s="2420"/>
      <c r="M3" s="2421"/>
    </row>
    <row r="4" spans="1:13" ht="102.75" customHeight="1">
      <c r="A4" s="3334"/>
      <c r="B4" s="13" t="s">
        <v>3</v>
      </c>
      <c r="C4" s="661" t="s">
        <v>131</v>
      </c>
      <c r="D4" s="662"/>
      <c r="E4" s="874"/>
      <c r="F4" s="2422" t="s">
        <v>4</v>
      </c>
      <c r="G4" s="2423"/>
      <c r="H4" s="875">
        <v>158</v>
      </c>
      <c r="I4" s="3335" t="s">
        <v>386</v>
      </c>
      <c r="J4" s="2425"/>
      <c r="K4" s="2425"/>
      <c r="L4" s="2425"/>
      <c r="M4" s="2426"/>
    </row>
    <row r="5" spans="1:13" ht="45.75" customHeight="1">
      <c r="A5" s="3334"/>
      <c r="B5" s="13" t="s">
        <v>459</v>
      </c>
      <c r="C5" s="2418" t="s">
        <v>1773</v>
      </c>
      <c r="D5" s="2420"/>
      <c r="E5" s="2420"/>
      <c r="F5" s="2420"/>
      <c r="G5" s="2420"/>
      <c r="H5" s="2420"/>
      <c r="I5" s="2420"/>
      <c r="J5" s="2420"/>
      <c r="K5" s="2420"/>
      <c r="L5" s="2420"/>
      <c r="M5" s="2421"/>
    </row>
    <row r="6" spans="1:13" ht="39.75" customHeight="1">
      <c r="A6" s="3334"/>
      <c r="B6" s="13" t="s">
        <v>460</v>
      </c>
      <c r="C6" s="2418" t="s">
        <v>1774</v>
      </c>
      <c r="D6" s="2420"/>
      <c r="E6" s="2420"/>
      <c r="F6" s="2420"/>
      <c r="G6" s="2420"/>
      <c r="H6" s="2420"/>
      <c r="I6" s="2420"/>
      <c r="J6" s="2420"/>
      <c r="K6" s="2420"/>
      <c r="L6" s="2420"/>
      <c r="M6" s="2421"/>
    </row>
    <row r="7" spans="1:13" ht="50.25" customHeight="1">
      <c r="A7" s="3334"/>
      <c r="B7" s="659" t="s">
        <v>461</v>
      </c>
      <c r="C7" s="2427" t="s">
        <v>387</v>
      </c>
      <c r="D7" s="2428"/>
      <c r="E7" s="110"/>
      <c r="F7" s="110"/>
      <c r="G7" s="667"/>
      <c r="H7" s="668" t="s">
        <v>5</v>
      </c>
      <c r="I7" s="2429" t="s">
        <v>410</v>
      </c>
      <c r="J7" s="2428"/>
      <c r="K7" s="2428"/>
      <c r="L7" s="2428"/>
      <c r="M7" s="2430"/>
    </row>
    <row r="8" spans="1:13">
      <c r="A8" s="3334"/>
      <c r="B8" s="2677" t="s">
        <v>462</v>
      </c>
      <c r="C8" s="876"/>
      <c r="D8" s="877"/>
      <c r="E8" s="877"/>
      <c r="F8" s="877"/>
      <c r="G8" s="877"/>
      <c r="H8" s="877"/>
      <c r="I8" s="877"/>
      <c r="J8" s="877"/>
      <c r="K8" s="877"/>
      <c r="L8" s="878"/>
      <c r="M8" s="879"/>
    </row>
    <row r="9" spans="1:13">
      <c r="A9" s="3334"/>
      <c r="B9" s="2540"/>
      <c r="C9" s="3336" t="s">
        <v>1775</v>
      </c>
      <c r="D9" s="3337"/>
      <c r="E9" s="880"/>
      <c r="F9" s="3337"/>
      <c r="G9" s="3337"/>
      <c r="H9" s="880"/>
      <c r="I9" s="3337"/>
      <c r="J9" s="3337"/>
      <c r="K9" s="880"/>
      <c r="L9" s="881"/>
      <c r="M9" s="882"/>
    </row>
    <row r="10" spans="1:13">
      <c r="A10" s="3334"/>
      <c r="B10" s="2590"/>
      <c r="C10" s="3336" t="s">
        <v>463</v>
      </c>
      <c r="D10" s="3337"/>
      <c r="E10" s="883"/>
      <c r="F10" s="3337" t="s">
        <v>463</v>
      </c>
      <c r="G10" s="3337"/>
      <c r="H10" s="883"/>
      <c r="I10" s="3337" t="s">
        <v>463</v>
      </c>
      <c r="J10" s="3337"/>
      <c r="K10" s="883"/>
      <c r="L10" s="884"/>
      <c r="M10" s="885"/>
    </row>
    <row r="11" spans="1:13" ht="69.75" customHeight="1">
      <c r="A11" s="3334"/>
      <c r="B11" s="659" t="s">
        <v>464</v>
      </c>
      <c r="C11" s="2440" t="s">
        <v>1776</v>
      </c>
      <c r="D11" s="2441"/>
      <c r="E11" s="2441"/>
      <c r="F11" s="2441"/>
      <c r="G11" s="2441"/>
      <c r="H11" s="2441"/>
      <c r="I11" s="2441"/>
      <c r="J11" s="2441"/>
      <c r="K11" s="2441"/>
      <c r="L11" s="2441"/>
      <c r="M11" s="2442"/>
    </row>
    <row r="12" spans="1:13" ht="96.75" customHeight="1">
      <c r="A12" s="3334"/>
      <c r="B12" s="659" t="s">
        <v>543</v>
      </c>
      <c r="C12" s="2440" t="s">
        <v>1777</v>
      </c>
      <c r="D12" s="2441"/>
      <c r="E12" s="2441"/>
      <c r="F12" s="2441"/>
      <c r="G12" s="2441"/>
      <c r="H12" s="2441"/>
      <c r="I12" s="2441"/>
      <c r="J12" s="2441"/>
      <c r="K12" s="2441"/>
      <c r="L12" s="2441"/>
      <c r="M12" s="2442"/>
    </row>
    <row r="13" spans="1:13" ht="74.25" customHeight="1">
      <c r="A13" s="3334"/>
      <c r="B13" s="680" t="s">
        <v>545</v>
      </c>
      <c r="C13" s="2440" t="s">
        <v>1778</v>
      </c>
      <c r="D13" s="2441"/>
      <c r="E13" s="2441"/>
      <c r="F13" s="2441"/>
      <c r="G13" s="2441"/>
      <c r="H13" s="2441"/>
      <c r="I13" s="2441"/>
      <c r="J13" s="2441"/>
      <c r="K13" s="2441"/>
      <c r="L13" s="2441"/>
      <c r="M13" s="2442"/>
    </row>
    <row r="14" spans="1:13" ht="31.5" customHeight="1">
      <c r="A14" s="3334"/>
      <c r="B14" s="2677" t="s">
        <v>547</v>
      </c>
      <c r="C14" s="2464" t="s">
        <v>262</v>
      </c>
      <c r="D14" s="2465"/>
      <c r="E14" s="679" t="s">
        <v>548</v>
      </c>
      <c r="F14" s="2491" t="s">
        <v>1779</v>
      </c>
      <c r="G14" s="2465"/>
      <c r="H14" s="2465"/>
      <c r="I14" s="2465"/>
      <c r="J14" s="2465"/>
      <c r="K14" s="2465"/>
      <c r="L14" s="2465"/>
      <c r="M14" s="2466"/>
    </row>
    <row r="15" spans="1:13">
      <c r="A15" s="3334"/>
      <c r="B15" s="2540"/>
      <c r="C15" s="2464"/>
      <c r="D15" s="2465"/>
      <c r="E15" s="2465"/>
      <c r="F15" s="2465"/>
      <c r="G15" s="2465"/>
      <c r="H15" s="2465"/>
      <c r="I15" s="2465"/>
      <c r="J15" s="2465"/>
      <c r="K15" s="2465"/>
      <c r="L15" s="2465"/>
      <c r="M15" s="2466"/>
    </row>
    <row r="16" spans="1:13">
      <c r="A16" s="3338" t="s">
        <v>465</v>
      </c>
      <c r="B16" s="680" t="s">
        <v>2</v>
      </c>
      <c r="C16" s="2464" t="s">
        <v>1780</v>
      </c>
      <c r="D16" s="2465"/>
      <c r="E16" s="2465"/>
      <c r="F16" s="2465"/>
      <c r="G16" s="2465"/>
      <c r="H16" s="2465"/>
      <c r="I16" s="2465"/>
      <c r="J16" s="2465"/>
      <c r="K16" s="2465"/>
      <c r="L16" s="2465"/>
      <c r="M16" s="2466"/>
    </row>
    <row r="17" spans="1:13" ht="42.75" customHeight="1">
      <c r="A17" s="3339"/>
      <c r="B17" s="680" t="s">
        <v>550</v>
      </c>
      <c r="C17" s="2464" t="s">
        <v>1781</v>
      </c>
      <c r="D17" s="2465"/>
      <c r="E17" s="2465"/>
      <c r="F17" s="2465"/>
      <c r="G17" s="2465"/>
      <c r="H17" s="2465"/>
      <c r="I17" s="2465"/>
      <c r="J17" s="2465"/>
      <c r="K17" s="2465"/>
      <c r="L17" s="2465"/>
      <c r="M17" s="2466"/>
    </row>
    <row r="18" spans="1:13" ht="24.75" customHeight="1">
      <c r="A18" s="3339"/>
      <c r="B18" s="2431" t="s">
        <v>466</v>
      </c>
      <c r="C18" s="606"/>
      <c r="D18" s="27"/>
      <c r="E18" s="27"/>
      <c r="F18" s="27"/>
      <c r="G18" s="27"/>
      <c r="H18" s="27"/>
      <c r="I18" s="27"/>
      <c r="J18" s="27"/>
      <c r="K18" s="27"/>
      <c r="L18" s="27"/>
      <c r="M18" s="682"/>
    </row>
    <row r="19" spans="1:13" ht="9" customHeight="1">
      <c r="A19" s="3339"/>
      <c r="B19" s="2432"/>
      <c r="C19" s="29"/>
      <c r="D19" s="30"/>
      <c r="E19" s="31"/>
      <c r="F19" s="30"/>
      <c r="G19" s="31"/>
      <c r="H19" s="30"/>
      <c r="I19" s="31"/>
      <c r="J19" s="30"/>
      <c r="K19" s="31"/>
      <c r="L19" s="31"/>
      <c r="M19" s="32"/>
    </row>
    <row r="20" spans="1:13">
      <c r="A20" s="3339"/>
      <c r="B20" s="2432"/>
      <c r="C20" s="33" t="s">
        <v>467</v>
      </c>
      <c r="D20" s="34"/>
      <c r="E20" s="35" t="s">
        <v>468</v>
      </c>
      <c r="F20" s="34"/>
      <c r="G20" s="35" t="s">
        <v>469</v>
      </c>
      <c r="H20" s="34"/>
      <c r="I20" s="35" t="s">
        <v>470</v>
      </c>
      <c r="J20" s="683"/>
      <c r="K20" s="35"/>
      <c r="L20" s="35"/>
      <c r="M20" s="37"/>
    </row>
    <row r="21" spans="1:13">
      <c r="A21" s="3339"/>
      <c r="B21" s="2432"/>
      <c r="C21" s="33" t="s">
        <v>471</v>
      </c>
      <c r="D21" s="684"/>
      <c r="E21" s="35" t="s">
        <v>472</v>
      </c>
      <c r="F21" s="685"/>
      <c r="G21" s="35" t="s">
        <v>473</v>
      </c>
      <c r="H21" s="685"/>
      <c r="I21" s="35"/>
      <c r="J21" s="40"/>
      <c r="K21" s="35"/>
      <c r="L21" s="35"/>
      <c r="M21" s="37"/>
    </row>
    <row r="22" spans="1:13">
      <c r="A22" s="3339"/>
      <c r="B22" s="2432"/>
      <c r="C22" s="33" t="s">
        <v>474</v>
      </c>
      <c r="D22" s="684"/>
      <c r="E22" s="35" t="s">
        <v>475</v>
      </c>
      <c r="F22" s="684"/>
      <c r="G22" s="35"/>
      <c r="H22" s="40"/>
      <c r="I22" s="35"/>
      <c r="J22" s="40"/>
      <c r="K22" s="35"/>
      <c r="L22" s="35"/>
      <c r="M22" s="37"/>
    </row>
    <row r="23" spans="1:13">
      <c r="A23" s="3339"/>
      <c r="B23" s="2432"/>
      <c r="C23" s="33" t="s">
        <v>476</v>
      </c>
      <c r="D23" s="685" t="s">
        <v>477</v>
      </c>
      <c r="E23" s="35" t="s">
        <v>478</v>
      </c>
      <c r="F23" s="883" t="s">
        <v>1658</v>
      </c>
      <c r="G23" s="883"/>
      <c r="H23" s="883"/>
      <c r="I23" s="883"/>
      <c r="J23" s="883"/>
      <c r="K23" s="883"/>
      <c r="L23" s="883"/>
      <c r="M23" s="886"/>
    </row>
    <row r="24" spans="1:13" ht="9.75" customHeight="1">
      <c r="A24" s="3339"/>
      <c r="B24" s="2433"/>
      <c r="C24" s="43"/>
      <c r="D24" s="44"/>
      <c r="E24" s="44"/>
      <c r="F24" s="44"/>
      <c r="G24" s="44"/>
      <c r="H24" s="44"/>
      <c r="I24" s="44"/>
      <c r="J24" s="44"/>
      <c r="K24" s="44"/>
      <c r="L24" s="44"/>
      <c r="M24" s="45"/>
    </row>
    <row r="25" spans="1:13">
      <c r="A25" s="3339"/>
      <c r="B25" s="2431" t="s">
        <v>479</v>
      </c>
      <c r="C25" s="687"/>
      <c r="D25" s="47"/>
      <c r="E25" s="47"/>
      <c r="F25" s="47"/>
      <c r="G25" s="47"/>
      <c r="H25" s="47"/>
      <c r="I25" s="47"/>
      <c r="J25" s="47"/>
      <c r="K25" s="47"/>
      <c r="L25" s="878"/>
      <c r="M25" s="879"/>
    </row>
    <row r="26" spans="1:13">
      <c r="A26" s="3339"/>
      <c r="B26" s="2432"/>
      <c r="C26" s="33" t="s">
        <v>480</v>
      </c>
      <c r="D26" s="685"/>
      <c r="E26" s="48"/>
      <c r="F26" s="35" t="s">
        <v>481</v>
      </c>
      <c r="G26" s="684"/>
      <c r="H26" s="48"/>
      <c r="I26" s="35" t="s">
        <v>482</v>
      </c>
      <c r="J26" s="684" t="s">
        <v>534</v>
      </c>
      <c r="K26" s="48"/>
      <c r="L26" s="881"/>
      <c r="M26" s="882"/>
    </row>
    <row r="27" spans="1:13">
      <c r="A27" s="3339"/>
      <c r="B27" s="2432"/>
      <c r="C27" s="33" t="s">
        <v>483</v>
      </c>
      <c r="D27" s="887"/>
      <c r="E27" s="881"/>
      <c r="F27" s="35" t="s">
        <v>484</v>
      </c>
      <c r="G27" s="685"/>
      <c r="H27" s="881"/>
      <c r="I27" s="888"/>
      <c r="J27" s="881"/>
      <c r="K27" s="880"/>
      <c r="L27" s="881"/>
      <c r="M27" s="882"/>
    </row>
    <row r="28" spans="1:13">
      <c r="A28" s="3339"/>
      <c r="B28" s="2433"/>
      <c r="C28" s="51"/>
      <c r="D28" s="52"/>
      <c r="E28" s="52"/>
      <c r="F28" s="52"/>
      <c r="G28" s="52"/>
      <c r="H28" s="52"/>
      <c r="I28" s="52"/>
      <c r="J28" s="52"/>
      <c r="K28" s="52"/>
      <c r="L28" s="884"/>
      <c r="M28" s="885"/>
    </row>
    <row r="29" spans="1:13">
      <c r="A29" s="3339"/>
      <c r="B29" s="56" t="s">
        <v>485</v>
      </c>
      <c r="C29" s="690"/>
      <c r="D29" s="54"/>
      <c r="E29" s="54"/>
      <c r="F29" s="54"/>
      <c r="G29" s="54"/>
      <c r="H29" s="54"/>
      <c r="I29" s="54"/>
      <c r="J29" s="54"/>
      <c r="K29" s="54"/>
      <c r="L29" s="54"/>
      <c r="M29" s="691"/>
    </row>
    <row r="30" spans="1:13">
      <c r="A30" s="3339"/>
      <c r="B30" s="56"/>
      <c r="C30" s="57" t="s">
        <v>486</v>
      </c>
      <c r="D30" s="889" t="s">
        <v>29</v>
      </c>
      <c r="E30" s="48"/>
      <c r="F30" s="59" t="s">
        <v>487</v>
      </c>
      <c r="G30" s="685" t="s">
        <v>29</v>
      </c>
      <c r="H30" s="48"/>
      <c r="I30" s="59" t="s">
        <v>488</v>
      </c>
      <c r="J30" s="890" t="s">
        <v>29</v>
      </c>
      <c r="K30" s="891"/>
      <c r="L30" s="892"/>
      <c r="M30" s="63"/>
    </row>
    <row r="31" spans="1:13">
      <c r="A31" s="3339"/>
      <c r="B31" s="13"/>
      <c r="C31" s="43"/>
      <c r="D31" s="44"/>
      <c r="E31" s="44"/>
      <c r="F31" s="44"/>
      <c r="G31" s="44"/>
      <c r="H31" s="44"/>
      <c r="I31" s="44"/>
      <c r="J31" s="44"/>
      <c r="K31" s="44"/>
      <c r="L31" s="44"/>
      <c r="M31" s="45"/>
    </row>
    <row r="32" spans="1:13">
      <c r="A32" s="3339"/>
      <c r="B32" s="2431" t="s">
        <v>489</v>
      </c>
      <c r="C32" s="693"/>
      <c r="D32" s="65"/>
      <c r="E32" s="65"/>
      <c r="F32" s="65"/>
      <c r="G32" s="65"/>
      <c r="H32" s="65"/>
      <c r="I32" s="65"/>
      <c r="J32" s="65"/>
      <c r="K32" s="65"/>
      <c r="L32" s="878"/>
      <c r="M32" s="879"/>
    </row>
    <row r="33" spans="1:13">
      <c r="A33" s="3339"/>
      <c r="B33" s="2432"/>
      <c r="C33" s="66" t="s">
        <v>490</v>
      </c>
      <c r="D33" s="893">
        <v>2020</v>
      </c>
      <c r="E33" s="67"/>
      <c r="F33" s="48" t="s">
        <v>491</v>
      </c>
      <c r="G33" s="695" t="s">
        <v>492</v>
      </c>
      <c r="H33" s="67"/>
      <c r="I33" s="59"/>
      <c r="J33" s="67"/>
      <c r="K33" s="67"/>
      <c r="L33" s="881"/>
      <c r="M33" s="882"/>
    </row>
    <row r="34" spans="1:13">
      <c r="A34" s="3339"/>
      <c r="B34" s="2433"/>
      <c r="C34" s="43"/>
      <c r="D34" s="141"/>
      <c r="E34" s="142"/>
      <c r="F34" s="44"/>
      <c r="G34" s="142"/>
      <c r="H34" s="142"/>
      <c r="I34" s="143"/>
      <c r="J34" s="142"/>
      <c r="K34" s="142"/>
      <c r="L34" s="884"/>
      <c r="M34" s="885"/>
    </row>
    <row r="35" spans="1:13">
      <c r="A35" s="3339"/>
      <c r="B35" s="2431" t="s">
        <v>493</v>
      </c>
      <c r="C35" s="696"/>
      <c r="D35" s="70"/>
      <c r="E35" s="70"/>
      <c r="F35" s="70"/>
      <c r="G35" s="70"/>
      <c r="H35" s="70"/>
      <c r="I35" s="70"/>
      <c r="J35" s="70"/>
      <c r="K35" s="70"/>
      <c r="L35" s="70"/>
      <c r="M35" s="697"/>
    </row>
    <row r="36" spans="1:13">
      <c r="A36" s="3339"/>
      <c r="B36" s="2432"/>
      <c r="C36" s="72"/>
      <c r="D36" s="164" t="s">
        <v>494</v>
      </c>
      <c r="E36" s="164"/>
      <c r="F36" s="164" t="s">
        <v>495</v>
      </c>
      <c r="G36" s="164"/>
      <c r="H36" s="880" t="s">
        <v>496</v>
      </c>
      <c r="I36" s="880"/>
      <c r="J36" s="880" t="s">
        <v>497</v>
      </c>
      <c r="K36" s="164"/>
      <c r="L36" s="164" t="s">
        <v>498</v>
      </c>
      <c r="M36" s="75"/>
    </row>
    <row r="37" spans="1:13">
      <c r="A37" s="3339"/>
      <c r="B37" s="2432"/>
      <c r="C37" s="72"/>
      <c r="D37" s="702">
        <v>1</v>
      </c>
      <c r="E37" s="894">
        <v>2020</v>
      </c>
      <c r="F37" s="702">
        <v>1</v>
      </c>
      <c r="G37" s="894">
        <v>2021</v>
      </c>
      <c r="H37" s="702">
        <v>1</v>
      </c>
      <c r="I37" s="894">
        <v>2022</v>
      </c>
      <c r="J37" s="702">
        <v>1</v>
      </c>
      <c r="K37" s="894">
        <v>2023</v>
      </c>
      <c r="L37" s="702">
        <v>1</v>
      </c>
      <c r="M37" s="703">
        <v>2024</v>
      </c>
    </row>
    <row r="38" spans="1:13">
      <c r="A38" s="3339"/>
      <c r="B38" s="2432"/>
      <c r="C38" s="72"/>
      <c r="D38" s="164" t="s">
        <v>499</v>
      </c>
      <c r="E38" s="164"/>
      <c r="F38" s="164" t="s">
        <v>500</v>
      </c>
      <c r="G38" s="164"/>
      <c r="H38" s="880" t="s">
        <v>501</v>
      </c>
      <c r="I38" s="880"/>
      <c r="J38" s="880" t="s">
        <v>502</v>
      </c>
      <c r="K38" s="164"/>
      <c r="L38" s="164" t="s">
        <v>503</v>
      </c>
      <c r="M38" s="32"/>
    </row>
    <row r="39" spans="1:13">
      <c r="A39" s="3339"/>
      <c r="B39" s="2432"/>
      <c r="C39" s="72"/>
      <c r="D39" s="702">
        <v>1</v>
      </c>
      <c r="E39" s="894">
        <v>2025</v>
      </c>
      <c r="F39" s="702">
        <v>1</v>
      </c>
      <c r="G39" s="894">
        <v>2026</v>
      </c>
      <c r="H39" s="702">
        <v>1</v>
      </c>
      <c r="I39" s="894">
        <v>2027</v>
      </c>
      <c r="J39" s="702">
        <v>1</v>
      </c>
      <c r="K39" s="894">
        <v>2028</v>
      </c>
      <c r="L39" s="702">
        <v>1</v>
      </c>
      <c r="M39" s="703">
        <v>2029</v>
      </c>
    </row>
    <row r="40" spans="1:13">
      <c r="A40" s="3339"/>
      <c r="B40" s="2432"/>
      <c r="C40" s="72"/>
      <c r="D40" s="811" t="s">
        <v>503</v>
      </c>
      <c r="E40" s="796"/>
      <c r="F40" s="811" t="s">
        <v>1716</v>
      </c>
      <c r="G40" s="895"/>
      <c r="H40" s="81"/>
      <c r="I40" s="93"/>
      <c r="J40" s="81"/>
      <c r="K40" s="93"/>
      <c r="L40" s="81"/>
      <c r="M40" s="706"/>
    </row>
    <row r="41" spans="1:13">
      <c r="A41" s="3339"/>
      <c r="B41" s="2432"/>
      <c r="C41" s="72"/>
      <c r="D41" s="863">
        <v>1</v>
      </c>
      <c r="E41" s="864">
        <v>2030</v>
      </c>
      <c r="F41" s="871">
        <v>11</v>
      </c>
      <c r="G41" s="895"/>
      <c r="H41" s="2528"/>
      <c r="I41" s="2528"/>
      <c r="J41" s="144"/>
      <c r="K41" s="164"/>
      <c r="L41" s="144"/>
      <c r="M41" s="85"/>
    </row>
    <row r="42" spans="1:13">
      <c r="A42" s="3339"/>
      <c r="B42" s="2432"/>
      <c r="C42" s="86"/>
      <c r="D42" s="705"/>
      <c r="E42" s="709"/>
      <c r="F42" s="87"/>
      <c r="G42" s="96"/>
      <c r="H42" s="87"/>
      <c r="I42" s="96"/>
      <c r="J42" s="87"/>
      <c r="K42" s="96"/>
      <c r="L42" s="87"/>
      <c r="M42" s="89"/>
    </row>
    <row r="43" spans="1:13" ht="18" customHeight="1">
      <c r="A43" s="3339"/>
      <c r="B43" s="2431" t="s">
        <v>510</v>
      </c>
      <c r="C43" s="687"/>
      <c r="D43" s="47"/>
      <c r="E43" s="47"/>
      <c r="F43" s="47"/>
      <c r="G43" s="47"/>
      <c r="H43" s="47"/>
      <c r="I43" s="47"/>
      <c r="J43" s="47"/>
      <c r="K43" s="47"/>
      <c r="L43" s="881"/>
      <c r="M43" s="882"/>
    </row>
    <row r="44" spans="1:13">
      <c r="A44" s="3339"/>
      <c r="B44" s="2432"/>
      <c r="C44" s="896"/>
      <c r="D44" s="91" t="s">
        <v>131</v>
      </c>
      <c r="E44" s="92" t="s">
        <v>28</v>
      </c>
      <c r="F44" s="2453" t="s">
        <v>511</v>
      </c>
      <c r="G44" s="3128"/>
      <c r="H44" s="3128"/>
      <c r="I44" s="3128"/>
      <c r="J44" s="3128"/>
      <c r="K44" s="94" t="s">
        <v>512</v>
      </c>
      <c r="L44" s="3340"/>
      <c r="M44" s="3341"/>
    </row>
    <row r="45" spans="1:13">
      <c r="A45" s="3339"/>
      <c r="B45" s="2432"/>
      <c r="C45" s="896"/>
      <c r="D45" s="897"/>
      <c r="E45" s="684" t="s">
        <v>477</v>
      </c>
      <c r="F45" s="2453"/>
      <c r="G45" s="3128"/>
      <c r="H45" s="3128"/>
      <c r="I45" s="3128"/>
      <c r="J45" s="3128"/>
      <c r="K45" s="881"/>
      <c r="L45" s="3342"/>
      <c r="M45" s="3343"/>
    </row>
    <row r="46" spans="1:13">
      <c r="A46" s="3339"/>
      <c r="B46" s="2433"/>
      <c r="C46" s="898"/>
      <c r="D46" s="884"/>
      <c r="E46" s="884"/>
      <c r="F46" s="884"/>
      <c r="G46" s="884"/>
      <c r="H46" s="884"/>
      <c r="I46" s="884"/>
      <c r="J46" s="884"/>
      <c r="K46" s="884"/>
      <c r="L46" s="881"/>
      <c r="M46" s="882"/>
    </row>
    <row r="47" spans="1:13" ht="84.75" customHeight="1">
      <c r="A47" s="3339"/>
      <c r="B47" s="659" t="s">
        <v>513</v>
      </c>
      <c r="C47" s="2440" t="s">
        <v>1782</v>
      </c>
      <c r="D47" s="2441"/>
      <c r="E47" s="2441"/>
      <c r="F47" s="2441"/>
      <c r="G47" s="2441"/>
      <c r="H47" s="2441"/>
      <c r="I47" s="2441"/>
      <c r="J47" s="2441"/>
      <c r="K47" s="2441"/>
      <c r="L47" s="2441"/>
      <c r="M47" s="2442"/>
    </row>
    <row r="48" spans="1:13" ht="39.75" customHeight="1">
      <c r="A48" s="3339"/>
      <c r="B48" s="680" t="s">
        <v>514</v>
      </c>
      <c r="C48" s="2440" t="s">
        <v>1783</v>
      </c>
      <c r="D48" s="2441"/>
      <c r="E48" s="2441"/>
      <c r="F48" s="2441"/>
      <c r="G48" s="2441"/>
      <c r="H48" s="2441"/>
      <c r="I48" s="2441"/>
      <c r="J48" s="2441"/>
      <c r="K48" s="2441"/>
      <c r="L48" s="2441"/>
      <c r="M48" s="2442"/>
    </row>
    <row r="49" spans="1:13" ht="24.75" customHeight="1">
      <c r="A49" s="3339"/>
      <c r="B49" s="680" t="s">
        <v>515</v>
      </c>
      <c r="C49" s="2440" t="s">
        <v>1784</v>
      </c>
      <c r="D49" s="2441"/>
      <c r="E49" s="2441"/>
      <c r="F49" s="2441"/>
      <c r="G49" s="2441"/>
      <c r="H49" s="2441"/>
      <c r="I49" s="2441"/>
      <c r="J49" s="2441"/>
      <c r="K49" s="2441"/>
      <c r="L49" s="2441"/>
      <c r="M49" s="2442"/>
    </row>
    <row r="50" spans="1:13">
      <c r="A50" s="3339"/>
      <c r="B50" s="680" t="s">
        <v>517</v>
      </c>
      <c r="C50" s="899" t="s">
        <v>9</v>
      </c>
      <c r="D50" s="900"/>
      <c r="E50" s="900"/>
      <c r="F50" s="900"/>
      <c r="G50" s="900"/>
      <c r="H50" s="900"/>
      <c r="I50" s="900"/>
      <c r="J50" s="900"/>
      <c r="K50" s="900"/>
      <c r="L50" s="900"/>
      <c r="M50" s="901"/>
    </row>
    <row r="51" spans="1:13" ht="15.75" customHeight="1">
      <c r="A51" s="2649" t="s">
        <v>518</v>
      </c>
      <c r="B51" s="713" t="s">
        <v>519</v>
      </c>
      <c r="C51" s="2418" t="s">
        <v>1785</v>
      </c>
      <c r="D51" s="2420"/>
      <c r="E51" s="2420"/>
      <c r="F51" s="2420"/>
      <c r="G51" s="2420"/>
      <c r="H51" s="2420"/>
      <c r="I51" s="2420"/>
      <c r="J51" s="2420"/>
      <c r="K51" s="2420"/>
      <c r="L51" s="2420"/>
      <c r="M51" s="2421"/>
    </row>
    <row r="52" spans="1:13">
      <c r="A52" s="2502"/>
      <c r="B52" s="713" t="s">
        <v>521</v>
      </c>
      <c r="C52" s="2418" t="s">
        <v>1786</v>
      </c>
      <c r="D52" s="2420"/>
      <c r="E52" s="2420"/>
      <c r="F52" s="2420"/>
      <c r="G52" s="2420"/>
      <c r="H52" s="2420"/>
      <c r="I52" s="2420"/>
      <c r="J52" s="2420"/>
      <c r="K52" s="2420"/>
      <c r="L52" s="2420"/>
      <c r="M52" s="2421"/>
    </row>
    <row r="53" spans="1:13">
      <c r="A53" s="2502"/>
      <c r="B53" s="713" t="s">
        <v>523</v>
      </c>
      <c r="C53" s="2418" t="s">
        <v>1787</v>
      </c>
      <c r="D53" s="2420"/>
      <c r="E53" s="2420"/>
      <c r="F53" s="2420"/>
      <c r="G53" s="2420"/>
      <c r="H53" s="2420"/>
      <c r="I53" s="2420"/>
      <c r="J53" s="2420"/>
      <c r="K53" s="2420"/>
      <c r="L53" s="2420"/>
      <c r="M53" s="2421"/>
    </row>
    <row r="54" spans="1:13" ht="15.75" customHeight="1">
      <c r="A54" s="2502"/>
      <c r="B54" s="714" t="s">
        <v>524</v>
      </c>
      <c r="C54" s="2418" t="s">
        <v>1788</v>
      </c>
      <c r="D54" s="2420"/>
      <c r="E54" s="2420"/>
      <c r="F54" s="2420"/>
      <c r="G54" s="2420"/>
      <c r="H54" s="2420"/>
      <c r="I54" s="2420"/>
      <c r="J54" s="2420"/>
      <c r="K54" s="2420"/>
      <c r="L54" s="2420"/>
      <c r="M54" s="2421"/>
    </row>
    <row r="55" spans="1:13" ht="15.75" customHeight="1">
      <c r="A55" s="2502"/>
      <c r="B55" s="713" t="s">
        <v>526</v>
      </c>
      <c r="C55" s="3127" t="s">
        <v>1789</v>
      </c>
      <c r="D55" s="2420"/>
      <c r="E55" s="2420"/>
      <c r="F55" s="2420"/>
      <c r="G55" s="2420"/>
      <c r="H55" s="2420"/>
      <c r="I55" s="2420"/>
      <c r="J55" s="2420"/>
      <c r="K55" s="2420"/>
      <c r="L55" s="2420"/>
      <c r="M55" s="2421"/>
    </row>
    <row r="56" spans="1:13" ht="16.5" thickBot="1">
      <c r="A56" s="2516"/>
      <c r="B56" s="713" t="s">
        <v>527</v>
      </c>
      <c r="C56" s="2418">
        <v>3142641428</v>
      </c>
      <c r="D56" s="2420"/>
      <c r="E56" s="2420"/>
      <c r="F56" s="2420"/>
      <c r="G56" s="2420"/>
      <c r="H56" s="2420"/>
      <c r="I56" s="2420"/>
      <c r="J56" s="2420"/>
      <c r="K56" s="2420"/>
      <c r="L56" s="2420"/>
      <c r="M56" s="2421"/>
    </row>
    <row r="57" spans="1:13" ht="15.75" customHeight="1">
      <c r="A57" s="2649" t="s">
        <v>528</v>
      </c>
      <c r="B57" s="715" t="s">
        <v>529</v>
      </c>
      <c r="C57" s="2418" t="s">
        <v>1790</v>
      </c>
      <c r="D57" s="2420"/>
      <c r="E57" s="2420"/>
      <c r="F57" s="2420"/>
      <c r="G57" s="2420"/>
      <c r="H57" s="2420"/>
      <c r="I57" s="2420"/>
      <c r="J57" s="2420"/>
      <c r="K57" s="2420"/>
      <c r="L57" s="2420"/>
      <c r="M57" s="2421"/>
    </row>
    <row r="58" spans="1:13" ht="30" customHeight="1">
      <c r="A58" s="2502"/>
      <c r="B58" s="715" t="s">
        <v>531</v>
      </c>
      <c r="C58" s="2418" t="s">
        <v>574</v>
      </c>
      <c r="D58" s="2420"/>
      <c r="E58" s="2420"/>
      <c r="F58" s="2420"/>
      <c r="G58" s="2420"/>
      <c r="H58" s="2420"/>
      <c r="I58" s="2420"/>
      <c r="J58" s="2420"/>
      <c r="K58" s="2420"/>
      <c r="L58" s="2420"/>
      <c r="M58" s="2421"/>
    </row>
    <row r="59" spans="1:13" ht="30" customHeight="1" thickBot="1">
      <c r="A59" s="2502"/>
      <c r="B59" s="716" t="s">
        <v>5</v>
      </c>
      <c r="C59" s="2418" t="s">
        <v>1787</v>
      </c>
      <c r="D59" s="2420"/>
      <c r="E59" s="2420"/>
      <c r="F59" s="2420"/>
      <c r="G59" s="2420"/>
      <c r="H59" s="2420"/>
      <c r="I59" s="2420"/>
      <c r="J59" s="2420"/>
      <c r="K59" s="2420"/>
      <c r="L59" s="2420"/>
      <c r="M59" s="2421"/>
    </row>
    <row r="60" spans="1:13" ht="16.5" thickBot="1">
      <c r="A60" s="150" t="s">
        <v>533</v>
      </c>
      <c r="B60" s="902"/>
      <c r="C60" s="2482" t="s">
        <v>29</v>
      </c>
      <c r="D60" s="2483"/>
      <c r="E60" s="2483"/>
      <c r="F60" s="2483"/>
      <c r="G60" s="2483"/>
      <c r="H60" s="2483"/>
      <c r="I60" s="2483"/>
      <c r="J60" s="2483"/>
      <c r="K60" s="2483"/>
      <c r="L60" s="2483"/>
      <c r="M60" s="2484"/>
    </row>
  </sheetData>
  <mergeCells count="51">
    <mergeCell ref="C60:M60"/>
    <mergeCell ref="B1:M1"/>
    <mergeCell ref="C55:M55"/>
    <mergeCell ref="C56:M56"/>
    <mergeCell ref="A57:A59"/>
    <mergeCell ref="C57:M57"/>
    <mergeCell ref="C58:M58"/>
    <mergeCell ref="C59:M59"/>
    <mergeCell ref="G44:J45"/>
    <mergeCell ref="L44:M45"/>
    <mergeCell ref="C47:M47"/>
    <mergeCell ref="C48:M48"/>
    <mergeCell ref="C49:M49"/>
    <mergeCell ref="A51:A56"/>
    <mergeCell ref="C51:M51"/>
    <mergeCell ref="C52:M52"/>
    <mergeCell ref="C53:M53"/>
    <mergeCell ref="C54:M54"/>
    <mergeCell ref="A16:A50"/>
    <mergeCell ref="C16:M16"/>
    <mergeCell ref="C17:M17"/>
    <mergeCell ref="B18:B24"/>
    <mergeCell ref="B25:B28"/>
    <mergeCell ref="B32:B34"/>
    <mergeCell ref="B35:B42"/>
    <mergeCell ref="H41:I41"/>
    <mergeCell ref="B43:B46"/>
    <mergeCell ref="F44:F45"/>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INDICADORES\FICHAS IDPC\[IDPC_FICHA INDICADORS PRODUCTO_FOMENTO_18.07.2020 FINAL IDCP.xlsx]Desplegables'!#REF!</xm:f>
          </x14:formula1>
          <xm:sqref>C14:D14 C4 G44:J45 C7</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zoomScale="50" zoomScaleNormal="50" workbookViewId="0">
      <selection activeCell="C48" sqref="C48:M48"/>
    </sheetView>
  </sheetViews>
  <sheetFormatPr baseColWidth="10" defaultColWidth="11.42578125" defaultRowHeight="15.75"/>
  <cols>
    <col min="1" max="1" width="25.140625" style="873" customWidth="1"/>
    <col min="2" max="2" width="39.140625" style="903" customWidth="1"/>
    <col min="3" max="5" width="11.42578125" style="873"/>
    <col min="6" max="6" width="17.85546875" style="873" customWidth="1"/>
    <col min="7" max="16384" width="11.42578125" style="873"/>
  </cols>
  <sheetData>
    <row r="1" spans="1:13" ht="16.5" thickBot="1">
      <c r="A1" s="872"/>
      <c r="B1" s="3137" t="s">
        <v>1819</v>
      </c>
      <c r="C1" s="3138"/>
      <c r="D1" s="3138"/>
      <c r="E1" s="3138"/>
      <c r="F1" s="3138"/>
      <c r="G1" s="3138"/>
      <c r="H1" s="3138"/>
      <c r="I1" s="3138"/>
      <c r="J1" s="3138"/>
      <c r="K1" s="3138"/>
      <c r="L1" s="3138"/>
      <c r="M1" s="3139"/>
    </row>
    <row r="2" spans="1:13" ht="51" customHeight="1">
      <c r="A2" s="3333" t="s">
        <v>457</v>
      </c>
      <c r="B2" s="4" t="s">
        <v>458</v>
      </c>
      <c r="C2" s="2415" t="s">
        <v>1791</v>
      </c>
      <c r="D2" s="2416"/>
      <c r="E2" s="2416"/>
      <c r="F2" s="2416"/>
      <c r="G2" s="2416"/>
      <c r="H2" s="2416"/>
      <c r="I2" s="2416"/>
      <c r="J2" s="2416"/>
      <c r="K2" s="2416"/>
      <c r="L2" s="2416"/>
      <c r="M2" s="2417"/>
    </row>
    <row r="3" spans="1:13" ht="67.5" customHeight="1">
      <c r="A3" s="3334"/>
      <c r="B3" s="659" t="s">
        <v>538</v>
      </c>
      <c r="C3" s="2418" t="s">
        <v>1772</v>
      </c>
      <c r="D3" s="2420"/>
      <c r="E3" s="2420"/>
      <c r="F3" s="2420"/>
      <c r="G3" s="2420"/>
      <c r="H3" s="2420"/>
      <c r="I3" s="2420"/>
      <c r="J3" s="2420"/>
      <c r="K3" s="2420"/>
      <c r="L3" s="2420"/>
      <c r="M3" s="2421"/>
    </row>
    <row r="4" spans="1:13" ht="102.75" customHeight="1">
      <c r="A4" s="3334"/>
      <c r="B4" s="13" t="s">
        <v>3</v>
      </c>
      <c r="C4" s="661" t="s">
        <v>131</v>
      </c>
      <c r="D4" s="662"/>
      <c r="E4" s="874"/>
      <c r="F4" s="2422" t="s">
        <v>4</v>
      </c>
      <c r="G4" s="2423"/>
      <c r="H4" s="875">
        <v>153</v>
      </c>
      <c r="I4" s="3344" t="s">
        <v>1792</v>
      </c>
      <c r="J4" s="2420"/>
      <c r="K4" s="2420"/>
      <c r="L4" s="2420"/>
      <c r="M4" s="2421"/>
    </row>
    <row r="5" spans="1:13" ht="45.75" customHeight="1">
      <c r="A5" s="3334"/>
      <c r="B5" s="13" t="s">
        <v>459</v>
      </c>
      <c r="C5" s="2418" t="s">
        <v>1773</v>
      </c>
      <c r="D5" s="2420"/>
      <c r="E5" s="2420"/>
      <c r="F5" s="2420"/>
      <c r="G5" s="2420"/>
      <c r="H5" s="2420"/>
      <c r="I5" s="2420"/>
      <c r="J5" s="2420"/>
      <c r="K5" s="2420"/>
      <c r="L5" s="2420"/>
      <c r="M5" s="2421"/>
    </row>
    <row r="6" spans="1:13" ht="39.75" customHeight="1">
      <c r="A6" s="3334"/>
      <c r="B6" s="13" t="s">
        <v>460</v>
      </c>
      <c r="C6" s="2418" t="s">
        <v>1793</v>
      </c>
      <c r="D6" s="2420"/>
      <c r="E6" s="2420"/>
      <c r="F6" s="2420"/>
      <c r="G6" s="2420"/>
      <c r="H6" s="2420"/>
      <c r="I6" s="2420"/>
      <c r="J6" s="2420"/>
      <c r="K6" s="2420"/>
      <c r="L6" s="2420"/>
      <c r="M6" s="2421"/>
    </row>
    <row r="7" spans="1:13" ht="50.25" customHeight="1">
      <c r="A7" s="3334"/>
      <c r="B7" s="659" t="s">
        <v>461</v>
      </c>
      <c r="C7" s="2427" t="s">
        <v>387</v>
      </c>
      <c r="D7" s="2428"/>
      <c r="E7" s="110"/>
      <c r="F7" s="110"/>
      <c r="G7" s="667"/>
      <c r="H7" s="668" t="s">
        <v>5</v>
      </c>
      <c r="I7" s="2429" t="s">
        <v>410</v>
      </c>
      <c r="J7" s="2428"/>
      <c r="K7" s="2428"/>
      <c r="L7" s="2428"/>
      <c r="M7" s="2430"/>
    </row>
    <row r="8" spans="1:13">
      <c r="A8" s="3334"/>
      <c r="B8" s="2677" t="s">
        <v>462</v>
      </c>
      <c r="C8" s="876"/>
      <c r="D8" s="877"/>
      <c r="E8" s="877"/>
      <c r="F8" s="877"/>
      <c r="G8" s="877"/>
      <c r="H8" s="877"/>
      <c r="I8" s="877"/>
      <c r="J8" s="877"/>
      <c r="K8" s="877"/>
      <c r="L8" s="878"/>
      <c r="M8" s="879"/>
    </row>
    <row r="9" spans="1:13">
      <c r="A9" s="3334"/>
      <c r="B9" s="2540"/>
      <c r="C9" s="3336" t="s">
        <v>1775</v>
      </c>
      <c r="D9" s="3337"/>
      <c r="E9" s="880"/>
      <c r="F9" s="3337"/>
      <c r="G9" s="3337"/>
      <c r="H9" s="880"/>
      <c r="I9" s="3337"/>
      <c r="J9" s="3337"/>
      <c r="K9" s="880"/>
      <c r="L9" s="881"/>
      <c r="M9" s="882"/>
    </row>
    <row r="10" spans="1:13">
      <c r="A10" s="3334"/>
      <c r="B10" s="2590"/>
      <c r="C10" s="3336" t="s">
        <v>463</v>
      </c>
      <c r="D10" s="3337"/>
      <c r="E10" s="883"/>
      <c r="F10" s="3337" t="s">
        <v>463</v>
      </c>
      <c r="G10" s="3337"/>
      <c r="H10" s="883"/>
      <c r="I10" s="3337" t="s">
        <v>463</v>
      </c>
      <c r="J10" s="3337"/>
      <c r="K10" s="883"/>
      <c r="L10" s="884"/>
      <c r="M10" s="885"/>
    </row>
    <row r="11" spans="1:13" ht="69.75" customHeight="1">
      <c r="A11" s="3334"/>
      <c r="B11" s="659" t="s">
        <v>464</v>
      </c>
      <c r="C11" s="2464" t="s">
        <v>1794</v>
      </c>
      <c r="D11" s="2465"/>
      <c r="E11" s="2465"/>
      <c r="F11" s="2465"/>
      <c r="G11" s="2465"/>
      <c r="H11" s="2465"/>
      <c r="I11" s="2465"/>
      <c r="J11" s="2465"/>
      <c r="K11" s="2465"/>
      <c r="L11" s="2465"/>
      <c r="M11" s="2466"/>
    </row>
    <row r="12" spans="1:13" ht="180" customHeight="1">
      <c r="A12" s="3334"/>
      <c r="B12" s="659" t="s">
        <v>543</v>
      </c>
      <c r="C12" s="2440" t="s">
        <v>1795</v>
      </c>
      <c r="D12" s="2441"/>
      <c r="E12" s="2441"/>
      <c r="F12" s="2441"/>
      <c r="G12" s="2441"/>
      <c r="H12" s="2441"/>
      <c r="I12" s="2441"/>
      <c r="J12" s="2441"/>
      <c r="K12" s="2441"/>
      <c r="L12" s="2441"/>
      <c r="M12" s="2442"/>
    </row>
    <row r="13" spans="1:13" ht="74.25" customHeight="1">
      <c r="A13" s="3334"/>
      <c r="B13" s="680" t="s">
        <v>545</v>
      </c>
      <c r="C13" s="2440" t="s">
        <v>1772</v>
      </c>
      <c r="D13" s="2441"/>
      <c r="E13" s="2441"/>
      <c r="F13" s="2441"/>
      <c r="G13" s="2441"/>
      <c r="H13" s="2441"/>
      <c r="I13" s="2441"/>
      <c r="J13" s="2441"/>
      <c r="K13" s="2441"/>
      <c r="L13" s="2441"/>
      <c r="M13" s="2442"/>
    </row>
    <row r="14" spans="1:13" ht="31.5" customHeight="1">
      <c r="A14" s="3334"/>
      <c r="B14" s="2677" t="s">
        <v>547</v>
      </c>
      <c r="C14" s="2464" t="s">
        <v>262</v>
      </c>
      <c r="D14" s="2465"/>
      <c r="E14" s="679" t="s">
        <v>548</v>
      </c>
      <c r="F14" s="2491" t="s">
        <v>409</v>
      </c>
      <c r="G14" s="2465"/>
      <c r="H14" s="2465"/>
      <c r="I14" s="2465"/>
      <c r="J14" s="2465"/>
      <c r="K14" s="2465"/>
      <c r="L14" s="2465"/>
      <c r="M14" s="2466"/>
    </row>
    <row r="15" spans="1:13">
      <c r="A15" s="3334"/>
      <c r="B15" s="2540"/>
      <c r="C15" s="2464"/>
      <c r="D15" s="2465"/>
      <c r="E15" s="2465"/>
      <c r="F15" s="2465"/>
      <c r="G15" s="2465"/>
      <c r="H15" s="2465"/>
      <c r="I15" s="2465"/>
      <c r="J15" s="2465"/>
      <c r="K15" s="2465"/>
      <c r="L15" s="2465"/>
      <c r="M15" s="2466"/>
    </row>
    <row r="16" spans="1:13">
      <c r="A16" s="3338" t="s">
        <v>465</v>
      </c>
      <c r="B16" s="680" t="s">
        <v>2</v>
      </c>
      <c r="C16" s="2464" t="s">
        <v>1796</v>
      </c>
      <c r="D16" s="2465"/>
      <c r="E16" s="2465"/>
      <c r="F16" s="2465"/>
      <c r="G16" s="2465"/>
      <c r="H16" s="2465"/>
      <c r="I16" s="2465"/>
      <c r="J16" s="2465"/>
      <c r="K16" s="2465"/>
      <c r="L16" s="2465"/>
      <c r="M16" s="2466"/>
    </row>
    <row r="17" spans="1:13" ht="42.75" customHeight="1">
      <c r="A17" s="3339"/>
      <c r="B17" s="680" t="s">
        <v>550</v>
      </c>
      <c r="C17" s="2440" t="s">
        <v>411</v>
      </c>
      <c r="D17" s="2441"/>
      <c r="E17" s="2441"/>
      <c r="F17" s="2441"/>
      <c r="G17" s="2441"/>
      <c r="H17" s="2441"/>
      <c r="I17" s="2441"/>
      <c r="J17" s="2441"/>
      <c r="K17" s="2441"/>
      <c r="L17" s="2441"/>
      <c r="M17" s="2442"/>
    </row>
    <row r="18" spans="1:13" ht="24.75" customHeight="1">
      <c r="A18" s="3339"/>
      <c r="B18" s="2431" t="s">
        <v>466</v>
      </c>
      <c r="C18" s="606"/>
      <c r="D18" s="27"/>
      <c r="E18" s="27"/>
      <c r="F18" s="27"/>
      <c r="G18" s="27"/>
      <c r="H18" s="27"/>
      <c r="I18" s="27"/>
      <c r="J18" s="27"/>
      <c r="K18" s="27"/>
      <c r="L18" s="27"/>
      <c r="M18" s="682"/>
    </row>
    <row r="19" spans="1:13" ht="9" customHeight="1">
      <c r="A19" s="3339"/>
      <c r="B19" s="2432"/>
      <c r="C19" s="29"/>
      <c r="D19" s="30"/>
      <c r="E19" s="31"/>
      <c r="F19" s="30"/>
      <c r="G19" s="31"/>
      <c r="H19" s="30"/>
      <c r="I19" s="31"/>
      <c r="J19" s="30"/>
      <c r="K19" s="31"/>
      <c r="L19" s="31"/>
      <c r="M19" s="32"/>
    </row>
    <row r="20" spans="1:13">
      <c r="A20" s="3339"/>
      <c r="B20" s="2432"/>
      <c r="C20" s="33" t="s">
        <v>467</v>
      </c>
      <c r="D20" s="34"/>
      <c r="E20" s="35" t="s">
        <v>468</v>
      </c>
      <c r="F20" s="34"/>
      <c r="G20" s="35" t="s">
        <v>469</v>
      </c>
      <c r="H20" s="34"/>
      <c r="I20" s="35" t="s">
        <v>470</v>
      </c>
      <c r="J20" s="683"/>
      <c r="K20" s="35"/>
      <c r="L20" s="35"/>
      <c r="M20" s="37"/>
    </row>
    <row r="21" spans="1:13">
      <c r="A21" s="3339"/>
      <c r="B21" s="2432"/>
      <c r="C21" s="33" t="s">
        <v>471</v>
      </c>
      <c r="D21" s="684"/>
      <c r="E21" s="35" t="s">
        <v>472</v>
      </c>
      <c r="F21" s="685"/>
      <c r="G21" s="35" t="s">
        <v>473</v>
      </c>
      <c r="H21" s="685"/>
      <c r="I21" s="35"/>
      <c r="J21" s="40"/>
      <c r="K21" s="35"/>
      <c r="L21" s="35"/>
      <c r="M21" s="37"/>
    </row>
    <row r="22" spans="1:13">
      <c r="A22" s="3339"/>
      <c r="B22" s="2432"/>
      <c r="C22" s="33" t="s">
        <v>474</v>
      </c>
      <c r="D22" s="684"/>
      <c r="E22" s="35" t="s">
        <v>475</v>
      </c>
      <c r="F22" s="684"/>
      <c r="G22" s="35"/>
      <c r="H22" s="40"/>
      <c r="I22" s="35"/>
      <c r="J22" s="40"/>
      <c r="K22" s="35"/>
      <c r="L22" s="35"/>
      <c r="M22" s="37"/>
    </row>
    <row r="23" spans="1:13">
      <c r="A23" s="3339"/>
      <c r="B23" s="2432"/>
      <c r="C23" s="33" t="s">
        <v>476</v>
      </c>
      <c r="D23" s="685" t="s">
        <v>477</v>
      </c>
      <c r="E23" s="35" t="s">
        <v>478</v>
      </c>
      <c r="F23" s="883" t="s">
        <v>1797</v>
      </c>
      <c r="G23" s="883"/>
      <c r="H23" s="883"/>
      <c r="I23" s="883"/>
      <c r="J23" s="883"/>
      <c r="K23" s="883"/>
      <c r="L23" s="883"/>
      <c r="M23" s="886"/>
    </row>
    <row r="24" spans="1:13" ht="9.75" customHeight="1">
      <c r="A24" s="3339"/>
      <c r="B24" s="2433"/>
      <c r="C24" s="43"/>
      <c r="D24" s="44"/>
      <c r="E24" s="44"/>
      <c r="F24" s="44"/>
      <c r="G24" s="44"/>
      <c r="H24" s="44"/>
      <c r="I24" s="44"/>
      <c r="J24" s="44"/>
      <c r="K24" s="44"/>
      <c r="L24" s="44"/>
      <c r="M24" s="45"/>
    </row>
    <row r="25" spans="1:13">
      <c r="A25" s="3339"/>
      <c r="B25" s="2431" t="s">
        <v>479</v>
      </c>
      <c r="C25" s="687"/>
      <c r="D25" s="47"/>
      <c r="E25" s="47"/>
      <c r="F25" s="47"/>
      <c r="G25" s="47"/>
      <c r="H25" s="47"/>
      <c r="I25" s="47"/>
      <c r="J25" s="47"/>
      <c r="K25" s="47"/>
      <c r="L25" s="878"/>
      <c r="M25" s="879"/>
    </row>
    <row r="26" spans="1:13">
      <c r="A26" s="3339"/>
      <c r="B26" s="2432"/>
      <c r="C26" s="33" t="s">
        <v>480</v>
      </c>
      <c r="D26" s="685"/>
      <c r="E26" s="48"/>
      <c r="F26" s="35" t="s">
        <v>481</v>
      </c>
      <c r="G26" s="684"/>
      <c r="H26" s="48"/>
      <c r="I26" s="35" t="s">
        <v>482</v>
      </c>
      <c r="J26" s="684" t="s">
        <v>534</v>
      </c>
      <c r="K26" s="48"/>
      <c r="L26" s="881"/>
      <c r="M26" s="882"/>
    </row>
    <row r="27" spans="1:13">
      <c r="A27" s="3339"/>
      <c r="B27" s="2432"/>
      <c r="C27" s="33" t="s">
        <v>483</v>
      </c>
      <c r="D27" s="887"/>
      <c r="E27" s="881"/>
      <c r="F27" s="35" t="s">
        <v>484</v>
      </c>
      <c r="G27" s="685"/>
      <c r="H27" s="881"/>
      <c r="I27" s="888"/>
      <c r="J27" s="881"/>
      <c r="K27" s="880"/>
      <c r="L27" s="881"/>
      <c r="M27" s="882"/>
    </row>
    <row r="28" spans="1:13">
      <c r="A28" s="3339"/>
      <c r="B28" s="2433"/>
      <c r="C28" s="51"/>
      <c r="D28" s="52"/>
      <c r="E28" s="52"/>
      <c r="F28" s="52"/>
      <c r="G28" s="52"/>
      <c r="H28" s="52"/>
      <c r="I28" s="52"/>
      <c r="J28" s="52"/>
      <c r="K28" s="52"/>
      <c r="L28" s="884"/>
      <c r="M28" s="885"/>
    </row>
    <row r="29" spans="1:13">
      <c r="A29" s="3339"/>
      <c r="B29" s="56" t="s">
        <v>485</v>
      </c>
      <c r="C29" s="690"/>
      <c r="D29" s="54"/>
      <c r="E29" s="54"/>
      <c r="F29" s="54"/>
      <c r="G29" s="54"/>
      <c r="H29" s="54"/>
      <c r="I29" s="54"/>
      <c r="J29" s="54"/>
      <c r="K29" s="54"/>
      <c r="L29" s="54"/>
      <c r="M29" s="691"/>
    </row>
    <row r="30" spans="1:13">
      <c r="A30" s="3339"/>
      <c r="B30" s="56"/>
      <c r="C30" s="57" t="s">
        <v>486</v>
      </c>
      <c r="D30" s="889" t="s">
        <v>29</v>
      </c>
      <c r="E30" s="48"/>
      <c r="F30" s="59" t="s">
        <v>487</v>
      </c>
      <c r="G30" s="685" t="s">
        <v>29</v>
      </c>
      <c r="H30" s="48"/>
      <c r="I30" s="59" t="s">
        <v>488</v>
      </c>
      <c r="J30" s="890" t="s">
        <v>29</v>
      </c>
      <c r="K30" s="891"/>
      <c r="L30" s="892"/>
      <c r="M30" s="63"/>
    </row>
    <row r="31" spans="1:13">
      <c r="A31" s="3339"/>
      <c r="B31" s="13"/>
      <c r="C31" s="43"/>
      <c r="D31" s="44"/>
      <c r="E31" s="44"/>
      <c r="F31" s="44"/>
      <c r="G31" s="44"/>
      <c r="H31" s="44"/>
      <c r="I31" s="44"/>
      <c r="J31" s="44"/>
      <c r="K31" s="44"/>
      <c r="L31" s="44"/>
      <c r="M31" s="45"/>
    </row>
    <row r="32" spans="1:13">
      <c r="A32" s="3339"/>
      <c r="B32" s="2431" t="s">
        <v>489</v>
      </c>
      <c r="C32" s="693"/>
      <c r="D32" s="65"/>
      <c r="E32" s="65"/>
      <c r="F32" s="65"/>
      <c r="G32" s="65"/>
      <c r="H32" s="65"/>
      <c r="I32" s="65"/>
      <c r="J32" s="65"/>
      <c r="K32" s="65"/>
      <c r="L32" s="878"/>
      <c r="M32" s="879"/>
    </row>
    <row r="33" spans="1:13">
      <c r="A33" s="3339"/>
      <c r="B33" s="2432"/>
      <c r="C33" s="66" t="s">
        <v>490</v>
      </c>
      <c r="D33" s="893">
        <v>2020</v>
      </c>
      <c r="E33" s="67"/>
      <c r="F33" s="48" t="s">
        <v>491</v>
      </c>
      <c r="G33" s="695" t="s">
        <v>492</v>
      </c>
      <c r="H33" s="67"/>
      <c r="I33" s="59"/>
      <c r="J33" s="67"/>
      <c r="K33" s="67"/>
      <c r="L33" s="881"/>
      <c r="M33" s="882"/>
    </row>
    <row r="34" spans="1:13">
      <c r="A34" s="3339"/>
      <c r="B34" s="2433"/>
      <c r="C34" s="43"/>
      <c r="D34" s="141"/>
      <c r="E34" s="142"/>
      <c r="F34" s="44"/>
      <c r="G34" s="142"/>
      <c r="H34" s="142"/>
      <c r="I34" s="143"/>
      <c r="J34" s="142"/>
      <c r="K34" s="142"/>
      <c r="L34" s="884"/>
      <c r="M34" s="885"/>
    </row>
    <row r="35" spans="1:13">
      <c r="A35" s="3339"/>
      <c r="B35" s="2431" t="s">
        <v>493</v>
      </c>
      <c r="C35" s="696"/>
      <c r="D35" s="70"/>
      <c r="E35" s="70"/>
      <c r="F35" s="70"/>
      <c r="G35" s="70"/>
      <c r="H35" s="70"/>
      <c r="I35" s="70"/>
      <c r="J35" s="70"/>
      <c r="K35" s="70"/>
      <c r="L35" s="70"/>
      <c r="M35" s="697"/>
    </row>
    <row r="36" spans="1:13">
      <c r="A36" s="3339"/>
      <c r="B36" s="2432"/>
      <c r="C36" s="72"/>
      <c r="D36" s="164" t="s">
        <v>494</v>
      </c>
      <c r="E36" s="164"/>
      <c r="F36" s="164" t="s">
        <v>495</v>
      </c>
      <c r="G36" s="164"/>
      <c r="H36" s="880" t="s">
        <v>496</v>
      </c>
      <c r="I36" s="880"/>
      <c r="J36" s="880" t="s">
        <v>497</v>
      </c>
      <c r="K36" s="164"/>
      <c r="L36" s="164" t="s">
        <v>498</v>
      </c>
      <c r="M36" s="75"/>
    </row>
    <row r="37" spans="1:13">
      <c r="A37" s="3339"/>
      <c r="B37" s="2432"/>
      <c r="C37" s="72"/>
      <c r="D37" s="702">
        <v>1</v>
      </c>
      <c r="E37" s="894">
        <v>2020</v>
      </c>
      <c r="F37" s="702">
        <v>1</v>
      </c>
      <c r="G37" s="894">
        <v>2021</v>
      </c>
      <c r="H37" s="702">
        <v>1</v>
      </c>
      <c r="I37" s="894">
        <v>2022</v>
      </c>
      <c r="J37" s="702">
        <v>1</v>
      </c>
      <c r="K37" s="894">
        <v>2023</v>
      </c>
      <c r="L37" s="702">
        <v>1</v>
      </c>
      <c r="M37" s="703">
        <v>2024</v>
      </c>
    </row>
    <row r="38" spans="1:13">
      <c r="A38" s="3339"/>
      <c r="B38" s="2432"/>
      <c r="C38" s="72"/>
      <c r="D38" s="164" t="s">
        <v>499</v>
      </c>
      <c r="E38" s="164"/>
      <c r="F38" s="164" t="s">
        <v>500</v>
      </c>
      <c r="G38" s="164"/>
      <c r="H38" s="880" t="s">
        <v>501</v>
      </c>
      <c r="I38" s="880"/>
      <c r="J38" s="880" t="s">
        <v>502</v>
      </c>
      <c r="K38" s="164"/>
      <c r="L38" s="164" t="s">
        <v>503</v>
      </c>
      <c r="M38" s="32"/>
    </row>
    <row r="39" spans="1:13">
      <c r="A39" s="3339"/>
      <c r="B39" s="2432"/>
      <c r="C39" s="72"/>
      <c r="D39" s="702">
        <v>1</v>
      </c>
      <c r="E39" s="894">
        <v>2025</v>
      </c>
      <c r="F39" s="702">
        <v>1</v>
      </c>
      <c r="G39" s="894">
        <v>2026</v>
      </c>
      <c r="H39" s="702">
        <v>1</v>
      </c>
      <c r="I39" s="894">
        <v>2027</v>
      </c>
      <c r="J39" s="702">
        <v>1</v>
      </c>
      <c r="K39" s="894">
        <v>2028</v>
      </c>
      <c r="L39" s="702">
        <v>1</v>
      </c>
      <c r="M39" s="703">
        <v>2029</v>
      </c>
    </row>
    <row r="40" spans="1:13">
      <c r="A40" s="3339"/>
      <c r="B40" s="2432"/>
      <c r="C40" s="72"/>
      <c r="D40" s="164" t="s">
        <v>504</v>
      </c>
      <c r="E40" s="164"/>
      <c r="F40" s="811" t="s">
        <v>1716</v>
      </c>
      <c r="G40" s="164"/>
      <c r="H40" s="880"/>
      <c r="I40" s="880"/>
      <c r="J40" s="880"/>
      <c r="K40" s="164"/>
      <c r="L40" s="164"/>
      <c r="M40" s="31"/>
    </row>
    <row r="41" spans="1:13">
      <c r="A41" s="3339"/>
      <c r="B41" s="2432"/>
      <c r="C41" s="72"/>
      <c r="D41" s="702">
        <v>1</v>
      </c>
      <c r="E41" s="894">
        <v>2030</v>
      </c>
      <c r="F41" s="871">
        <v>11</v>
      </c>
      <c r="G41" s="164"/>
      <c r="H41" s="144"/>
      <c r="I41" s="164"/>
      <c r="J41" s="144"/>
      <c r="K41" s="164"/>
      <c r="L41" s="144"/>
      <c r="M41" s="164"/>
    </row>
    <row r="42" spans="1:13">
      <c r="A42" s="3339"/>
      <c r="B42" s="2432"/>
      <c r="C42" s="86"/>
      <c r="D42" s="705"/>
      <c r="E42" s="709"/>
      <c r="F42" s="87"/>
      <c r="G42" s="96"/>
      <c r="H42" s="87"/>
      <c r="I42" s="96"/>
      <c r="J42" s="87"/>
      <c r="K42" s="96"/>
      <c r="L42" s="87"/>
      <c r="M42" s="89"/>
    </row>
    <row r="43" spans="1:13" ht="18" customHeight="1">
      <c r="A43" s="3339"/>
      <c r="B43" s="2431" t="s">
        <v>510</v>
      </c>
      <c r="C43" s="687"/>
      <c r="D43" s="47"/>
      <c r="E43" s="47"/>
      <c r="F43" s="47"/>
      <c r="G43" s="47"/>
      <c r="H43" s="47"/>
      <c r="I43" s="47"/>
      <c r="J43" s="47"/>
      <c r="K43" s="47"/>
      <c r="L43" s="881"/>
      <c r="M43" s="882"/>
    </row>
    <row r="44" spans="1:13">
      <c r="A44" s="3339"/>
      <c r="B44" s="2432"/>
      <c r="C44" s="896"/>
      <c r="D44" s="91" t="s">
        <v>131</v>
      </c>
      <c r="E44" s="92" t="s">
        <v>28</v>
      </c>
      <c r="F44" s="2453" t="s">
        <v>511</v>
      </c>
      <c r="G44" s="3128" t="s">
        <v>535</v>
      </c>
      <c r="H44" s="3128"/>
      <c r="I44" s="3128"/>
      <c r="J44" s="3128"/>
      <c r="K44" s="94" t="s">
        <v>512</v>
      </c>
      <c r="L44" s="3340"/>
      <c r="M44" s="3341"/>
    </row>
    <row r="45" spans="1:13">
      <c r="A45" s="3339"/>
      <c r="B45" s="2432"/>
      <c r="C45" s="896"/>
      <c r="D45" s="897" t="s">
        <v>534</v>
      </c>
      <c r="E45" s="684"/>
      <c r="F45" s="2453"/>
      <c r="G45" s="3128"/>
      <c r="H45" s="3128"/>
      <c r="I45" s="3128"/>
      <c r="J45" s="3128"/>
      <c r="K45" s="881"/>
      <c r="L45" s="3342"/>
      <c r="M45" s="3343"/>
    </row>
    <row r="46" spans="1:13">
      <c r="A46" s="3339"/>
      <c r="B46" s="2433"/>
      <c r="C46" s="898"/>
      <c r="D46" s="884"/>
      <c r="E46" s="884"/>
      <c r="F46" s="884"/>
      <c r="G46" s="884"/>
      <c r="H46" s="884"/>
      <c r="I46" s="884"/>
      <c r="J46" s="884"/>
      <c r="K46" s="884"/>
      <c r="L46" s="881"/>
      <c r="M46" s="882"/>
    </row>
    <row r="47" spans="1:13" ht="84.75" customHeight="1">
      <c r="A47" s="3339"/>
      <c r="B47" s="659" t="s">
        <v>513</v>
      </c>
      <c r="C47" s="2464" t="s">
        <v>1798</v>
      </c>
      <c r="D47" s="2465"/>
      <c r="E47" s="2465"/>
      <c r="F47" s="2465"/>
      <c r="G47" s="2465"/>
      <c r="H47" s="2465"/>
      <c r="I47" s="2465"/>
      <c r="J47" s="2465"/>
      <c r="K47" s="2465"/>
      <c r="L47" s="2465"/>
      <c r="M47" s="2466"/>
    </row>
    <row r="48" spans="1:13" ht="39.75" customHeight="1">
      <c r="A48" s="3339"/>
      <c r="B48" s="680" t="s">
        <v>514</v>
      </c>
      <c r="C48" s="2440" t="s">
        <v>1783</v>
      </c>
      <c r="D48" s="2441"/>
      <c r="E48" s="2441"/>
      <c r="F48" s="2441"/>
      <c r="G48" s="2441"/>
      <c r="H48" s="2441"/>
      <c r="I48" s="2441"/>
      <c r="J48" s="2441"/>
      <c r="K48" s="2441"/>
      <c r="L48" s="2441"/>
      <c r="M48" s="2442"/>
    </row>
    <row r="49" spans="1:13" ht="24.75" customHeight="1">
      <c r="A49" s="3339"/>
      <c r="B49" s="680" t="s">
        <v>515</v>
      </c>
      <c r="C49" s="2440" t="s">
        <v>1799</v>
      </c>
      <c r="D49" s="2441"/>
      <c r="E49" s="2441"/>
      <c r="F49" s="2441"/>
      <c r="G49" s="2441"/>
      <c r="H49" s="2441"/>
      <c r="I49" s="2441"/>
      <c r="J49" s="2441"/>
      <c r="K49" s="2441"/>
      <c r="L49" s="2441"/>
      <c r="M49" s="2442"/>
    </row>
    <row r="50" spans="1:13">
      <c r="A50" s="3339"/>
      <c r="B50" s="680" t="s">
        <v>517</v>
      </c>
      <c r="C50" s="899" t="s">
        <v>29</v>
      </c>
      <c r="D50" s="900"/>
      <c r="E50" s="900"/>
      <c r="F50" s="900"/>
      <c r="G50" s="900"/>
      <c r="H50" s="900"/>
      <c r="I50" s="900"/>
      <c r="J50" s="900"/>
      <c r="K50" s="900"/>
      <c r="L50" s="900"/>
      <c r="M50" s="901"/>
    </row>
    <row r="51" spans="1:13" ht="15.75" customHeight="1">
      <c r="A51" s="2649" t="s">
        <v>518</v>
      </c>
      <c r="B51" s="713" t="s">
        <v>519</v>
      </c>
      <c r="C51" s="2418" t="s">
        <v>1800</v>
      </c>
      <c r="D51" s="2420"/>
      <c r="E51" s="2420"/>
      <c r="F51" s="2420"/>
      <c r="G51" s="2420"/>
      <c r="H51" s="2420"/>
      <c r="I51" s="2420"/>
      <c r="J51" s="2420"/>
      <c r="K51" s="2420"/>
      <c r="L51" s="2420"/>
      <c r="M51" s="2421"/>
    </row>
    <row r="52" spans="1:13">
      <c r="A52" s="2502"/>
      <c r="B52" s="713" t="s">
        <v>521</v>
      </c>
      <c r="C52" s="2418" t="s">
        <v>1801</v>
      </c>
      <c r="D52" s="2420"/>
      <c r="E52" s="2420"/>
      <c r="F52" s="2420"/>
      <c r="G52" s="2420"/>
      <c r="H52" s="2420"/>
      <c r="I52" s="2420"/>
      <c r="J52" s="2420"/>
      <c r="K52" s="2420"/>
      <c r="L52" s="2420"/>
      <c r="M52" s="2421"/>
    </row>
    <row r="53" spans="1:13">
      <c r="A53" s="2502"/>
      <c r="B53" s="713" t="s">
        <v>523</v>
      </c>
      <c r="C53" s="2418" t="s">
        <v>1787</v>
      </c>
      <c r="D53" s="2420"/>
      <c r="E53" s="2420"/>
      <c r="F53" s="2420"/>
      <c r="G53" s="2420"/>
      <c r="H53" s="2420"/>
      <c r="I53" s="2420"/>
      <c r="J53" s="2420"/>
      <c r="K53" s="2420"/>
      <c r="L53" s="2420"/>
      <c r="M53" s="2421"/>
    </row>
    <row r="54" spans="1:13" ht="15.75" customHeight="1">
      <c r="A54" s="2502"/>
      <c r="B54" s="714" t="s">
        <v>524</v>
      </c>
      <c r="C54" s="2418" t="s">
        <v>1802</v>
      </c>
      <c r="D54" s="2420"/>
      <c r="E54" s="2420"/>
      <c r="F54" s="2420"/>
      <c r="G54" s="2420"/>
      <c r="H54" s="2420"/>
      <c r="I54" s="2420"/>
      <c r="J54" s="2420"/>
      <c r="K54" s="2420"/>
      <c r="L54" s="2420"/>
      <c r="M54" s="2421"/>
    </row>
    <row r="55" spans="1:13" ht="15.75" customHeight="1">
      <c r="A55" s="2502"/>
      <c r="B55" s="713" t="s">
        <v>526</v>
      </c>
      <c r="C55" s="3127" t="s">
        <v>1803</v>
      </c>
      <c r="D55" s="2420"/>
      <c r="E55" s="2420"/>
      <c r="F55" s="2420"/>
      <c r="G55" s="2420"/>
      <c r="H55" s="2420"/>
      <c r="I55" s="2420"/>
      <c r="J55" s="2420"/>
      <c r="K55" s="2420"/>
      <c r="L55" s="2420"/>
      <c r="M55" s="2421"/>
    </row>
    <row r="56" spans="1:13" ht="16.5" thickBot="1">
      <c r="A56" s="2516"/>
      <c r="B56" s="713" t="s">
        <v>527</v>
      </c>
      <c r="C56" s="2418"/>
      <c r="D56" s="2420"/>
      <c r="E56" s="2420"/>
      <c r="F56" s="2420"/>
      <c r="G56" s="2420"/>
      <c r="H56" s="2420"/>
      <c r="I56" s="2420"/>
      <c r="J56" s="2420"/>
      <c r="K56" s="2420"/>
      <c r="L56" s="2420"/>
      <c r="M56" s="2421"/>
    </row>
    <row r="57" spans="1:13" ht="15.75" customHeight="1">
      <c r="A57" s="2649" t="s">
        <v>528</v>
      </c>
      <c r="B57" s="715" t="s">
        <v>529</v>
      </c>
      <c r="C57" s="2418" t="s">
        <v>1790</v>
      </c>
      <c r="D57" s="2420"/>
      <c r="E57" s="2420"/>
      <c r="F57" s="2420"/>
      <c r="G57" s="2420"/>
      <c r="H57" s="2420"/>
      <c r="I57" s="2420"/>
      <c r="J57" s="2420"/>
      <c r="K57" s="2420"/>
      <c r="L57" s="2420"/>
      <c r="M57" s="2421"/>
    </row>
    <row r="58" spans="1:13" ht="30" customHeight="1">
      <c r="A58" s="2502"/>
      <c r="B58" s="715" t="s">
        <v>531</v>
      </c>
      <c r="C58" s="2418" t="s">
        <v>1804</v>
      </c>
      <c r="D58" s="2420"/>
      <c r="E58" s="2420"/>
      <c r="F58" s="2420"/>
      <c r="G58" s="2420"/>
      <c r="H58" s="2420"/>
      <c r="I58" s="2420"/>
      <c r="J58" s="2420"/>
      <c r="K58" s="2420"/>
      <c r="L58" s="2420"/>
      <c r="M58" s="2421"/>
    </row>
    <row r="59" spans="1:13" ht="30" customHeight="1" thickBot="1">
      <c r="A59" s="2502"/>
      <c r="B59" s="716" t="s">
        <v>5</v>
      </c>
      <c r="C59" s="2418" t="s">
        <v>1787</v>
      </c>
      <c r="D59" s="2420"/>
      <c r="E59" s="2420"/>
      <c r="F59" s="2420"/>
      <c r="G59" s="2420"/>
      <c r="H59" s="2420"/>
      <c r="I59" s="2420"/>
      <c r="J59" s="2420"/>
      <c r="K59" s="2420"/>
      <c r="L59" s="2420"/>
      <c r="M59" s="2421"/>
    </row>
    <row r="60" spans="1:13" ht="16.5" thickBot="1">
      <c r="A60" s="150" t="s">
        <v>533</v>
      </c>
      <c r="B60" s="902"/>
      <c r="C60" s="2482" t="s">
        <v>29</v>
      </c>
      <c r="D60" s="2483"/>
      <c r="E60" s="2483"/>
      <c r="F60" s="2483"/>
      <c r="G60" s="2483"/>
      <c r="H60" s="2483"/>
      <c r="I60" s="2483"/>
      <c r="J60" s="2483"/>
      <c r="K60" s="2483"/>
      <c r="L60" s="2483"/>
      <c r="M60" s="2484"/>
    </row>
  </sheetData>
  <mergeCells count="50">
    <mergeCell ref="B1:M1"/>
    <mergeCell ref="C56:M56"/>
    <mergeCell ref="A57:A59"/>
    <mergeCell ref="C57:M57"/>
    <mergeCell ref="C58:M58"/>
    <mergeCell ref="C59:M59"/>
    <mergeCell ref="A51:A56"/>
    <mergeCell ref="A16:A50"/>
    <mergeCell ref="C16:M16"/>
    <mergeCell ref="C17:M17"/>
    <mergeCell ref="B18:B24"/>
    <mergeCell ref="B25:B28"/>
    <mergeCell ref="B32:B34"/>
    <mergeCell ref="B35:B42"/>
    <mergeCell ref="B43:B46"/>
    <mergeCell ref="C11:M11"/>
    <mergeCell ref="C60:M60"/>
    <mergeCell ref="L44:M45"/>
    <mergeCell ref="C47:M47"/>
    <mergeCell ref="C48:M48"/>
    <mergeCell ref="C49:M49"/>
    <mergeCell ref="C51:M51"/>
    <mergeCell ref="C52:M52"/>
    <mergeCell ref="C53:M53"/>
    <mergeCell ref="C54:M54"/>
    <mergeCell ref="C55:M55"/>
    <mergeCell ref="F44:F45"/>
    <mergeCell ref="G44:J45"/>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'F:\Trabajo Pao\TRABAJO EN CASA MARZO\POLITICAS PUBLICAS\Politica Mujer\PP MUJER Y EQUIDAD DE GÉNERO\FICHAS INDICADORES\FICHAS IDPC\[IDPC_FICHA INDICADORES PRODUCTO_MdB_18.07.2020 FINAL.xlsx]Desplegables'!#REF!</xm:f>
          </x14:formula1>
          <xm:sqref>C14:D14 C4 G44:J45 C7</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5"/>
  <sheetViews>
    <sheetView zoomScale="80" zoomScaleNormal="80" workbookViewId="0">
      <selection activeCell="H42" sqref="H42:I4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2" width="11.42578125" style="3"/>
    <col min="13" max="13" width="26.140625" style="3" customWidth="1"/>
    <col min="14" max="16384" width="11.42578125" style="3"/>
  </cols>
  <sheetData>
    <row r="1" spans="1:13" ht="16.5" thickBot="1">
      <c r="A1" s="2"/>
      <c r="B1" s="103" t="s">
        <v>1908</v>
      </c>
      <c r="C1" s="153"/>
      <c r="D1" s="153"/>
      <c r="E1" s="153"/>
      <c r="F1" s="153"/>
      <c r="G1" s="153"/>
      <c r="H1" s="153"/>
      <c r="I1" s="153"/>
      <c r="J1" s="153"/>
      <c r="K1" s="153"/>
      <c r="L1" s="153"/>
      <c r="M1" s="154"/>
    </row>
    <row r="2" spans="1:13" ht="31.5" customHeight="1">
      <c r="A2" s="2667" t="s">
        <v>457</v>
      </c>
      <c r="B2" s="4" t="s">
        <v>458</v>
      </c>
      <c r="C2" s="2582" t="s">
        <v>1920</v>
      </c>
      <c r="D2" s="2583"/>
      <c r="E2" s="2583"/>
      <c r="F2" s="2583"/>
      <c r="G2" s="2583"/>
      <c r="H2" s="2583"/>
      <c r="I2" s="2583"/>
      <c r="J2" s="2583"/>
      <c r="K2" s="2583"/>
      <c r="L2" s="2583"/>
      <c r="M2" s="2584"/>
    </row>
    <row r="3" spans="1:13" ht="42" customHeight="1">
      <c r="A3" s="2548"/>
      <c r="B3" s="1053" t="s">
        <v>538</v>
      </c>
      <c r="C3" s="2684" t="s">
        <v>383</v>
      </c>
      <c r="D3" s="2425"/>
      <c r="E3" s="2425"/>
      <c r="F3" s="2425"/>
      <c r="G3" s="2425"/>
      <c r="H3" s="2425"/>
      <c r="I3" s="2425"/>
      <c r="J3" s="2425"/>
      <c r="K3" s="2425"/>
      <c r="L3" s="2425"/>
      <c r="M3" s="2426"/>
    </row>
    <row r="4" spans="1:13" ht="15.75" customHeight="1">
      <c r="A4" s="2548"/>
      <c r="B4" s="13" t="s">
        <v>3</v>
      </c>
      <c r="C4" s="1054" t="s">
        <v>28</v>
      </c>
      <c r="D4" s="1055"/>
      <c r="E4" s="933"/>
      <c r="F4" s="2668" t="s">
        <v>4</v>
      </c>
      <c r="G4" s="2423"/>
      <c r="H4" s="1056" t="s">
        <v>8</v>
      </c>
      <c r="I4" s="1014"/>
      <c r="J4" s="1014"/>
      <c r="K4" s="1014"/>
      <c r="L4" s="1014"/>
      <c r="M4" s="1015"/>
    </row>
    <row r="5" spans="1:13" ht="30" customHeight="1">
      <c r="A5" s="2548"/>
      <c r="B5" s="13" t="s">
        <v>459</v>
      </c>
      <c r="C5" s="2684" t="s">
        <v>8</v>
      </c>
      <c r="D5" s="2425"/>
      <c r="E5" s="2425"/>
      <c r="F5" s="2425"/>
      <c r="G5" s="2425"/>
      <c r="H5" s="2425"/>
      <c r="I5" s="2425"/>
      <c r="J5" s="2425"/>
      <c r="K5" s="2425"/>
      <c r="L5" s="2425"/>
      <c r="M5" s="2426"/>
    </row>
    <row r="6" spans="1:13" ht="23.25" customHeight="1">
      <c r="A6" s="2548"/>
      <c r="B6" s="13" t="s">
        <v>460</v>
      </c>
      <c r="C6" s="2684" t="s">
        <v>8</v>
      </c>
      <c r="D6" s="2425"/>
      <c r="E6" s="2425"/>
      <c r="F6" s="2425"/>
      <c r="G6" s="2425"/>
      <c r="H6" s="2425"/>
      <c r="I6" s="2425"/>
      <c r="J6" s="2425"/>
      <c r="K6" s="2425"/>
      <c r="L6" s="2425"/>
      <c r="M6" s="2426"/>
    </row>
    <row r="7" spans="1:13" ht="15.75" customHeight="1">
      <c r="A7" s="2548"/>
      <c r="B7" s="1053" t="s">
        <v>461</v>
      </c>
      <c r="C7" s="2749" t="s">
        <v>1653</v>
      </c>
      <c r="D7" s="2428"/>
      <c r="E7" s="2428"/>
      <c r="F7" s="2428"/>
      <c r="G7" s="2842"/>
      <c r="H7" s="1057" t="s">
        <v>5</v>
      </c>
      <c r="I7" s="2669" t="s">
        <v>1909</v>
      </c>
      <c r="J7" s="2425"/>
      <c r="K7" s="2425"/>
      <c r="L7" s="2425"/>
      <c r="M7" s="2690"/>
    </row>
    <row r="8" spans="1:13" ht="15.75" customHeight="1">
      <c r="A8" s="2548"/>
      <c r="B8" s="2677" t="s">
        <v>462</v>
      </c>
      <c r="C8" s="3345" t="s">
        <v>2082</v>
      </c>
      <c r="D8" s="3346"/>
      <c r="E8" s="177"/>
      <c r="F8" s="2434"/>
      <c r="G8" s="2435"/>
      <c r="H8" s="177"/>
      <c r="I8" s="2435"/>
      <c r="J8" s="2435"/>
      <c r="K8" s="177"/>
      <c r="L8" s="177"/>
      <c r="M8" s="934"/>
    </row>
    <row r="9" spans="1:13" ht="15.75" customHeight="1">
      <c r="A9" s="2548"/>
      <c r="B9" s="2540"/>
      <c r="C9" s="3347"/>
      <c r="D9" s="3348"/>
      <c r="E9" s="179"/>
      <c r="F9" s="2436"/>
      <c r="G9" s="2437"/>
      <c r="H9" s="179"/>
      <c r="I9" s="2437"/>
      <c r="J9" s="2437"/>
      <c r="K9" s="179"/>
      <c r="L9" s="179"/>
      <c r="M9" s="180"/>
    </row>
    <row r="10" spans="1:13">
      <c r="A10" s="2548"/>
      <c r="B10" s="2590"/>
      <c r="C10" s="2678" t="s">
        <v>463</v>
      </c>
      <c r="D10" s="2439"/>
      <c r="E10" s="1024"/>
      <c r="F10" s="2569" t="s">
        <v>463</v>
      </c>
      <c r="G10" s="2569"/>
      <c r="H10" s="1024"/>
      <c r="I10" s="2569" t="s">
        <v>463</v>
      </c>
      <c r="J10" s="2569"/>
      <c r="K10" s="1024"/>
      <c r="L10" s="24"/>
      <c r="M10" s="25"/>
    </row>
    <row r="11" spans="1:13" ht="75.75" customHeight="1">
      <c r="A11" s="2548"/>
      <c r="B11" s="1053" t="s">
        <v>464</v>
      </c>
      <c r="C11" s="2660" t="s">
        <v>1926</v>
      </c>
      <c r="D11" s="2465"/>
      <c r="E11" s="2465"/>
      <c r="F11" s="2465"/>
      <c r="G11" s="2465"/>
      <c r="H11" s="2465"/>
      <c r="I11" s="2465"/>
      <c r="J11" s="2465"/>
      <c r="K11" s="2465"/>
      <c r="L11" s="2465"/>
      <c r="M11" s="2466"/>
    </row>
    <row r="12" spans="1:13" ht="136.5" customHeight="1">
      <c r="A12" s="2548"/>
      <c r="B12" s="1053" t="s">
        <v>543</v>
      </c>
      <c r="C12" s="2654" t="s">
        <v>1921</v>
      </c>
      <c r="D12" s="2494"/>
      <c r="E12" s="2494"/>
      <c r="F12" s="2494"/>
      <c r="G12" s="2494"/>
      <c r="H12" s="2494"/>
      <c r="I12" s="2494"/>
      <c r="J12" s="2494"/>
      <c r="K12" s="2494"/>
      <c r="L12" s="2494"/>
      <c r="M12" s="2495"/>
    </row>
    <row r="13" spans="1:13" ht="60" customHeight="1">
      <c r="A13" s="2548"/>
      <c r="B13" s="1053" t="s">
        <v>545</v>
      </c>
      <c r="C13" s="2660" t="s">
        <v>1911</v>
      </c>
      <c r="D13" s="2465"/>
      <c r="E13" s="2465"/>
      <c r="F13" s="2465"/>
      <c r="G13" s="2465"/>
      <c r="H13" s="2465"/>
      <c r="I13" s="2465"/>
      <c r="J13" s="2465"/>
      <c r="K13" s="2465"/>
      <c r="L13" s="2465"/>
      <c r="M13" s="2466"/>
    </row>
    <row r="14" spans="1:13" ht="102.95" customHeight="1">
      <c r="A14" s="2548"/>
      <c r="B14" s="1028" t="s">
        <v>547</v>
      </c>
      <c r="C14" s="2660" t="s">
        <v>11</v>
      </c>
      <c r="D14" s="2492"/>
      <c r="E14" s="1058" t="s">
        <v>548</v>
      </c>
      <c r="F14" s="2663" t="s">
        <v>117</v>
      </c>
      <c r="G14" s="2441"/>
      <c r="H14" s="2441"/>
      <c r="I14" s="2441"/>
      <c r="J14" s="2441"/>
      <c r="K14" s="2441"/>
      <c r="L14" s="2441"/>
      <c r="M14" s="2442"/>
    </row>
    <row r="15" spans="1:13">
      <c r="A15" s="2659" t="s">
        <v>465</v>
      </c>
      <c r="B15" s="1059" t="s">
        <v>2</v>
      </c>
      <c r="C15" s="2660" t="s">
        <v>1600</v>
      </c>
      <c r="D15" s="2465"/>
      <c r="E15" s="2465"/>
      <c r="F15" s="2465"/>
      <c r="G15" s="2465"/>
      <c r="H15" s="2465"/>
      <c r="I15" s="2465"/>
      <c r="J15" s="2465"/>
      <c r="K15" s="2465"/>
      <c r="L15" s="2465"/>
      <c r="M15" s="2466"/>
    </row>
    <row r="16" spans="1:13" ht="47.25" customHeight="1">
      <c r="A16" s="2519"/>
      <c r="B16" s="1059" t="s">
        <v>550</v>
      </c>
      <c r="C16" s="2660" t="s">
        <v>412</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1060"/>
      <c r="E19" s="35" t="s">
        <v>468</v>
      </c>
      <c r="F19" s="1060"/>
      <c r="G19" s="35" t="s">
        <v>469</v>
      </c>
      <c r="H19" s="1060"/>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1912</v>
      </c>
      <c r="G22" s="2524"/>
      <c r="H22" s="2524"/>
      <c r="I22" s="2524"/>
      <c r="J22" s="1022"/>
      <c r="K22" s="1022"/>
      <c r="L22" s="1022"/>
      <c r="M22" s="1023"/>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0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1064" t="s">
        <v>9</v>
      </c>
      <c r="E29" s="48"/>
      <c r="F29" s="59" t="s">
        <v>487</v>
      </c>
      <c r="G29" s="1065" t="s">
        <v>8</v>
      </c>
      <c r="H29" s="48"/>
      <c r="I29" s="59" t="s">
        <v>488</v>
      </c>
      <c r="J29" s="266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016"/>
      <c r="E34" s="1016"/>
      <c r="F34" s="1016"/>
      <c r="G34" s="1016"/>
      <c r="H34" s="1016"/>
      <c r="I34" s="1016"/>
      <c r="J34" s="1016"/>
      <c r="K34" s="1016"/>
      <c r="L34" s="1016"/>
      <c r="M34" s="697"/>
    </row>
    <row r="35" spans="1:13">
      <c r="A35" s="2519"/>
      <c r="B35" s="2432"/>
      <c r="C35" s="72"/>
      <c r="D35" s="1025" t="s">
        <v>494</v>
      </c>
      <c r="E35" s="1025"/>
      <c r="F35" s="1025" t="s">
        <v>495</v>
      </c>
      <c r="G35" s="1025"/>
      <c r="H35" s="74" t="s">
        <v>496</v>
      </c>
      <c r="I35" s="74"/>
      <c r="J35" s="74" t="s">
        <v>497</v>
      </c>
      <c r="K35" s="1025"/>
      <c r="L35" s="1025" t="s">
        <v>498</v>
      </c>
      <c r="M35" s="75"/>
    </row>
    <row r="36" spans="1:13" ht="15.75" customHeight="1">
      <c r="A36" s="2519"/>
      <c r="B36" s="2432"/>
      <c r="C36" s="72"/>
      <c r="D36" s="3349">
        <v>0</v>
      </c>
      <c r="E36" s="3350"/>
      <c r="F36" s="3349">
        <v>304</v>
      </c>
      <c r="G36" s="3350"/>
      <c r="H36" s="3349">
        <v>313</v>
      </c>
      <c r="I36" s="3350"/>
      <c r="J36" s="3349">
        <v>323</v>
      </c>
      <c r="K36" s="3351"/>
      <c r="L36" s="3349">
        <v>304</v>
      </c>
      <c r="M36" s="3350"/>
    </row>
    <row r="37" spans="1:13">
      <c r="A37" s="2519"/>
      <c r="B37" s="2432"/>
      <c r="C37" s="72"/>
      <c r="D37" s="1068" t="s">
        <v>499</v>
      </c>
      <c r="E37" s="1068"/>
      <c r="F37" s="1068" t="s">
        <v>500</v>
      </c>
      <c r="G37" s="1068"/>
      <c r="H37" s="1069" t="s">
        <v>501</v>
      </c>
      <c r="I37" s="1069"/>
      <c r="J37" s="1069" t="s">
        <v>502</v>
      </c>
      <c r="K37" s="1068"/>
      <c r="L37" s="1068" t="s">
        <v>503</v>
      </c>
      <c r="M37" s="1070"/>
    </row>
    <row r="38" spans="1:13" ht="15.75" customHeight="1">
      <c r="A38" s="2519"/>
      <c r="B38" s="2432"/>
      <c r="C38" s="72"/>
      <c r="D38" s="3349">
        <v>313</v>
      </c>
      <c r="E38" s="3350"/>
      <c r="F38" s="3349">
        <v>323</v>
      </c>
      <c r="G38" s="3350"/>
      <c r="H38" s="3349">
        <v>332</v>
      </c>
      <c r="I38" s="3350"/>
      <c r="J38" s="3349">
        <v>342</v>
      </c>
      <c r="K38" s="3351"/>
      <c r="L38" s="3352">
        <v>352</v>
      </c>
      <c r="M38" s="3352"/>
    </row>
    <row r="39" spans="1:13">
      <c r="A39" s="2519"/>
      <c r="B39" s="2432"/>
      <c r="C39" s="72"/>
      <c r="D39" s="1071" t="s">
        <v>504</v>
      </c>
      <c r="E39" s="1071"/>
      <c r="F39" s="1071" t="s">
        <v>505</v>
      </c>
      <c r="G39" s="1071"/>
      <c r="H39" s="1072" t="s">
        <v>506</v>
      </c>
      <c r="I39" s="1072"/>
      <c r="J39" s="1072" t="s">
        <v>507</v>
      </c>
      <c r="K39" s="1071"/>
      <c r="L39" s="1071" t="s">
        <v>508</v>
      </c>
      <c r="M39" s="1073"/>
    </row>
    <row r="40" spans="1:13" ht="15.75" customHeight="1">
      <c r="A40" s="2519"/>
      <c r="B40" s="2432"/>
      <c r="C40" s="72"/>
      <c r="D40" s="3353">
        <v>363</v>
      </c>
      <c r="E40" s="3354"/>
      <c r="F40" s="3353" t="s">
        <v>8</v>
      </c>
      <c r="G40" s="3354"/>
      <c r="H40" s="3353" t="s">
        <v>8</v>
      </c>
      <c r="I40" s="3354"/>
      <c r="J40" s="3353" t="s">
        <v>8</v>
      </c>
      <c r="K40" s="3354"/>
      <c r="L40" s="3353" t="s">
        <v>8</v>
      </c>
      <c r="M40" s="3354"/>
    </row>
    <row r="41" spans="1:13">
      <c r="A41" s="2519"/>
      <c r="B41" s="2432"/>
      <c r="C41" s="72"/>
      <c r="D41" s="1074" t="s">
        <v>508</v>
      </c>
      <c r="E41" s="1074"/>
      <c r="F41" s="1074" t="s">
        <v>509</v>
      </c>
      <c r="G41" s="1074"/>
      <c r="H41" s="1075"/>
      <c r="I41" s="1075"/>
      <c r="J41" s="1075"/>
      <c r="K41" s="1075"/>
      <c r="L41" s="1075"/>
      <c r="M41" s="1076"/>
    </row>
    <row r="42" spans="1:13">
      <c r="A42" s="2519"/>
      <c r="B42" s="2432"/>
      <c r="C42" s="72"/>
      <c r="D42" s="3353" t="s">
        <v>8</v>
      </c>
      <c r="E42" s="3354"/>
      <c r="F42" s="3353">
        <f>+D36+F36+H36+J36+L36+D38+F38+H38+J38+L38+D40</f>
        <v>3269</v>
      </c>
      <c r="G42" s="3354"/>
      <c r="H42" s="3355"/>
      <c r="I42" s="3355"/>
      <c r="J42" s="1071"/>
      <c r="K42" s="1071"/>
      <c r="L42" s="1071"/>
      <c r="M42" s="1077"/>
    </row>
    <row r="43" spans="1:13">
      <c r="A43" s="2519"/>
      <c r="B43" s="2432"/>
      <c r="C43" s="86"/>
      <c r="D43" s="705"/>
      <c r="E43" s="1021"/>
      <c r="F43" s="705"/>
      <c r="G43" s="1021"/>
      <c r="H43" s="1019"/>
      <c r="I43" s="1020"/>
      <c r="J43" s="1019"/>
      <c r="K43" s="1020"/>
      <c r="L43" s="1019"/>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2662" t="s">
        <v>535</v>
      </c>
      <c r="H45" s="2662"/>
      <c r="I45" s="2662"/>
      <c r="J45" s="2662"/>
      <c r="K45" s="94" t="s">
        <v>512</v>
      </c>
      <c r="L45" s="3129"/>
      <c r="M45" s="3130"/>
    </row>
    <row r="46" spans="1:13" ht="15.75" customHeight="1">
      <c r="A46" s="2519"/>
      <c r="B46" s="2432"/>
      <c r="C46" s="90"/>
      <c r="D46" s="1078" t="s">
        <v>534</v>
      </c>
      <c r="E46" s="1061"/>
      <c r="F46" s="2453"/>
      <c r="G46" s="2662"/>
      <c r="H46" s="2662"/>
      <c r="I46" s="2662"/>
      <c r="J46" s="2662"/>
      <c r="K46" s="21"/>
      <c r="L46" s="3121"/>
      <c r="M46" s="3122"/>
    </row>
    <row r="47" spans="1:13">
      <c r="A47" s="2519"/>
      <c r="B47" s="2433"/>
      <c r="C47" s="97"/>
      <c r="D47" s="24"/>
      <c r="E47" s="24"/>
      <c r="F47" s="24"/>
      <c r="G47" s="24"/>
      <c r="H47" s="24"/>
      <c r="I47" s="24"/>
      <c r="J47" s="24"/>
      <c r="K47" s="24"/>
      <c r="L47" s="21"/>
      <c r="M47" s="22"/>
    </row>
    <row r="48" spans="1:13" ht="58.5" customHeight="1">
      <c r="A48" s="2519"/>
      <c r="B48" s="1053" t="s">
        <v>513</v>
      </c>
      <c r="C48" s="2654" t="s">
        <v>1913</v>
      </c>
      <c r="D48" s="2494"/>
      <c r="E48" s="2494"/>
      <c r="F48" s="2494"/>
      <c r="G48" s="2494"/>
      <c r="H48" s="2494"/>
      <c r="I48" s="2494"/>
      <c r="J48" s="2494"/>
      <c r="K48" s="2494"/>
      <c r="L48" s="2494"/>
      <c r="M48" s="2495"/>
    </row>
    <row r="49" spans="1:13" ht="38.25" customHeight="1">
      <c r="A49" s="2519"/>
      <c r="B49" s="1059" t="s">
        <v>514</v>
      </c>
      <c r="C49" s="2660" t="s">
        <v>1914</v>
      </c>
      <c r="D49" s="2465"/>
      <c r="E49" s="2465"/>
      <c r="F49" s="2465"/>
      <c r="G49" s="2465"/>
      <c r="H49" s="2465"/>
      <c r="I49" s="2465"/>
      <c r="J49" s="2465"/>
      <c r="K49" s="2465"/>
      <c r="L49" s="2465"/>
      <c r="M49" s="2466"/>
    </row>
    <row r="50" spans="1:13" ht="15.75" customHeight="1">
      <c r="A50" s="2519"/>
      <c r="B50" s="1059" t="s">
        <v>515</v>
      </c>
      <c r="C50" s="1079" t="s">
        <v>931</v>
      </c>
      <c r="D50" s="1017"/>
      <c r="E50" s="1017"/>
      <c r="F50" s="1017"/>
      <c r="G50" s="1017"/>
      <c r="H50" s="1017"/>
      <c r="I50" s="1017"/>
      <c r="J50" s="1017"/>
      <c r="K50" s="1017"/>
      <c r="L50" s="1017"/>
      <c r="M50" s="1018"/>
    </row>
    <row r="51" spans="1:13">
      <c r="A51" s="2519"/>
      <c r="B51" s="1059" t="s">
        <v>517</v>
      </c>
      <c r="C51" s="2817" t="s">
        <v>9</v>
      </c>
      <c r="D51" s="2441"/>
      <c r="E51" s="2441"/>
      <c r="F51" s="2441"/>
      <c r="G51" s="2441"/>
      <c r="H51" s="2441"/>
      <c r="I51" s="2441"/>
      <c r="J51" s="2441"/>
      <c r="K51" s="2441"/>
      <c r="L51" s="2441"/>
      <c r="M51" s="2442"/>
    </row>
    <row r="52" spans="1:13" ht="30" customHeight="1">
      <c r="A52" s="2649" t="s">
        <v>518</v>
      </c>
      <c r="B52" s="1081" t="s">
        <v>519</v>
      </c>
      <c r="C52" s="3357" t="s">
        <v>413</v>
      </c>
      <c r="D52" s="3358"/>
      <c r="E52" s="3358"/>
      <c r="F52" s="3358"/>
      <c r="G52" s="3358"/>
      <c r="H52" s="3358"/>
      <c r="I52" s="3358"/>
      <c r="J52" s="3358"/>
      <c r="K52" s="3358"/>
      <c r="L52" s="3358"/>
      <c r="M52" s="3359"/>
    </row>
    <row r="53" spans="1:13" ht="15.75" customHeight="1">
      <c r="A53" s="2502"/>
      <c r="B53" s="1081" t="s">
        <v>521</v>
      </c>
      <c r="C53" s="3357" t="s">
        <v>1915</v>
      </c>
      <c r="D53" s="3358"/>
      <c r="E53" s="3358"/>
      <c r="F53" s="3358"/>
      <c r="G53" s="3358"/>
      <c r="H53" s="3358"/>
      <c r="I53" s="3358"/>
      <c r="J53" s="3358"/>
      <c r="K53" s="3358"/>
      <c r="L53" s="3358"/>
      <c r="M53" s="3359"/>
    </row>
    <row r="54" spans="1:13" ht="15.75" customHeight="1">
      <c r="A54" s="2502"/>
      <c r="B54" s="1081" t="s">
        <v>523</v>
      </c>
      <c r="C54" s="3357" t="s">
        <v>1909</v>
      </c>
      <c r="D54" s="3358"/>
      <c r="E54" s="3358"/>
      <c r="F54" s="3358"/>
      <c r="G54" s="3358"/>
      <c r="H54" s="3358"/>
      <c r="I54" s="3358"/>
      <c r="J54" s="3358"/>
      <c r="K54" s="3358"/>
      <c r="L54" s="3358"/>
      <c r="M54" s="3359"/>
    </row>
    <row r="55" spans="1:13" ht="15.75" customHeight="1">
      <c r="A55" s="2502"/>
      <c r="B55" s="1082" t="s">
        <v>524</v>
      </c>
      <c r="C55" s="3357" t="s">
        <v>1916</v>
      </c>
      <c r="D55" s="3358"/>
      <c r="E55" s="3358"/>
      <c r="F55" s="3358"/>
      <c r="G55" s="3358"/>
      <c r="H55" s="3358"/>
      <c r="I55" s="3358"/>
      <c r="J55" s="3358"/>
      <c r="K55" s="3358"/>
      <c r="L55" s="3358"/>
      <c r="M55" s="3359"/>
    </row>
    <row r="56" spans="1:13" ht="15.75" customHeight="1">
      <c r="A56" s="2502"/>
      <c r="B56" s="1081" t="s">
        <v>526</v>
      </c>
      <c r="C56" s="3360" t="s">
        <v>1917</v>
      </c>
      <c r="D56" s="3361"/>
      <c r="E56" s="3361"/>
      <c r="F56" s="3361"/>
      <c r="G56" s="3361"/>
      <c r="H56" s="3361"/>
      <c r="I56" s="3361"/>
      <c r="J56" s="3361"/>
      <c r="K56" s="3361"/>
      <c r="L56" s="3361"/>
      <c r="M56" s="3362"/>
    </row>
    <row r="57" spans="1:13" ht="16.5" customHeight="1" thickBot="1">
      <c r="A57" s="2516"/>
      <c r="B57" s="1081" t="s">
        <v>527</v>
      </c>
      <c r="C57" s="3357" t="s">
        <v>1918</v>
      </c>
      <c r="D57" s="3358"/>
      <c r="E57" s="3358"/>
      <c r="F57" s="3358"/>
      <c r="G57" s="3358"/>
      <c r="H57" s="3358"/>
      <c r="I57" s="3358"/>
      <c r="J57" s="3358"/>
      <c r="K57" s="3358"/>
      <c r="L57" s="3358"/>
      <c r="M57" s="3359"/>
    </row>
    <row r="58" spans="1:13" ht="15.75" customHeight="1">
      <c r="A58" s="2649" t="s">
        <v>528</v>
      </c>
      <c r="B58" s="1081" t="s">
        <v>519</v>
      </c>
      <c r="C58" s="3363" t="s">
        <v>1919</v>
      </c>
      <c r="D58" s="3364"/>
      <c r="E58" s="3364"/>
      <c r="F58" s="3364"/>
      <c r="G58" s="3364"/>
      <c r="H58" s="3364"/>
      <c r="I58" s="3364"/>
      <c r="J58" s="3364"/>
      <c r="K58" s="3364"/>
      <c r="L58" s="3364"/>
      <c r="M58" s="3365"/>
    </row>
    <row r="59" spans="1:13" ht="30" customHeight="1">
      <c r="A59" s="2502"/>
      <c r="B59" s="1081" t="s">
        <v>521</v>
      </c>
      <c r="C59" s="3357" t="s">
        <v>574</v>
      </c>
      <c r="D59" s="3358"/>
      <c r="E59" s="3358"/>
      <c r="F59" s="3358"/>
      <c r="G59" s="3358"/>
      <c r="H59" s="3358"/>
      <c r="I59" s="3358"/>
      <c r="J59" s="3358"/>
      <c r="K59" s="3358"/>
      <c r="L59" s="3358"/>
      <c r="M59" s="3359"/>
    </row>
    <row r="60" spans="1:13" ht="30" customHeight="1" thickBot="1">
      <c r="A60" s="2502"/>
      <c r="B60" s="1081" t="s">
        <v>523</v>
      </c>
      <c r="C60" s="3357" t="s">
        <v>1909</v>
      </c>
      <c r="D60" s="3358"/>
      <c r="E60" s="3358"/>
      <c r="F60" s="3358"/>
      <c r="G60" s="3358"/>
      <c r="H60" s="3358"/>
      <c r="I60" s="3358"/>
      <c r="J60" s="3358"/>
      <c r="K60" s="3358"/>
      <c r="L60" s="3358"/>
      <c r="M60" s="3359"/>
    </row>
    <row r="61" spans="1:13" ht="15.75" customHeight="1" thickBot="1">
      <c r="A61" s="150" t="s">
        <v>533</v>
      </c>
      <c r="B61" s="104"/>
      <c r="C61" s="3356"/>
      <c r="D61" s="2652"/>
      <c r="E61" s="2652"/>
      <c r="F61" s="2652"/>
      <c r="G61" s="2652"/>
      <c r="H61" s="2652"/>
      <c r="I61" s="2652"/>
      <c r="J61" s="2652"/>
      <c r="K61" s="2652"/>
      <c r="L61" s="2652"/>
      <c r="M61" s="265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A58:A60"/>
    <mergeCell ref="C58:M58"/>
    <mergeCell ref="C59:M59"/>
    <mergeCell ref="C60:M60"/>
    <mergeCell ref="A52:A57"/>
    <mergeCell ref="C61:M61"/>
    <mergeCell ref="L45:M46"/>
    <mergeCell ref="C48:M48"/>
    <mergeCell ref="C49:M49"/>
    <mergeCell ref="C51:M51"/>
    <mergeCell ref="C52:M52"/>
    <mergeCell ref="C53:M53"/>
    <mergeCell ref="C54:M54"/>
    <mergeCell ref="C55:M55"/>
    <mergeCell ref="C56:M56"/>
    <mergeCell ref="C57:M57"/>
    <mergeCell ref="D42:E42"/>
    <mergeCell ref="F42:G42"/>
    <mergeCell ref="H42:I42"/>
    <mergeCell ref="B44:B47"/>
    <mergeCell ref="F45:F46"/>
    <mergeCell ref="G45:J46"/>
    <mergeCell ref="D40:E40"/>
    <mergeCell ref="F40:G40"/>
    <mergeCell ref="H40:I40"/>
    <mergeCell ref="J40:K40"/>
    <mergeCell ref="L40:M40"/>
    <mergeCell ref="J36:K36"/>
    <mergeCell ref="L36:M36"/>
    <mergeCell ref="D38:E38"/>
    <mergeCell ref="F38:G38"/>
    <mergeCell ref="H38:I38"/>
    <mergeCell ref="J38:K38"/>
    <mergeCell ref="L38:M38"/>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5"/>
  <sheetViews>
    <sheetView topLeftCell="B1" zoomScale="80" zoomScaleNormal="80" workbookViewId="0">
      <selection activeCell="F42" sqref="F42:G4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1922</v>
      </c>
      <c r="C1" s="153"/>
      <c r="D1" s="153"/>
      <c r="E1" s="153"/>
      <c r="F1" s="153"/>
      <c r="G1" s="153"/>
      <c r="H1" s="153"/>
      <c r="I1" s="153"/>
      <c r="J1" s="153"/>
      <c r="K1" s="153"/>
      <c r="L1" s="153"/>
      <c r="M1" s="154"/>
    </row>
    <row r="2" spans="1:13" ht="31.5" customHeight="1">
      <c r="A2" s="2667" t="s">
        <v>457</v>
      </c>
      <c r="B2" s="4" t="s">
        <v>458</v>
      </c>
      <c r="C2" s="2582" t="s">
        <v>1924</v>
      </c>
      <c r="D2" s="2583"/>
      <c r="E2" s="2583"/>
      <c r="F2" s="2583"/>
      <c r="G2" s="2583"/>
      <c r="H2" s="2583"/>
      <c r="I2" s="2583"/>
      <c r="J2" s="2583"/>
      <c r="K2" s="2583"/>
      <c r="L2" s="2583"/>
      <c r="M2" s="2584"/>
    </row>
    <row r="3" spans="1:13" ht="42" customHeight="1">
      <c r="A3" s="2548"/>
      <c r="B3" s="1053" t="s">
        <v>538</v>
      </c>
      <c r="C3" s="3366" t="s">
        <v>383</v>
      </c>
      <c r="D3" s="3367"/>
      <c r="E3" s="3367"/>
      <c r="F3" s="3367"/>
      <c r="G3" s="3367"/>
      <c r="H3" s="3367"/>
      <c r="I3" s="3367"/>
      <c r="J3" s="3367"/>
      <c r="K3" s="3367"/>
      <c r="L3" s="3367"/>
      <c r="M3" s="3351"/>
    </row>
    <row r="4" spans="1:13" ht="15.75" customHeight="1">
      <c r="A4" s="2548"/>
      <c r="B4" s="13" t="s">
        <v>3</v>
      </c>
      <c r="C4" s="1054" t="s">
        <v>28</v>
      </c>
      <c r="D4" s="1055"/>
      <c r="E4" s="933"/>
      <c r="F4" s="2668" t="s">
        <v>4</v>
      </c>
      <c r="G4" s="2423"/>
      <c r="H4" s="1056" t="s">
        <v>8</v>
      </c>
      <c r="I4" s="1014"/>
      <c r="J4" s="1014"/>
      <c r="K4" s="1014"/>
      <c r="L4" s="1014"/>
      <c r="M4" s="1015"/>
    </row>
    <row r="5" spans="1:13" ht="30" customHeight="1">
      <c r="A5" s="2548"/>
      <c r="B5" s="13" t="s">
        <v>459</v>
      </c>
      <c r="C5" s="2684" t="s">
        <v>8</v>
      </c>
      <c r="D5" s="2425"/>
      <c r="E5" s="2425"/>
      <c r="F5" s="2425"/>
      <c r="G5" s="2425"/>
      <c r="H5" s="2425"/>
      <c r="I5" s="2425"/>
      <c r="J5" s="2425"/>
      <c r="K5" s="2425"/>
      <c r="L5" s="2425"/>
      <c r="M5" s="2426"/>
    </row>
    <row r="6" spans="1:13" ht="23.25" customHeight="1">
      <c r="A6" s="2548"/>
      <c r="B6" s="13" t="s">
        <v>460</v>
      </c>
      <c r="C6" s="2684" t="s">
        <v>8</v>
      </c>
      <c r="D6" s="2425"/>
      <c r="E6" s="2425"/>
      <c r="F6" s="2425"/>
      <c r="G6" s="2425"/>
      <c r="H6" s="2425"/>
      <c r="I6" s="2425"/>
      <c r="J6" s="2425"/>
      <c r="K6" s="2425"/>
      <c r="L6" s="2425"/>
      <c r="M6" s="2426"/>
    </row>
    <row r="7" spans="1:13" ht="15.75" customHeight="1">
      <c r="A7" s="2548"/>
      <c r="B7" s="1053" t="s">
        <v>461</v>
      </c>
      <c r="C7" s="2749" t="s">
        <v>1653</v>
      </c>
      <c r="D7" s="2428"/>
      <c r="E7" s="2428"/>
      <c r="F7" s="2428"/>
      <c r="G7" s="2842"/>
      <c r="H7" s="1057" t="s">
        <v>5</v>
      </c>
      <c r="I7" s="2669" t="s">
        <v>1909</v>
      </c>
      <c r="J7" s="2425"/>
      <c r="K7" s="2425"/>
      <c r="L7" s="2425"/>
      <c r="M7" s="2690"/>
    </row>
    <row r="8" spans="1:13" ht="15.75" customHeight="1">
      <c r="A8" s="2548"/>
      <c r="B8" s="2677" t="s">
        <v>462</v>
      </c>
      <c r="C8" s="2434"/>
      <c r="D8" s="2435"/>
      <c r="E8" s="177"/>
      <c r="F8" s="2434"/>
      <c r="G8" s="2435"/>
      <c r="H8" s="177"/>
      <c r="I8" s="2435"/>
      <c r="J8" s="2435"/>
      <c r="K8" s="177"/>
      <c r="L8" s="177"/>
      <c r="M8" s="934"/>
    </row>
    <row r="9" spans="1:13" ht="15.75" customHeight="1">
      <c r="A9" s="2548"/>
      <c r="B9" s="2540"/>
      <c r="C9" s="2436"/>
      <c r="D9" s="2437"/>
      <c r="E9" s="179"/>
      <c r="F9" s="2436"/>
      <c r="G9" s="2437"/>
      <c r="H9" s="179"/>
      <c r="I9" s="2437"/>
      <c r="J9" s="2437"/>
      <c r="K9" s="179"/>
      <c r="L9" s="179"/>
      <c r="M9" s="180"/>
    </row>
    <row r="10" spans="1:13">
      <c r="A10" s="2548"/>
      <c r="B10" s="2590"/>
      <c r="C10" s="2678" t="s">
        <v>463</v>
      </c>
      <c r="D10" s="2439"/>
      <c r="E10" s="1024"/>
      <c r="F10" s="2569" t="s">
        <v>463</v>
      </c>
      <c r="G10" s="2569"/>
      <c r="H10" s="1024"/>
      <c r="I10" s="2569" t="s">
        <v>463</v>
      </c>
      <c r="J10" s="2569"/>
      <c r="K10" s="1024"/>
      <c r="L10" s="24"/>
      <c r="M10" s="25"/>
    </row>
    <row r="11" spans="1:13" ht="75.75" customHeight="1">
      <c r="A11" s="2548"/>
      <c r="B11" s="1053" t="s">
        <v>464</v>
      </c>
      <c r="C11" s="2660" t="s">
        <v>1925</v>
      </c>
      <c r="D11" s="2465"/>
      <c r="E11" s="2465"/>
      <c r="F11" s="2465"/>
      <c r="G11" s="2465"/>
      <c r="H11" s="2465"/>
      <c r="I11" s="2465"/>
      <c r="J11" s="2465"/>
      <c r="K11" s="2465"/>
      <c r="L11" s="2465"/>
      <c r="M11" s="2466"/>
    </row>
    <row r="12" spans="1:13" ht="95.25" customHeight="1">
      <c r="A12" s="2548"/>
      <c r="B12" s="1053" t="s">
        <v>543</v>
      </c>
      <c r="C12" s="2654" t="s">
        <v>1923</v>
      </c>
      <c r="D12" s="2494"/>
      <c r="E12" s="2494"/>
      <c r="F12" s="2494"/>
      <c r="G12" s="2494"/>
      <c r="H12" s="2494"/>
      <c r="I12" s="2494"/>
      <c r="J12" s="2494"/>
      <c r="K12" s="2494"/>
      <c r="L12" s="2494"/>
      <c r="M12" s="2495"/>
    </row>
    <row r="13" spans="1:13" ht="60" customHeight="1">
      <c r="A13" s="2548"/>
      <c r="B13" s="1053" t="s">
        <v>545</v>
      </c>
      <c r="C13" s="3368" t="s">
        <v>2077</v>
      </c>
      <c r="D13" s="3369"/>
      <c r="E13" s="3369"/>
      <c r="F13" s="3369"/>
      <c r="G13" s="3369"/>
      <c r="H13" s="3369"/>
      <c r="I13" s="3369"/>
      <c r="J13" s="3369"/>
      <c r="K13" s="3369"/>
      <c r="L13" s="3369"/>
      <c r="M13" s="3370"/>
    </row>
    <row r="14" spans="1:13" ht="102.95" customHeight="1">
      <c r="A14" s="2548"/>
      <c r="B14" s="1028" t="s">
        <v>547</v>
      </c>
      <c r="C14" s="2660" t="s">
        <v>11</v>
      </c>
      <c r="D14" s="2492"/>
      <c r="E14" s="1058" t="s">
        <v>548</v>
      </c>
      <c r="F14" s="3371" t="s">
        <v>395</v>
      </c>
      <c r="G14" s="3372"/>
      <c r="H14" s="3372"/>
      <c r="I14" s="3372"/>
      <c r="J14" s="3372"/>
      <c r="K14" s="3372"/>
      <c r="L14" s="3372"/>
      <c r="M14" s="3373"/>
    </row>
    <row r="15" spans="1:13">
      <c r="A15" s="2659" t="s">
        <v>465</v>
      </c>
      <c r="B15" s="1059" t="s">
        <v>2</v>
      </c>
      <c r="C15" s="2660" t="s">
        <v>1600</v>
      </c>
      <c r="D15" s="2465"/>
      <c r="E15" s="2465"/>
      <c r="F15" s="2465"/>
      <c r="G15" s="2465"/>
      <c r="H15" s="2465"/>
      <c r="I15" s="2465"/>
      <c r="J15" s="2465"/>
      <c r="K15" s="2465"/>
      <c r="L15" s="2465"/>
      <c r="M15" s="2466"/>
    </row>
    <row r="16" spans="1:13" ht="47.25" customHeight="1">
      <c r="A16" s="2519"/>
      <c r="B16" s="1059" t="s">
        <v>550</v>
      </c>
      <c r="C16" s="2660" t="s">
        <v>1924</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1060"/>
      <c r="E19" s="35" t="s">
        <v>468</v>
      </c>
      <c r="F19" s="1060"/>
      <c r="G19" s="35" t="s">
        <v>469</v>
      </c>
      <c r="H19" s="1060"/>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1912</v>
      </c>
      <c r="G22" s="2524"/>
      <c r="H22" s="2524"/>
      <c r="I22" s="2524"/>
      <c r="J22" s="1022"/>
      <c r="K22" s="1022"/>
      <c r="L22" s="1022"/>
      <c r="M22" s="1023"/>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0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1064" t="s">
        <v>9</v>
      </c>
      <c r="E29" s="48"/>
      <c r="F29" s="59" t="s">
        <v>487</v>
      </c>
      <c r="G29" s="1065" t="s">
        <v>9</v>
      </c>
      <c r="H29" s="48"/>
      <c r="I29" s="59" t="s">
        <v>488</v>
      </c>
      <c r="J29" s="266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016"/>
      <c r="E34" s="1016"/>
      <c r="F34" s="1016"/>
      <c r="G34" s="1016"/>
      <c r="H34" s="1016"/>
      <c r="I34" s="1016"/>
      <c r="J34" s="1016"/>
      <c r="K34" s="1016"/>
      <c r="L34" s="1016"/>
      <c r="M34" s="697"/>
    </row>
    <row r="35" spans="1:13">
      <c r="A35" s="2519"/>
      <c r="B35" s="2432"/>
      <c r="C35" s="72"/>
      <c r="D35" s="1025" t="s">
        <v>494</v>
      </c>
      <c r="E35" s="1025"/>
      <c r="F35" s="1025" t="s">
        <v>495</v>
      </c>
      <c r="G35" s="1025"/>
      <c r="H35" s="74" t="s">
        <v>496</v>
      </c>
      <c r="I35" s="74"/>
      <c r="J35" s="74" t="s">
        <v>497</v>
      </c>
      <c r="K35" s="1025"/>
      <c r="L35" s="1025" t="s">
        <v>498</v>
      </c>
      <c r="M35" s="75"/>
    </row>
    <row r="36" spans="1:13" ht="15.75" customHeight="1">
      <c r="A36" s="2519"/>
      <c r="B36" s="2432"/>
      <c r="C36" s="72"/>
      <c r="D36" s="3349">
        <v>3</v>
      </c>
      <c r="E36" s="3350"/>
      <c r="F36" s="3349">
        <v>5</v>
      </c>
      <c r="G36" s="3350"/>
      <c r="H36" s="3349">
        <v>5</v>
      </c>
      <c r="I36" s="3350"/>
      <c r="J36" s="3349">
        <v>5</v>
      </c>
      <c r="K36" s="3351"/>
      <c r="L36" s="3349">
        <v>5</v>
      </c>
      <c r="M36" s="3351"/>
    </row>
    <row r="37" spans="1:13">
      <c r="A37" s="2519"/>
      <c r="B37" s="2432"/>
      <c r="C37" s="72"/>
      <c r="D37" s="1068" t="s">
        <v>499</v>
      </c>
      <c r="E37" s="1068"/>
      <c r="F37" s="1068" t="s">
        <v>500</v>
      </c>
      <c r="G37" s="1068"/>
      <c r="H37" s="1069" t="s">
        <v>501</v>
      </c>
      <c r="I37" s="1069"/>
      <c r="J37" s="1069" t="s">
        <v>502</v>
      </c>
      <c r="K37" s="1068"/>
      <c r="L37" s="1068" t="s">
        <v>503</v>
      </c>
      <c r="M37" s="1070"/>
    </row>
    <row r="38" spans="1:13" ht="15.75" customHeight="1">
      <c r="A38" s="2519"/>
      <c r="B38" s="2432"/>
      <c r="C38" s="72"/>
      <c r="D38" s="3349">
        <v>5</v>
      </c>
      <c r="E38" s="3351"/>
      <c r="F38" s="3349">
        <v>5</v>
      </c>
      <c r="G38" s="3351"/>
      <c r="H38" s="3349">
        <v>5</v>
      </c>
      <c r="I38" s="3351"/>
      <c r="J38" s="3349">
        <v>5</v>
      </c>
      <c r="K38" s="3351"/>
      <c r="L38" s="3349">
        <v>5</v>
      </c>
      <c r="M38" s="3351"/>
    </row>
    <row r="39" spans="1:13">
      <c r="A39" s="2519"/>
      <c r="B39" s="2432"/>
      <c r="C39" s="72"/>
      <c r="D39" s="1071" t="s">
        <v>504</v>
      </c>
      <c r="E39" s="1071"/>
      <c r="F39" s="1071" t="s">
        <v>505</v>
      </c>
      <c r="G39" s="1071"/>
      <c r="H39" s="1072" t="s">
        <v>506</v>
      </c>
      <c r="I39" s="1072"/>
      <c r="J39" s="1072" t="s">
        <v>507</v>
      </c>
      <c r="K39" s="1071"/>
      <c r="L39" s="1071" t="s">
        <v>508</v>
      </c>
      <c r="M39" s="1073"/>
    </row>
    <row r="40" spans="1:13" ht="15.75" customHeight="1">
      <c r="A40" s="2519"/>
      <c r="B40" s="2432"/>
      <c r="C40" s="72"/>
      <c r="D40" s="3349">
        <v>5</v>
      </c>
      <c r="E40" s="3351"/>
      <c r="F40" s="3353" t="s">
        <v>8</v>
      </c>
      <c r="G40" s="3354"/>
      <c r="H40" s="3353" t="s">
        <v>8</v>
      </c>
      <c r="I40" s="3354"/>
      <c r="J40" s="3353" t="s">
        <v>8</v>
      </c>
      <c r="K40" s="3354"/>
      <c r="L40" s="3353" t="s">
        <v>8</v>
      </c>
      <c r="M40" s="3354"/>
    </row>
    <row r="41" spans="1:13">
      <c r="A41" s="2519"/>
      <c r="B41" s="2432"/>
      <c r="C41" s="72"/>
      <c r="D41" s="1074" t="s">
        <v>508</v>
      </c>
      <c r="E41" s="1074"/>
      <c r="F41" s="1074" t="s">
        <v>509</v>
      </c>
      <c r="G41" s="1074"/>
      <c r="H41" s="1075"/>
      <c r="I41" s="1075"/>
      <c r="J41" s="1075"/>
      <c r="K41" s="1075"/>
      <c r="L41" s="1075"/>
      <c r="M41" s="1076"/>
    </row>
    <row r="42" spans="1:13">
      <c r="A42" s="2519"/>
      <c r="B42" s="2432"/>
      <c r="C42" s="72"/>
      <c r="D42" s="3353" t="s">
        <v>8</v>
      </c>
      <c r="E42" s="3354"/>
      <c r="F42" s="3353">
        <f>+D36+F36+H36+J36+L36+D38+F38+H38+J38+L38+D40</f>
        <v>53</v>
      </c>
      <c r="G42" s="3354"/>
      <c r="H42" s="3355"/>
      <c r="I42" s="3355"/>
      <c r="J42" s="1071"/>
      <c r="K42" s="1071"/>
      <c r="L42" s="1071"/>
      <c r="M42" s="1077"/>
    </row>
    <row r="43" spans="1:13">
      <c r="A43" s="2519"/>
      <c r="B43" s="2432"/>
      <c r="C43" s="86"/>
      <c r="D43" s="705"/>
      <c r="E43" s="1021"/>
      <c r="F43" s="705"/>
      <c r="G43" s="1021"/>
      <c r="H43" s="1019"/>
      <c r="I43" s="1020"/>
      <c r="J43" s="1019"/>
      <c r="K43" s="1020"/>
      <c r="L43" s="1019"/>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2662" t="s">
        <v>535</v>
      </c>
      <c r="H45" s="2662"/>
      <c r="I45" s="2662"/>
      <c r="J45" s="2662"/>
      <c r="K45" s="94" t="s">
        <v>512</v>
      </c>
      <c r="L45" s="3129"/>
      <c r="M45" s="3130"/>
    </row>
    <row r="46" spans="1:13" ht="15.75" customHeight="1">
      <c r="A46" s="2519"/>
      <c r="B46" s="2432"/>
      <c r="C46" s="90"/>
      <c r="D46" s="1078" t="s">
        <v>534</v>
      </c>
      <c r="E46" s="1061"/>
      <c r="F46" s="2453"/>
      <c r="G46" s="2662"/>
      <c r="H46" s="2662"/>
      <c r="I46" s="2662"/>
      <c r="J46" s="2662"/>
      <c r="K46" s="21"/>
      <c r="L46" s="3121"/>
      <c r="M46" s="3122"/>
    </row>
    <row r="47" spans="1:13">
      <c r="A47" s="2519"/>
      <c r="B47" s="2433"/>
      <c r="C47" s="97"/>
      <c r="D47" s="24"/>
      <c r="E47" s="24"/>
      <c r="F47" s="24"/>
      <c r="G47" s="24"/>
      <c r="H47" s="24"/>
      <c r="I47" s="24"/>
      <c r="J47" s="24"/>
      <c r="K47" s="24"/>
      <c r="L47" s="21"/>
      <c r="M47" s="22"/>
    </row>
    <row r="48" spans="1:13" ht="58.5" customHeight="1">
      <c r="A48" s="2519"/>
      <c r="B48" s="1053" t="s">
        <v>513</v>
      </c>
      <c r="C48" s="2660" t="s">
        <v>1932</v>
      </c>
      <c r="D48" s="2465"/>
      <c r="E48" s="2465"/>
      <c r="F48" s="2465"/>
      <c r="G48" s="2465"/>
      <c r="H48" s="2465"/>
      <c r="I48" s="2465"/>
      <c r="J48" s="2465"/>
      <c r="K48" s="2465"/>
      <c r="L48" s="2465"/>
      <c r="M48" s="2466"/>
    </row>
    <row r="49" spans="1:13" ht="38.25" customHeight="1">
      <c r="A49" s="2519"/>
      <c r="B49" s="1059" t="s">
        <v>514</v>
      </c>
      <c r="C49" s="2660" t="s">
        <v>1914</v>
      </c>
      <c r="D49" s="2465"/>
      <c r="E49" s="2465"/>
      <c r="F49" s="2465"/>
      <c r="G49" s="2465"/>
      <c r="H49" s="2465"/>
      <c r="I49" s="2465"/>
      <c r="J49" s="2465"/>
      <c r="K49" s="2465"/>
      <c r="L49" s="2465"/>
      <c r="M49" s="2466"/>
    </row>
    <row r="50" spans="1:13" ht="15.75" customHeight="1">
      <c r="A50" s="2519"/>
      <c r="B50" s="1059" t="s">
        <v>515</v>
      </c>
      <c r="C50" s="1079" t="s">
        <v>931</v>
      </c>
      <c r="D50" s="1017"/>
      <c r="E50" s="1017"/>
      <c r="F50" s="1017"/>
      <c r="G50" s="1017"/>
      <c r="H50" s="1017"/>
      <c r="I50" s="1017"/>
      <c r="J50" s="1017"/>
      <c r="K50" s="1017"/>
      <c r="L50" s="1017"/>
      <c r="M50" s="1018"/>
    </row>
    <row r="51" spans="1:13">
      <c r="A51" s="2519"/>
      <c r="B51" s="1059" t="s">
        <v>517</v>
      </c>
      <c r="C51" s="2817" t="s">
        <v>9</v>
      </c>
      <c r="D51" s="2441"/>
      <c r="E51" s="2441"/>
      <c r="F51" s="2441"/>
      <c r="G51" s="2441"/>
      <c r="H51" s="2441"/>
      <c r="I51" s="2441"/>
      <c r="J51" s="2441"/>
      <c r="K51" s="2441"/>
      <c r="L51" s="2441"/>
      <c r="M51" s="2442"/>
    </row>
    <row r="52" spans="1:13" ht="30" customHeight="1">
      <c r="A52" s="2649" t="s">
        <v>518</v>
      </c>
      <c r="B52" s="1081" t="s">
        <v>519</v>
      </c>
      <c r="C52" s="2650" t="s">
        <v>413</v>
      </c>
      <c r="D52" s="2420"/>
      <c r="E52" s="2420"/>
      <c r="F52" s="2420"/>
      <c r="G52" s="2420"/>
      <c r="H52" s="2420"/>
      <c r="I52" s="2420"/>
      <c r="J52" s="2420"/>
      <c r="K52" s="2420"/>
      <c r="L52" s="2420"/>
      <c r="M52" s="2421"/>
    </row>
    <row r="53" spans="1:13" ht="15.75" customHeight="1">
      <c r="A53" s="2502"/>
      <c r="B53" s="1081" t="s">
        <v>521</v>
      </c>
      <c r="C53" s="2650" t="s">
        <v>1915</v>
      </c>
      <c r="D53" s="2420"/>
      <c r="E53" s="2420"/>
      <c r="F53" s="2420"/>
      <c r="G53" s="2420"/>
      <c r="H53" s="2420"/>
      <c r="I53" s="2420"/>
      <c r="J53" s="2420"/>
      <c r="K53" s="2420"/>
      <c r="L53" s="2420"/>
      <c r="M53" s="2421"/>
    </row>
    <row r="54" spans="1:13" ht="15.75" customHeight="1">
      <c r="A54" s="2502"/>
      <c r="B54" s="1081" t="s">
        <v>523</v>
      </c>
      <c r="C54" s="2650" t="s">
        <v>1909</v>
      </c>
      <c r="D54" s="2420"/>
      <c r="E54" s="2420"/>
      <c r="F54" s="2420"/>
      <c r="G54" s="2420"/>
      <c r="H54" s="2420"/>
      <c r="I54" s="2420"/>
      <c r="J54" s="2420"/>
      <c r="K54" s="2420"/>
      <c r="L54" s="2420"/>
      <c r="M54" s="2421"/>
    </row>
    <row r="55" spans="1:13" ht="15.75" customHeight="1">
      <c r="A55" s="2502"/>
      <c r="B55" s="1082" t="s">
        <v>524</v>
      </c>
      <c r="C55" s="2650" t="s">
        <v>1916</v>
      </c>
      <c r="D55" s="2420"/>
      <c r="E55" s="2420"/>
      <c r="F55" s="2420"/>
      <c r="G55" s="2420"/>
      <c r="H55" s="2420"/>
      <c r="I55" s="2420"/>
      <c r="J55" s="2420"/>
      <c r="K55" s="2420"/>
      <c r="L55" s="2420"/>
      <c r="M55" s="2421"/>
    </row>
    <row r="56" spans="1:13" ht="15.75" customHeight="1">
      <c r="A56" s="2502"/>
      <c r="B56" s="1081" t="s">
        <v>526</v>
      </c>
      <c r="C56" s="3374" t="s">
        <v>1917</v>
      </c>
      <c r="D56" s="3375"/>
      <c r="E56" s="3375"/>
      <c r="F56" s="3375"/>
      <c r="G56" s="3375"/>
      <c r="H56" s="3375"/>
      <c r="I56" s="3375"/>
      <c r="J56" s="3375"/>
      <c r="K56" s="3375"/>
      <c r="L56" s="3375"/>
      <c r="M56" s="3376"/>
    </row>
    <row r="57" spans="1:13" ht="16.5" customHeight="1" thickBot="1">
      <c r="A57" s="2516"/>
      <c r="B57" s="1081" t="s">
        <v>527</v>
      </c>
      <c r="C57" s="2650" t="s">
        <v>1918</v>
      </c>
      <c r="D57" s="2420"/>
      <c r="E57" s="2420"/>
      <c r="F57" s="2420"/>
      <c r="G57" s="2420"/>
      <c r="H57" s="2420"/>
      <c r="I57" s="2420"/>
      <c r="J57" s="2420"/>
      <c r="K57" s="2420"/>
      <c r="L57" s="2420"/>
      <c r="M57" s="2421"/>
    </row>
    <row r="58" spans="1:13" ht="15.75" customHeight="1">
      <c r="A58" s="2649" t="s">
        <v>528</v>
      </c>
      <c r="B58" s="1081" t="s">
        <v>519</v>
      </c>
      <c r="C58" s="3377" t="s">
        <v>1919</v>
      </c>
      <c r="D58" s="2499"/>
      <c r="E58" s="2499"/>
      <c r="F58" s="2499"/>
      <c r="G58" s="2499"/>
      <c r="H58" s="2499"/>
      <c r="I58" s="2499"/>
      <c r="J58" s="2499"/>
      <c r="K58" s="2499"/>
      <c r="L58" s="2499"/>
      <c r="M58" s="2500"/>
    </row>
    <row r="59" spans="1:13" ht="30" customHeight="1">
      <c r="A59" s="2502"/>
      <c r="B59" s="1081" t="s">
        <v>521</v>
      </c>
      <c r="C59" s="2650" t="s">
        <v>574</v>
      </c>
      <c r="D59" s="2420"/>
      <c r="E59" s="2420"/>
      <c r="F59" s="2420"/>
      <c r="G59" s="2420"/>
      <c r="H59" s="2420"/>
      <c r="I59" s="2420"/>
      <c r="J59" s="2420"/>
      <c r="K59" s="2420"/>
      <c r="L59" s="2420"/>
      <c r="M59" s="2421"/>
    </row>
    <row r="60" spans="1:13" ht="30" customHeight="1" thickBot="1">
      <c r="A60" s="2502"/>
      <c r="B60" s="1081" t="s">
        <v>523</v>
      </c>
      <c r="C60" s="2650" t="s">
        <v>1909</v>
      </c>
      <c r="D60" s="2420"/>
      <c r="E60" s="2420"/>
      <c r="F60" s="2420"/>
      <c r="G60" s="2420"/>
      <c r="H60" s="2420"/>
      <c r="I60" s="2420"/>
      <c r="J60" s="2420"/>
      <c r="K60" s="2420"/>
      <c r="L60" s="2420"/>
      <c r="M60" s="2421"/>
    </row>
    <row r="61" spans="1:13" ht="15.75" customHeight="1" thickBot="1">
      <c r="A61" s="150" t="s">
        <v>533</v>
      </c>
      <c r="B61" s="104"/>
      <c r="C61" s="3356"/>
      <c r="D61" s="2652"/>
      <c r="E61" s="2652"/>
      <c r="F61" s="2652"/>
      <c r="G61" s="2652"/>
      <c r="H61" s="2652"/>
      <c r="I61" s="2652"/>
      <c r="J61" s="2652"/>
      <c r="K61" s="2652"/>
      <c r="L61" s="2652"/>
      <c r="M61" s="265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A58:A60"/>
    <mergeCell ref="C58:M58"/>
    <mergeCell ref="C59:M59"/>
    <mergeCell ref="C60:M60"/>
    <mergeCell ref="A52:A57"/>
    <mergeCell ref="C61:M61"/>
    <mergeCell ref="L45:M46"/>
    <mergeCell ref="C48:M48"/>
    <mergeCell ref="C49:M49"/>
    <mergeCell ref="C51:M51"/>
    <mergeCell ref="C52:M52"/>
    <mergeCell ref="C53:M53"/>
    <mergeCell ref="C54:M54"/>
    <mergeCell ref="C55:M55"/>
    <mergeCell ref="C56:M56"/>
    <mergeCell ref="C57:M57"/>
    <mergeCell ref="D42:E42"/>
    <mergeCell ref="F42:G42"/>
    <mergeCell ref="H42:I42"/>
    <mergeCell ref="B44:B47"/>
    <mergeCell ref="F45:F46"/>
    <mergeCell ref="G45:J46"/>
    <mergeCell ref="D40:E40"/>
    <mergeCell ref="F40:G40"/>
    <mergeCell ref="H40:I40"/>
    <mergeCell ref="J40:K40"/>
    <mergeCell ref="L40:M40"/>
    <mergeCell ref="J36:K36"/>
    <mergeCell ref="L36:M36"/>
    <mergeCell ref="D38:E38"/>
    <mergeCell ref="F38:G38"/>
    <mergeCell ref="H38:I38"/>
    <mergeCell ref="J38:K38"/>
    <mergeCell ref="L38:M38"/>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5"/>
  <sheetViews>
    <sheetView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1929</v>
      </c>
      <c r="C1" s="153"/>
      <c r="D1" s="153"/>
      <c r="E1" s="153"/>
      <c r="F1" s="153"/>
      <c r="G1" s="153"/>
      <c r="H1" s="153"/>
      <c r="I1" s="153"/>
      <c r="J1" s="153"/>
      <c r="K1" s="153"/>
      <c r="L1" s="153"/>
      <c r="M1" s="154"/>
    </row>
    <row r="2" spans="1:13" ht="31.5" customHeight="1">
      <c r="A2" s="2667" t="s">
        <v>457</v>
      </c>
      <c r="B2" s="4" t="s">
        <v>458</v>
      </c>
      <c r="C2" s="2582" t="s">
        <v>1930</v>
      </c>
      <c r="D2" s="2583"/>
      <c r="E2" s="2583"/>
      <c r="F2" s="2583"/>
      <c r="G2" s="2583"/>
      <c r="H2" s="2583"/>
      <c r="I2" s="2583"/>
      <c r="J2" s="2583"/>
      <c r="K2" s="2583"/>
      <c r="L2" s="2583"/>
      <c r="M2" s="2584"/>
    </row>
    <row r="3" spans="1:13" ht="42" customHeight="1">
      <c r="A3" s="2548"/>
      <c r="B3" s="1053" t="s">
        <v>538</v>
      </c>
      <c r="C3" s="2670" t="s">
        <v>383</v>
      </c>
      <c r="D3" s="2671"/>
      <c r="E3" s="2671"/>
      <c r="F3" s="2671"/>
      <c r="G3" s="2671"/>
      <c r="H3" s="2671"/>
      <c r="I3" s="2671"/>
      <c r="J3" s="2671"/>
      <c r="K3" s="2671"/>
      <c r="L3" s="2671"/>
      <c r="M3" s="2672"/>
    </row>
    <row r="4" spans="1:13" ht="15.75" customHeight="1">
      <c r="A4" s="2548"/>
      <c r="B4" s="13" t="s">
        <v>3</v>
      </c>
      <c r="C4" s="1054" t="s">
        <v>28</v>
      </c>
      <c r="D4" s="1055"/>
      <c r="E4" s="933"/>
      <c r="F4" s="2668" t="s">
        <v>4</v>
      </c>
      <c r="G4" s="2423"/>
      <c r="H4" s="1056" t="s">
        <v>8</v>
      </c>
      <c r="I4" s="1014"/>
      <c r="J4" s="1014"/>
      <c r="K4" s="1014"/>
      <c r="L4" s="1014"/>
      <c r="M4" s="1015"/>
    </row>
    <row r="5" spans="1:13" ht="30" customHeight="1">
      <c r="A5" s="2548"/>
      <c r="B5" s="13" t="s">
        <v>459</v>
      </c>
      <c r="C5" s="2684" t="s">
        <v>8</v>
      </c>
      <c r="D5" s="2425"/>
      <c r="E5" s="2425"/>
      <c r="F5" s="2425"/>
      <c r="G5" s="2425"/>
      <c r="H5" s="2425"/>
      <c r="I5" s="2425"/>
      <c r="J5" s="2425"/>
      <c r="K5" s="2425"/>
      <c r="L5" s="2425"/>
      <c r="M5" s="2426"/>
    </row>
    <row r="6" spans="1:13" ht="23.25" customHeight="1">
      <c r="A6" s="2548"/>
      <c r="B6" s="13" t="s">
        <v>460</v>
      </c>
      <c r="C6" s="2684" t="s">
        <v>8</v>
      </c>
      <c r="D6" s="2425"/>
      <c r="E6" s="2425"/>
      <c r="F6" s="2425"/>
      <c r="G6" s="2425"/>
      <c r="H6" s="2425"/>
      <c r="I6" s="2425"/>
      <c r="J6" s="2425"/>
      <c r="K6" s="2425"/>
      <c r="L6" s="2425"/>
      <c r="M6" s="2426"/>
    </row>
    <row r="7" spans="1:13" ht="15.75" customHeight="1">
      <c r="A7" s="2548"/>
      <c r="B7" s="1053" t="s">
        <v>461</v>
      </c>
      <c r="C7" s="2749" t="s">
        <v>1653</v>
      </c>
      <c r="D7" s="2428"/>
      <c r="E7" s="2428"/>
      <c r="F7" s="2428"/>
      <c r="G7" s="2842"/>
      <c r="H7" s="1057" t="s">
        <v>5</v>
      </c>
      <c r="I7" s="2669" t="s">
        <v>1909</v>
      </c>
      <c r="J7" s="2425"/>
      <c r="K7" s="2425"/>
      <c r="L7" s="2425"/>
      <c r="M7" s="2690"/>
    </row>
    <row r="8" spans="1:13" ht="15.75" customHeight="1">
      <c r="A8" s="2548"/>
      <c r="B8" s="2677" t="s">
        <v>462</v>
      </c>
      <c r="C8" s="2434"/>
      <c r="D8" s="2435"/>
      <c r="E8" s="177"/>
      <c r="F8" s="2434"/>
      <c r="G8" s="2435"/>
      <c r="H8" s="177"/>
      <c r="I8" s="2435"/>
      <c r="J8" s="2435"/>
      <c r="K8" s="177"/>
      <c r="L8" s="177"/>
      <c r="M8" s="934"/>
    </row>
    <row r="9" spans="1:13" ht="15.75" customHeight="1">
      <c r="A9" s="2548"/>
      <c r="B9" s="2540"/>
      <c r="C9" s="2436"/>
      <c r="D9" s="2437"/>
      <c r="E9" s="179"/>
      <c r="F9" s="2436"/>
      <c r="G9" s="2437"/>
      <c r="H9" s="179"/>
      <c r="I9" s="2437"/>
      <c r="J9" s="2437"/>
      <c r="K9" s="179"/>
      <c r="L9" s="179"/>
      <c r="M9" s="180"/>
    </row>
    <row r="10" spans="1:13">
      <c r="A10" s="2548"/>
      <c r="B10" s="2590"/>
      <c r="C10" s="2678" t="s">
        <v>463</v>
      </c>
      <c r="D10" s="2439"/>
      <c r="E10" s="1024"/>
      <c r="F10" s="2569" t="s">
        <v>463</v>
      </c>
      <c r="G10" s="2569"/>
      <c r="H10" s="1024"/>
      <c r="I10" s="2569" t="s">
        <v>463</v>
      </c>
      <c r="J10" s="2569"/>
      <c r="K10" s="1024"/>
      <c r="L10" s="24"/>
      <c r="M10" s="25"/>
    </row>
    <row r="11" spans="1:13" ht="75.75" customHeight="1">
      <c r="A11" s="2548"/>
      <c r="B11" s="1053" t="s">
        <v>464</v>
      </c>
      <c r="C11" s="2660" t="s">
        <v>1933</v>
      </c>
      <c r="D11" s="2465"/>
      <c r="E11" s="2465"/>
      <c r="F11" s="2465"/>
      <c r="G11" s="2465"/>
      <c r="H11" s="2465"/>
      <c r="I11" s="2465"/>
      <c r="J11" s="2465"/>
      <c r="K11" s="2465"/>
      <c r="L11" s="2465"/>
      <c r="M11" s="2466"/>
    </row>
    <row r="12" spans="1:13" ht="72.75" customHeight="1">
      <c r="A12" s="2548"/>
      <c r="B12" s="1053" t="s">
        <v>543</v>
      </c>
      <c r="C12" s="2654" t="s">
        <v>1931</v>
      </c>
      <c r="D12" s="2494"/>
      <c r="E12" s="2494"/>
      <c r="F12" s="2494"/>
      <c r="G12" s="2494"/>
      <c r="H12" s="2494"/>
      <c r="I12" s="2494"/>
      <c r="J12" s="2494"/>
      <c r="K12" s="2494"/>
      <c r="L12" s="2494"/>
      <c r="M12" s="2495"/>
    </row>
    <row r="13" spans="1:13" ht="60" customHeight="1">
      <c r="A13" s="2548"/>
      <c r="B13" s="1053" t="s">
        <v>545</v>
      </c>
      <c r="C13" s="2654" t="s">
        <v>2077</v>
      </c>
      <c r="D13" s="2494"/>
      <c r="E13" s="2494"/>
      <c r="F13" s="2494"/>
      <c r="G13" s="2494"/>
      <c r="H13" s="2494"/>
      <c r="I13" s="2494"/>
      <c r="J13" s="2494"/>
      <c r="K13" s="2494"/>
      <c r="L13" s="2494"/>
      <c r="M13" s="2495"/>
    </row>
    <row r="14" spans="1:13" ht="102.95" customHeight="1">
      <c r="A14" s="2548"/>
      <c r="B14" s="1028" t="s">
        <v>547</v>
      </c>
      <c r="C14" s="2660" t="s">
        <v>11</v>
      </c>
      <c r="D14" s="2492"/>
      <c r="E14" s="1058" t="s">
        <v>548</v>
      </c>
      <c r="F14" s="3371" t="s">
        <v>415</v>
      </c>
      <c r="G14" s="3372"/>
      <c r="H14" s="3372"/>
      <c r="I14" s="3372"/>
      <c r="J14" s="3372"/>
      <c r="K14" s="3372"/>
      <c r="L14" s="3372"/>
      <c r="M14" s="3373"/>
    </row>
    <row r="15" spans="1:13">
      <c r="A15" s="2659" t="s">
        <v>465</v>
      </c>
      <c r="B15" s="1059" t="s">
        <v>2</v>
      </c>
      <c r="C15" s="2660" t="s">
        <v>1158</v>
      </c>
      <c r="D15" s="2465"/>
      <c r="E15" s="2465"/>
      <c r="F15" s="2465"/>
      <c r="G15" s="2465"/>
      <c r="H15" s="2465"/>
      <c r="I15" s="2465"/>
      <c r="J15" s="2465"/>
      <c r="K15" s="2465"/>
      <c r="L15" s="2465"/>
      <c r="M15" s="2466"/>
    </row>
    <row r="16" spans="1:13" ht="47.25" customHeight="1">
      <c r="A16" s="2519"/>
      <c r="B16" s="1059" t="s">
        <v>550</v>
      </c>
      <c r="C16" s="2660" t="s">
        <v>414</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1060"/>
      <c r="E19" s="35" t="s">
        <v>468</v>
      </c>
      <c r="F19" s="1060"/>
      <c r="G19" s="35" t="s">
        <v>469</v>
      </c>
      <c r="H19" s="1060"/>
      <c r="I19" s="35" t="s">
        <v>470</v>
      </c>
      <c r="J19" s="1060" t="s">
        <v>534</v>
      </c>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c r="E22" s="35" t="s">
        <v>478</v>
      </c>
      <c r="F22" s="2524"/>
      <c r="G22" s="2524"/>
      <c r="H22" s="2524"/>
      <c r="I22" s="2524"/>
      <c r="J22" s="1022"/>
      <c r="K22" s="1022"/>
      <c r="L22" s="1022"/>
      <c r="M22" s="1023"/>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0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1062">
        <v>754</v>
      </c>
      <c r="E29" s="48"/>
      <c r="F29" s="59" t="s">
        <v>487</v>
      </c>
      <c r="G29" s="1065">
        <v>2019</v>
      </c>
      <c r="H29" s="48"/>
      <c r="I29" s="59" t="s">
        <v>488</v>
      </c>
      <c r="J29" s="2661" t="s">
        <v>1927</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016"/>
      <c r="E34" s="1016"/>
      <c r="F34" s="1016"/>
      <c r="G34" s="1016"/>
      <c r="H34" s="1016"/>
      <c r="I34" s="1016"/>
      <c r="J34" s="1016"/>
      <c r="K34" s="1016"/>
      <c r="L34" s="1016"/>
      <c r="M34" s="697"/>
    </row>
    <row r="35" spans="1:13">
      <c r="A35" s="2519"/>
      <c r="B35" s="2432"/>
      <c r="C35" s="72"/>
      <c r="D35" s="1025" t="s">
        <v>494</v>
      </c>
      <c r="E35" s="1025"/>
      <c r="F35" s="1025" t="s">
        <v>495</v>
      </c>
      <c r="G35" s="1025"/>
      <c r="H35" s="74" t="s">
        <v>496</v>
      </c>
      <c r="I35" s="74"/>
      <c r="J35" s="74" t="s">
        <v>497</v>
      </c>
      <c r="K35" s="1025"/>
      <c r="L35" s="1025" t="s">
        <v>498</v>
      </c>
      <c r="M35" s="75"/>
    </row>
    <row r="36" spans="1:13" ht="15.75" customHeight="1">
      <c r="A36" s="2519"/>
      <c r="B36" s="2432"/>
      <c r="C36" s="72"/>
      <c r="D36" s="3378">
        <v>754</v>
      </c>
      <c r="E36" s="3379"/>
      <c r="F36" s="3378">
        <v>759</v>
      </c>
      <c r="G36" s="3379"/>
      <c r="H36" s="3378">
        <v>769</v>
      </c>
      <c r="I36" s="3379"/>
      <c r="J36" s="3378">
        <v>774</v>
      </c>
      <c r="K36" s="3246"/>
      <c r="L36" s="2905">
        <v>777</v>
      </c>
      <c r="M36" s="2906"/>
    </row>
    <row r="37" spans="1:13">
      <c r="A37" s="2519"/>
      <c r="B37" s="2432"/>
      <c r="C37" s="72"/>
      <c r="D37" s="482" t="s">
        <v>499</v>
      </c>
      <c r="E37" s="482"/>
      <c r="F37" s="482" t="s">
        <v>500</v>
      </c>
      <c r="G37" s="482"/>
      <c r="H37" s="483" t="s">
        <v>501</v>
      </c>
      <c r="I37" s="483"/>
      <c r="J37" s="483" t="s">
        <v>502</v>
      </c>
      <c r="K37" s="482"/>
      <c r="L37" s="482" t="s">
        <v>503</v>
      </c>
      <c r="M37" s="484"/>
    </row>
    <row r="38" spans="1:13" ht="15.75" customHeight="1">
      <c r="A38" s="2519"/>
      <c r="B38" s="2432"/>
      <c r="C38" s="72"/>
      <c r="D38" s="3378">
        <v>777</v>
      </c>
      <c r="E38" s="3379"/>
      <c r="F38" s="3378">
        <v>777</v>
      </c>
      <c r="G38" s="3379"/>
      <c r="H38" s="3378">
        <v>777</v>
      </c>
      <c r="I38" s="3379"/>
      <c r="J38" s="3378">
        <v>777</v>
      </c>
      <c r="K38" s="3379"/>
      <c r="L38" s="3378">
        <v>777</v>
      </c>
      <c r="M38" s="3379"/>
    </row>
    <row r="39" spans="1:13">
      <c r="A39" s="2519"/>
      <c r="B39" s="2432"/>
      <c r="C39" s="72"/>
      <c r="D39" s="1027" t="s">
        <v>504</v>
      </c>
      <c r="E39" s="1027"/>
      <c r="F39" s="1027" t="s">
        <v>505</v>
      </c>
      <c r="G39" s="1027"/>
      <c r="H39" s="448" t="s">
        <v>506</v>
      </c>
      <c r="I39" s="448"/>
      <c r="J39" s="448" t="s">
        <v>507</v>
      </c>
      <c r="K39" s="1027"/>
      <c r="L39" s="1027" t="s">
        <v>508</v>
      </c>
      <c r="M39" s="449"/>
    </row>
    <row r="40" spans="1:13" ht="15.75" customHeight="1">
      <c r="A40" s="2519"/>
      <c r="B40" s="2432"/>
      <c r="C40" s="72"/>
      <c r="D40" s="2905">
        <v>777</v>
      </c>
      <c r="E40" s="2906"/>
      <c r="F40" s="2905" t="s">
        <v>8</v>
      </c>
      <c r="G40" s="2906"/>
      <c r="H40" s="2905" t="s">
        <v>8</v>
      </c>
      <c r="I40" s="2906"/>
      <c r="J40" s="2905" t="s">
        <v>8</v>
      </c>
      <c r="K40" s="2906"/>
      <c r="L40" s="2905"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2905" t="s">
        <v>8</v>
      </c>
      <c r="E42" s="2906"/>
      <c r="F42" s="3380">
        <v>777</v>
      </c>
      <c r="G42" s="3133"/>
      <c r="H42" s="3056"/>
      <c r="I42" s="3056"/>
      <c r="J42" s="1027"/>
      <c r="K42" s="1027"/>
      <c r="L42" s="1027"/>
      <c r="M42" s="475"/>
    </row>
    <row r="43" spans="1:13">
      <c r="A43" s="2519"/>
      <c r="B43" s="2432"/>
      <c r="C43" s="86"/>
      <c r="D43" s="705"/>
      <c r="E43" s="1021"/>
      <c r="F43" s="705"/>
      <c r="G43" s="1021"/>
      <c r="H43" s="1019"/>
      <c r="I43" s="1020"/>
      <c r="J43" s="1019"/>
      <c r="K43" s="1020"/>
      <c r="L43" s="1019"/>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2662" t="s">
        <v>535</v>
      </c>
      <c r="H45" s="2662"/>
      <c r="I45" s="2662"/>
      <c r="J45" s="2662"/>
      <c r="K45" s="94" t="s">
        <v>512</v>
      </c>
      <c r="L45" s="3129"/>
      <c r="M45" s="3130"/>
    </row>
    <row r="46" spans="1:13" ht="15.75" customHeight="1">
      <c r="A46" s="2519"/>
      <c r="B46" s="2432"/>
      <c r="C46" s="90"/>
      <c r="D46" s="1078" t="s">
        <v>534</v>
      </c>
      <c r="E46" s="1061"/>
      <c r="F46" s="2453"/>
      <c r="G46" s="2662"/>
      <c r="H46" s="2662"/>
      <c r="I46" s="2662"/>
      <c r="J46" s="2662"/>
      <c r="K46" s="21"/>
      <c r="L46" s="3121"/>
      <c r="M46" s="3122"/>
    </row>
    <row r="47" spans="1:13">
      <c r="A47" s="2519"/>
      <c r="B47" s="2433"/>
      <c r="C47" s="97"/>
      <c r="D47" s="24"/>
      <c r="E47" s="24"/>
      <c r="F47" s="24"/>
      <c r="G47" s="24"/>
      <c r="H47" s="24"/>
      <c r="I47" s="24"/>
      <c r="J47" s="24"/>
      <c r="K47" s="24"/>
      <c r="L47" s="21"/>
      <c r="M47" s="22"/>
    </row>
    <row r="48" spans="1:13" ht="58.5" customHeight="1">
      <c r="A48" s="2519"/>
      <c r="B48" s="1053" t="s">
        <v>513</v>
      </c>
      <c r="C48" s="2660" t="s">
        <v>1934</v>
      </c>
      <c r="D48" s="2465"/>
      <c r="E48" s="2465"/>
      <c r="F48" s="2465"/>
      <c r="G48" s="2465"/>
      <c r="H48" s="2465"/>
      <c r="I48" s="2465"/>
      <c r="J48" s="2465"/>
      <c r="K48" s="2465"/>
      <c r="L48" s="2465"/>
      <c r="M48" s="2466"/>
    </row>
    <row r="49" spans="1:13" ht="38.25" customHeight="1">
      <c r="A49" s="2519"/>
      <c r="B49" s="1059" t="s">
        <v>514</v>
      </c>
      <c r="C49" s="2660" t="s">
        <v>1928</v>
      </c>
      <c r="D49" s="2465"/>
      <c r="E49" s="2465"/>
      <c r="F49" s="2465"/>
      <c r="G49" s="2465"/>
      <c r="H49" s="2465"/>
      <c r="I49" s="2465"/>
      <c r="J49" s="2465"/>
      <c r="K49" s="2465"/>
      <c r="L49" s="2465"/>
      <c r="M49" s="2466"/>
    </row>
    <row r="50" spans="1:13" ht="15.75" customHeight="1">
      <c r="A50" s="2519"/>
      <c r="B50" s="1059" t="s">
        <v>515</v>
      </c>
      <c r="C50" s="1079" t="s">
        <v>931</v>
      </c>
      <c r="D50" s="1017"/>
      <c r="E50" s="1017"/>
      <c r="F50" s="1017"/>
      <c r="G50" s="1017"/>
      <c r="H50" s="1017"/>
      <c r="I50" s="1017"/>
      <c r="J50" s="1017"/>
      <c r="K50" s="1017"/>
      <c r="L50" s="1017"/>
      <c r="M50" s="1018"/>
    </row>
    <row r="51" spans="1:13">
      <c r="A51" s="2519"/>
      <c r="B51" s="1059" t="s">
        <v>517</v>
      </c>
      <c r="C51" s="2817" t="s">
        <v>9</v>
      </c>
      <c r="D51" s="2441"/>
      <c r="E51" s="2441"/>
      <c r="F51" s="2441"/>
      <c r="G51" s="2441"/>
      <c r="H51" s="2441"/>
      <c r="I51" s="2441"/>
      <c r="J51" s="2441"/>
      <c r="K51" s="2441"/>
      <c r="L51" s="2441"/>
      <c r="M51" s="2442"/>
    </row>
    <row r="52" spans="1:13" ht="30" customHeight="1">
      <c r="A52" s="2649" t="s">
        <v>518</v>
      </c>
      <c r="B52" s="1081" t="s">
        <v>519</v>
      </c>
      <c r="C52" s="2650" t="s">
        <v>413</v>
      </c>
      <c r="D52" s="2420"/>
      <c r="E52" s="2420"/>
      <c r="F52" s="2420"/>
      <c r="G52" s="2420"/>
      <c r="H52" s="2420"/>
      <c r="I52" s="2420"/>
      <c r="J52" s="2420"/>
      <c r="K52" s="2420"/>
      <c r="L52" s="2420"/>
      <c r="M52" s="2421"/>
    </row>
    <row r="53" spans="1:13" ht="15.75" customHeight="1">
      <c r="A53" s="2502"/>
      <c r="B53" s="1081" t="s">
        <v>521</v>
      </c>
      <c r="C53" s="2650" t="s">
        <v>1915</v>
      </c>
      <c r="D53" s="2420"/>
      <c r="E53" s="2420"/>
      <c r="F53" s="2420"/>
      <c r="G53" s="2420"/>
      <c r="H53" s="2420"/>
      <c r="I53" s="2420"/>
      <c r="J53" s="2420"/>
      <c r="K53" s="2420"/>
      <c r="L53" s="2420"/>
      <c r="M53" s="2421"/>
    </row>
    <row r="54" spans="1:13" ht="15.75" customHeight="1">
      <c r="A54" s="2502"/>
      <c r="B54" s="1081" t="s">
        <v>523</v>
      </c>
      <c r="C54" s="2650" t="s">
        <v>1909</v>
      </c>
      <c r="D54" s="2420"/>
      <c r="E54" s="2420"/>
      <c r="F54" s="2420"/>
      <c r="G54" s="2420"/>
      <c r="H54" s="2420"/>
      <c r="I54" s="2420"/>
      <c r="J54" s="2420"/>
      <c r="K54" s="2420"/>
      <c r="L54" s="2420"/>
      <c r="M54" s="2421"/>
    </row>
    <row r="55" spans="1:13" ht="15.75" customHeight="1">
      <c r="A55" s="2502"/>
      <c r="B55" s="1082" t="s">
        <v>524</v>
      </c>
      <c r="C55" s="2650" t="s">
        <v>1916</v>
      </c>
      <c r="D55" s="2420"/>
      <c r="E55" s="2420"/>
      <c r="F55" s="2420"/>
      <c r="G55" s="2420"/>
      <c r="H55" s="2420"/>
      <c r="I55" s="2420"/>
      <c r="J55" s="2420"/>
      <c r="K55" s="2420"/>
      <c r="L55" s="2420"/>
      <c r="M55" s="2421"/>
    </row>
    <row r="56" spans="1:13" ht="15.75" customHeight="1">
      <c r="A56" s="2502"/>
      <c r="B56" s="1081" t="s">
        <v>526</v>
      </c>
      <c r="C56" s="3374" t="s">
        <v>1917</v>
      </c>
      <c r="D56" s="3375"/>
      <c r="E56" s="3375"/>
      <c r="F56" s="3375"/>
      <c r="G56" s="3375"/>
      <c r="H56" s="3375"/>
      <c r="I56" s="3375"/>
      <c r="J56" s="3375"/>
      <c r="K56" s="3375"/>
      <c r="L56" s="3375"/>
      <c r="M56" s="3376"/>
    </row>
    <row r="57" spans="1:13" ht="16.5" customHeight="1" thickBot="1">
      <c r="A57" s="2516"/>
      <c r="B57" s="1081" t="s">
        <v>527</v>
      </c>
      <c r="C57" s="2650" t="s">
        <v>1918</v>
      </c>
      <c r="D57" s="2420"/>
      <c r="E57" s="2420"/>
      <c r="F57" s="2420"/>
      <c r="G57" s="2420"/>
      <c r="H57" s="2420"/>
      <c r="I57" s="2420"/>
      <c r="J57" s="2420"/>
      <c r="K57" s="2420"/>
      <c r="L57" s="2420"/>
      <c r="M57" s="2421"/>
    </row>
    <row r="58" spans="1:13" ht="15.75" customHeight="1">
      <c r="A58" s="2649" t="s">
        <v>528</v>
      </c>
      <c r="B58" s="1081" t="s">
        <v>519</v>
      </c>
      <c r="C58" s="3377" t="s">
        <v>1919</v>
      </c>
      <c r="D58" s="2499"/>
      <c r="E58" s="2499"/>
      <c r="F58" s="2499"/>
      <c r="G58" s="2499"/>
      <c r="H58" s="2499"/>
      <c r="I58" s="2499"/>
      <c r="J58" s="2499"/>
      <c r="K58" s="2499"/>
      <c r="L58" s="2499"/>
      <c r="M58" s="2500"/>
    </row>
    <row r="59" spans="1:13" ht="30" customHeight="1">
      <c r="A59" s="2502"/>
      <c r="B59" s="1081" t="s">
        <v>521</v>
      </c>
      <c r="C59" s="2650" t="s">
        <v>574</v>
      </c>
      <c r="D59" s="2420"/>
      <c r="E59" s="2420"/>
      <c r="F59" s="2420"/>
      <c r="G59" s="2420"/>
      <c r="H59" s="2420"/>
      <c r="I59" s="2420"/>
      <c r="J59" s="2420"/>
      <c r="K59" s="2420"/>
      <c r="L59" s="2420"/>
      <c r="M59" s="2421"/>
    </row>
    <row r="60" spans="1:13" ht="30" customHeight="1" thickBot="1">
      <c r="A60" s="2502"/>
      <c r="B60" s="1081" t="s">
        <v>523</v>
      </c>
      <c r="C60" s="2650" t="s">
        <v>1909</v>
      </c>
      <c r="D60" s="2420"/>
      <c r="E60" s="2420"/>
      <c r="F60" s="2420"/>
      <c r="G60" s="2420"/>
      <c r="H60" s="2420"/>
      <c r="I60" s="2420"/>
      <c r="J60" s="2420"/>
      <c r="K60" s="2420"/>
      <c r="L60" s="2420"/>
      <c r="M60" s="2421"/>
    </row>
    <row r="61" spans="1:13" ht="15.75" customHeight="1" thickBot="1">
      <c r="A61" s="150" t="s">
        <v>533</v>
      </c>
      <c r="B61" s="104"/>
      <c r="C61" s="3356"/>
      <c r="D61" s="2652"/>
      <c r="E61" s="2652"/>
      <c r="F61" s="2652"/>
      <c r="G61" s="2652"/>
      <c r="H61" s="2652"/>
      <c r="I61" s="2652"/>
      <c r="J61" s="2652"/>
      <c r="K61" s="2652"/>
      <c r="L61" s="2652"/>
      <c r="M61" s="265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A58:A60"/>
    <mergeCell ref="C58:M58"/>
    <mergeCell ref="C59:M59"/>
    <mergeCell ref="C60:M60"/>
    <mergeCell ref="A52:A57"/>
    <mergeCell ref="C61:M61"/>
    <mergeCell ref="L45:M46"/>
    <mergeCell ref="C48:M48"/>
    <mergeCell ref="C49:M49"/>
    <mergeCell ref="C51:M51"/>
    <mergeCell ref="C52:M52"/>
    <mergeCell ref="C53:M53"/>
    <mergeCell ref="C54:M54"/>
    <mergeCell ref="C55:M55"/>
    <mergeCell ref="C56:M56"/>
    <mergeCell ref="C57:M57"/>
    <mergeCell ref="D42:E42"/>
    <mergeCell ref="F42:G42"/>
    <mergeCell ref="H42:I42"/>
    <mergeCell ref="B44:B47"/>
    <mergeCell ref="F45:F46"/>
    <mergeCell ref="G45:J46"/>
    <mergeCell ref="D40:E40"/>
    <mergeCell ref="F40:G40"/>
    <mergeCell ref="H40:I40"/>
    <mergeCell ref="J40:K40"/>
    <mergeCell ref="L40:M40"/>
    <mergeCell ref="J36:K36"/>
    <mergeCell ref="L36:M36"/>
    <mergeCell ref="D38:E38"/>
    <mergeCell ref="F38:G38"/>
    <mergeCell ref="H38:I38"/>
    <mergeCell ref="J38:K38"/>
    <mergeCell ref="L38:M38"/>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9"/>
  <sheetViews>
    <sheetView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1935</v>
      </c>
      <c r="C1" s="153"/>
      <c r="D1" s="153"/>
      <c r="E1" s="153"/>
      <c r="F1" s="153"/>
      <c r="G1" s="153"/>
      <c r="H1" s="153"/>
      <c r="I1" s="153"/>
      <c r="J1" s="153"/>
      <c r="K1" s="153"/>
      <c r="L1" s="153"/>
      <c r="M1" s="154"/>
    </row>
    <row r="2" spans="1:13" ht="31.5" customHeight="1">
      <c r="A2" s="2667" t="s">
        <v>457</v>
      </c>
      <c r="B2" s="4" t="s">
        <v>458</v>
      </c>
      <c r="C2" s="2582" t="s">
        <v>419</v>
      </c>
      <c r="D2" s="2583"/>
      <c r="E2" s="2583"/>
      <c r="F2" s="2583"/>
      <c r="G2" s="2583"/>
      <c r="H2" s="2583"/>
      <c r="I2" s="2583"/>
      <c r="J2" s="2583"/>
      <c r="K2" s="2583"/>
      <c r="L2" s="2583"/>
      <c r="M2" s="2584"/>
    </row>
    <row r="3" spans="1:13" ht="42" customHeight="1">
      <c r="A3" s="2548"/>
      <c r="B3" s="659" t="s">
        <v>538</v>
      </c>
      <c r="C3" s="2424" t="s">
        <v>416</v>
      </c>
      <c r="D3" s="2425"/>
      <c r="E3" s="2425"/>
      <c r="F3" s="2425"/>
      <c r="G3" s="2425"/>
      <c r="H3" s="2425"/>
      <c r="I3" s="2425"/>
      <c r="J3" s="2425"/>
      <c r="K3" s="2425"/>
      <c r="L3" s="2425"/>
      <c r="M3" s="2426"/>
    </row>
    <row r="4" spans="1:13" ht="15.75" customHeight="1">
      <c r="A4" s="2548"/>
      <c r="B4" s="13" t="s">
        <v>3</v>
      </c>
      <c r="C4" s="925" t="s">
        <v>28</v>
      </c>
      <c r="D4" s="932"/>
      <c r="E4" s="933"/>
      <c r="F4" s="2422" t="s">
        <v>4</v>
      </c>
      <c r="G4" s="2423"/>
      <c r="H4" s="664" t="s">
        <v>8</v>
      </c>
      <c r="I4" s="926"/>
      <c r="J4" s="926"/>
      <c r="K4" s="926"/>
      <c r="L4" s="926"/>
      <c r="M4" s="927"/>
    </row>
    <row r="5" spans="1:13" ht="30" customHeight="1">
      <c r="A5" s="2548"/>
      <c r="B5" s="13" t="s">
        <v>459</v>
      </c>
      <c r="C5" s="2424" t="s">
        <v>8</v>
      </c>
      <c r="D5" s="2425"/>
      <c r="E5" s="2425"/>
      <c r="F5" s="2425"/>
      <c r="G5" s="2425"/>
      <c r="H5" s="2425"/>
      <c r="I5" s="2425"/>
      <c r="J5" s="2425"/>
      <c r="K5" s="2425"/>
      <c r="L5" s="2425"/>
      <c r="M5" s="2426"/>
    </row>
    <row r="6" spans="1:13" ht="23.25" customHeight="1">
      <c r="A6" s="2548"/>
      <c r="B6" s="13" t="s">
        <v>460</v>
      </c>
      <c r="C6" s="2424" t="s">
        <v>8</v>
      </c>
      <c r="D6" s="2425"/>
      <c r="E6" s="2425"/>
      <c r="F6" s="2425"/>
      <c r="G6" s="2425"/>
      <c r="H6" s="2425"/>
      <c r="I6" s="2425"/>
      <c r="J6" s="2425"/>
      <c r="K6" s="2425"/>
      <c r="L6" s="2425"/>
      <c r="M6" s="2426"/>
    </row>
    <row r="7" spans="1:13" ht="15.75" customHeight="1">
      <c r="A7" s="2548"/>
      <c r="B7" s="659" t="s">
        <v>461</v>
      </c>
      <c r="C7" s="2427" t="s">
        <v>254</v>
      </c>
      <c r="D7" s="2428"/>
      <c r="E7" s="917"/>
      <c r="F7" s="917"/>
      <c r="G7" s="637"/>
      <c r="H7" s="668" t="s">
        <v>5</v>
      </c>
      <c r="I7" s="2429" t="s">
        <v>536</v>
      </c>
      <c r="J7" s="2428"/>
      <c r="K7" s="2428"/>
      <c r="L7" s="2428"/>
      <c r="M7" s="2430"/>
    </row>
    <row r="8" spans="1:13" ht="15.75" customHeight="1">
      <c r="A8" s="2548"/>
      <c r="B8" s="2677" t="s">
        <v>462</v>
      </c>
      <c r="C8" s="2434"/>
      <c r="D8" s="2435"/>
      <c r="E8" s="177"/>
      <c r="F8" s="2434"/>
      <c r="G8" s="2435"/>
      <c r="H8" s="177"/>
      <c r="I8" s="2435"/>
      <c r="J8" s="2435"/>
      <c r="K8" s="177"/>
      <c r="L8" s="177"/>
      <c r="M8" s="934"/>
    </row>
    <row r="9" spans="1:13" ht="15.75" customHeight="1">
      <c r="A9" s="2548"/>
      <c r="B9" s="2540"/>
      <c r="C9" s="2436"/>
      <c r="D9" s="2437"/>
      <c r="E9" s="971"/>
      <c r="F9" s="2436"/>
      <c r="G9" s="2437"/>
      <c r="H9" s="971"/>
      <c r="I9" s="2437"/>
      <c r="J9" s="2437"/>
      <c r="K9" s="971"/>
      <c r="L9" s="971"/>
      <c r="M9" s="180"/>
    </row>
    <row r="10" spans="1:13">
      <c r="A10" s="2548"/>
      <c r="B10" s="2590"/>
      <c r="C10" s="2438" t="s">
        <v>463</v>
      </c>
      <c r="D10" s="2439"/>
      <c r="E10" s="914"/>
      <c r="F10" s="2569" t="s">
        <v>463</v>
      </c>
      <c r="G10" s="2569"/>
      <c r="H10" s="914"/>
      <c r="I10" s="2569" t="s">
        <v>463</v>
      </c>
      <c r="J10" s="2569"/>
      <c r="K10" s="914"/>
      <c r="L10" s="24"/>
      <c r="M10" s="25"/>
    </row>
    <row r="11" spans="1:13" ht="75.75" customHeight="1">
      <c r="A11" s="2548"/>
      <c r="B11" s="659" t="s">
        <v>464</v>
      </c>
      <c r="C11" s="2464" t="s">
        <v>1856</v>
      </c>
      <c r="D11" s="2465"/>
      <c r="E11" s="2465"/>
      <c r="F11" s="2465"/>
      <c r="G11" s="2465"/>
      <c r="H11" s="2465"/>
      <c r="I11" s="2465"/>
      <c r="J11" s="2465"/>
      <c r="K11" s="2465"/>
      <c r="L11" s="2465"/>
      <c r="M11" s="2466"/>
    </row>
    <row r="12" spans="1:13" ht="44.25" customHeight="1">
      <c r="A12" s="2548"/>
      <c r="B12" s="659" t="s">
        <v>543</v>
      </c>
      <c r="C12" s="2493" t="s">
        <v>1857</v>
      </c>
      <c r="D12" s="2494"/>
      <c r="E12" s="2494"/>
      <c r="F12" s="2494"/>
      <c r="G12" s="2494"/>
      <c r="H12" s="2494"/>
      <c r="I12" s="2494"/>
      <c r="J12" s="2494"/>
      <c r="K12" s="2494"/>
      <c r="L12" s="2494"/>
      <c r="M12" s="2495"/>
    </row>
    <row r="13" spans="1:13" ht="60" customHeight="1">
      <c r="A13" s="2548"/>
      <c r="B13" s="659" t="s">
        <v>545</v>
      </c>
      <c r="C13" s="2464" t="s">
        <v>1858</v>
      </c>
      <c r="D13" s="2465"/>
      <c r="E13" s="2465"/>
      <c r="F13" s="2465"/>
      <c r="G13" s="2465"/>
      <c r="H13" s="2465"/>
      <c r="I13" s="2465"/>
      <c r="J13" s="2465"/>
      <c r="K13" s="2465"/>
      <c r="L13" s="2465"/>
      <c r="M13" s="2466"/>
    </row>
    <row r="14" spans="1:13" ht="102.95" customHeight="1">
      <c r="A14" s="2548"/>
      <c r="B14" s="918" t="s">
        <v>547</v>
      </c>
      <c r="C14" s="2464" t="s">
        <v>11</v>
      </c>
      <c r="D14" s="2492"/>
      <c r="E14" s="679" t="s">
        <v>548</v>
      </c>
      <c r="F14" s="3134" t="s">
        <v>41</v>
      </c>
      <c r="G14" s="2441"/>
      <c r="H14" s="2441"/>
      <c r="I14" s="2441"/>
      <c r="J14" s="2441"/>
      <c r="K14" s="2441"/>
      <c r="L14" s="2441"/>
      <c r="M14" s="2442"/>
    </row>
    <row r="15" spans="1:13">
      <c r="A15" s="2659" t="s">
        <v>465</v>
      </c>
      <c r="B15" s="680" t="s">
        <v>2</v>
      </c>
      <c r="C15" s="2464" t="s">
        <v>1600</v>
      </c>
      <c r="D15" s="2465"/>
      <c r="E15" s="2465"/>
      <c r="F15" s="2465"/>
      <c r="G15" s="2465"/>
      <c r="H15" s="2465"/>
      <c r="I15" s="2465"/>
      <c r="J15" s="2465"/>
      <c r="K15" s="2465"/>
      <c r="L15" s="2465"/>
      <c r="M15" s="2466"/>
    </row>
    <row r="16" spans="1:13" ht="47.25" customHeight="1">
      <c r="A16" s="2519"/>
      <c r="B16" s="680" t="s">
        <v>550</v>
      </c>
      <c r="C16" s="2464" t="s">
        <v>420</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683"/>
      <c r="E19" s="35" t="s">
        <v>468</v>
      </c>
      <c r="F19" s="683"/>
      <c r="G19" s="35" t="s">
        <v>469</v>
      </c>
      <c r="H19" s="683"/>
      <c r="I19" s="35" t="s">
        <v>470</v>
      </c>
      <c r="J19" s="683"/>
      <c r="K19" s="35"/>
      <c r="L19" s="35"/>
      <c r="M19" s="37"/>
    </row>
    <row r="20" spans="1:13">
      <c r="A20" s="2519"/>
      <c r="B20" s="2432"/>
      <c r="C20" s="33" t="s">
        <v>471</v>
      </c>
      <c r="D20" s="684"/>
      <c r="E20" s="35" t="s">
        <v>472</v>
      </c>
      <c r="F20" s="685"/>
      <c r="G20" s="35" t="s">
        <v>473</v>
      </c>
      <c r="H20" s="685"/>
      <c r="I20" s="35"/>
      <c r="J20" s="40"/>
      <c r="K20" s="35"/>
      <c r="L20" s="35"/>
      <c r="M20" s="37"/>
    </row>
    <row r="21" spans="1:13">
      <c r="A21" s="2519"/>
      <c r="B21" s="2432"/>
      <c r="C21" s="33" t="s">
        <v>474</v>
      </c>
      <c r="D21" s="684"/>
      <c r="E21" s="35" t="s">
        <v>475</v>
      </c>
      <c r="F21" s="684"/>
      <c r="G21" s="35"/>
      <c r="H21" s="40"/>
      <c r="I21" s="35"/>
      <c r="J21" s="40"/>
      <c r="K21" s="35"/>
      <c r="L21" s="35"/>
      <c r="M21" s="37"/>
    </row>
    <row r="22" spans="1:13">
      <c r="A22" s="2519"/>
      <c r="B22" s="2432"/>
      <c r="C22" s="33" t="s">
        <v>476</v>
      </c>
      <c r="D22" s="685" t="s">
        <v>534</v>
      </c>
      <c r="E22" s="35" t="s">
        <v>478</v>
      </c>
      <c r="F22" s="2524" t="s">
        <v>1859</v>
      </c>
      <c r="G22" s="2524"/>
      <c r="H22" s="2524"/>
      <c r="I22" s="2524"/>
      <c r="J22" s="910"/>
      <c r="K22" s="910"/>
      <c r="L22" s="910"/>
      <c r="M22" s="911"/>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685"/>
      <c r="E25" s="48"/>
      <c r="F25" s="35" t="s">
        <v>481</v>
      </c>
      <c r="G25" s="684"/>
      <c r="H25" s="48"/>
      <c r="I25" s="35" t="s">
        <v>482</v>
      </c>
      <c r="J25" s="684" t="s">
        <v>534</v>
      </c>
      <c r="K25" s="48"/>
      <c r="L25" s="21"/>
      <c r="M25" s="22"/>
    </row>
    <row r="26" spans="1:13">
      <c r="A26" s="2519"/>
      <c r="B26" s="2432"/>
      <c r="C26" s="33" t="s">
        <v>483</v>
      </c>
      <c r="D26" s="936"/>
      <c r="E26" s="21"/>
      <c r="F26" s="35" t="s">
        <v>484</v>
      </c>
      <c r="G26" s="685"/>
      <c r="H26" s="21"/>
      <c r="I26" s="50"/>
      <c r="J26" s="21"/>
      <c r="K26" s="9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889" t="s">
        <v>9</v>
      </c>
      <c r="E29" s="48"/>
      <c r="F29" s="59" t="s">
        <v>487</v>
      </c>
      <c r="G29" s="937" t="s">
        <v>8</v>
      </c>
      <c r="H29" s="48"/>
      <c r="I29" s="59" t="s">
        <v>488</v>
      </c>
      <c r="J29" s="249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938">
        <v>2021</v>
      </c>
      <c r="E32" s="67"/>
      <c r="F32" s="48" t="s">
        <v>491</v>
      </c>
      <c r="G32" s="939"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906"/>
      <c r="E34" s="906"/>
      <c r="F34" s="906"/>
      <c r="G34" s="906"/>
      <c r="H34" s="906"/>
      <c r="I34" s="906"/>
      <c r="J34" s="906"/>
      <c r="K34" s="906"/>
      <c r="L34" s="906"/>
      <c r="M34" s="697"/>
    </row>
    <row r="35" spans="1:13">
      <c r="A35" s="2519"/>
      <c r="B35" s="2432"/>
      <c r="C35" s="72"/>
      <c r="D35" s="915" t="s">
        <v>494</v>
      </c>
      <c r="E35" s="915"/>
      <c r="F35" s="915" t="s">
        <v>495</v>
      </c>
      <c r="G35" s="915"/>
      <c r="H35" s="74" t="s">
        <v>496</v>
      </c>
      <c r="I35" s="74"/>
      <c r="J35" s="74" t="s">
        <v>497</v>
      </c>
      <c r="K35" s="915"/>
      <c r="L35" s="915" t="s">
        <v>498</v>
      </c>
      <c r="M35" s="75"/>
    </row>
    <row r="36" spans="1:13" ht="15.75" customHeight="1">
      <c r="A36" s="2519"/>
      <c r="B36" s="2432"/>
      <c r="C36" s="72"/>
      <c r="D36" s="3132">
        <v>4</v>
      </c>
      <c r="E36" s="3133"/>
      <c r="F36" s="3132">
        <v>4</v>
      </c>
      <c r="G36" s="3133"/>
      <c r="H36" s="3132">
        <v>4</v>
      </c>
      <c r="I36" s="3133"/>
      <c r="J36" s="3132">
        <v>4</v>
      </c>
      <c r="K36" s="3133"/>
      <c r="L36" s="3132">
        <v>4</v>
      </c>
      <c r="M36" s="3133"/>
    </row>
    <row r="37" spans="1:13">
      <c r="A37" s="2519"/>
      <c r="B37" s="2432"/>
      <c r="C37" s="72"/>
      <c r="D37" s="482" t="s">
        <v>499</v>
      </c>
      <c r="E37" s="482"/>
      <c r="F37" s="482" t="s">
        <v>500</v>
      </c>
      <c r="G37" s="482"/>
      <c r="H37" s="483" t="s">
        <v>501</v>
      </c>
      <c r="I37" s="483"/>
      <c r="J37" s="483" t="s">
        <v>502</v>
      </c>
      <c r="K37" s="482"/>
      <c r="L37" s="482" t="s">
        <v>503</v>
      </c>
      <c r="M37" s="484"/>
    </row>
    <row r="38" spans="1:13" ht="15.75" customHeight="1">
      <c r="A38" s="2519"/>
      <c r="B38" s="2432"/>
      <c r="C38" s="72"/>
      <c r="D38" s="3132">
        <v>4</v>
      </c>
      <c r="E38" s="3133"/>
      <c r="F38" s="3132">
        <v>4</v>
      </c>
      <c r="G38" s="3133"/>
      <c r="H38" s="3132">
        <v>4</v>
      </c>
      <c r="I38" s="3133"/>
      <c r="J38" s="3132">
        <v>4</v>
      </c>
      <c r="K38" s="3133"/>
      <c r="L38" s="3132">
        <v>4</v>
      </c>
      <c r="M38" s="3133"/>
    </row>
    <row r="39" spans="1:13">
      <c r="A39" s="2519"/>
      <c r="B39" s="2432"/>
      <c r="C39" s="72"/>
      <c r="D39" s="916" t="s">
        <v>504</v>
      </c>
      <c r="E39" s="916"/>
      <c r="F39" s="916" t="s">
        <v>505</v>
      </c>
      <c r="G39" s="916"/>
      <c r="H39" s="448" t="s">
        <v>506</v>
      </c>
      <c r="I39" s="448"/>
      <c r="J39" s="448" t="s">
        <v>507</v>
      </c>
      <c r="K39" s="916"/>
      <c r="L39" s="916" t="s">
        <v>508</v>
      </c>
      <c r="M39" s="449"/>
    </row>
    <row r="40" spans="1:13" ht="15.75" customHeight="1">
      <c r="A40" s="2519"/>
      <c r="B40" s="2432"/>
      <c r="C40" s="72"/>
      <c r="D40" s="3131" t="s">
        <v>8</v>
      </c>
      <c r="E40" s="2906"/>
      <c r="F40" s="3131" t="s">
        <v>8</v>
      </c>
      <c r="G40" s="2906"/>
      <c r="H40" s="3131" t="s">
        <v>8</v>
      </c>
      <c r="I40" s="2906"/>
      <c r="J40" s="3131" t="s">
        <v>8</v>
      </c>
      <c r="K40" s="2906"/>
      <c r="L40" s="3131"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943"/>
      <c r="E42" s="944"/>
      <c r="F42" s="3132">
        <v>40</v>
      </c>
      <c r="G42" s="3133"/>
      <c r="H42" s="3056"/>
      <c r="I42" s="3056"/>
      <c r="J42" s="916"/>
      <c r="K42" s="916"/>
      <c r="L42" s="916"/>
      <c r="M42" s="475"/>
    </row>
    <row r="43" spans="1:13">
      <c r="A43" s="2519"/>
      <c r="B43" s="2432"/>
      <c r="C43" s="86"/>
      <c r="D43" s="705"/>
      <c r="E43" s="928"/>
      <c r="F43" s="705"/>
      <c r="G43" s="928"/>
      <c r="H43" s="907"/>
      <c r="I43" s="909"/>
      <c r="J43" s="907"/>
      <c r="K43" s="909"/>
      <c r="L43" s="907"/>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3128"/>
      <c r="H45" s="3128"/>
      <c r="I45" s="3128"/>
      <c r="J45" s="3128"/>
      <c r="K45" s="94" t="s">
        <v>512</v>
      </c>
      <c r="L45" s="3129"/>
      <c r="M45" s="3130"/>
    </row>
    <row r="46" spans="1:13" ht="15.75" customHeight="1">
      <c r="A46" s="2519"/>
      <c r="B46" s="2432"/>
      <c r="C46" s="90"/>
      <c r="D46" s="945"/>
      <c r="E46" s="684" t="s">
        <v>534</v>
      </c>
      <c r="F46" s="2453"/>
      <c r="G46" s="3128"/>
      <c r="H46" s="3128"/>
      <c r="I46" s="3128"/>
      <c r="J46" s="3128"/>
      <c r="K46" s="21"/>
      <c r="L46" s="3121"/>
      <c r="M46" s="3122"/>
    </row>
    <row r="47" spans="1:13">
      <c r="A47" s="2519"/>
      <c r="B47" s="2433"/>
      <c r="C47" s="97"/>
      <c r="D47" s="24"/>
      <c r="E47" s="24"/>
      <c r="F47" s="24"/>
      <c r="G47" s="24"/>
      <c r="H47" s="24"/>
      <c r="I47" s="24"/>
      <c r="J47" s="24"/>
      <c r="K47" s="24"/>
      <c r="L47" s="21"/>
      <c r="M47" s="22"/>
    </row>
    <row r="48" spans="1:13" ht="58.5" customHeight="1">
      <c r="A48" s="2519"/>
      <c r="B48" s="659" t="s">
        <v>513</v>
      </c>
      <c r="C48" s="2464" t="s">
        <v>1860</v>
      </c>
      <c r="D48" s="2465"/>
      <c r="E48" s="2465"/>
      <c r="F48" s="2465"/>
      <c r="G48" s="2465"/>
      <c r="H48" s="2465"/>
      <c r="I48" s="2465"/>
      <c r="J48" s="2465"/>
      <c r="K48" s="2465"/>
      <c r="L48" s="2465"/>
      <c r="M48" s="2466"/>
    </row>
    <row r="49" spans="1:13" ht="38.25" customHeight="1">
      <c r="A49" s="2519"/>
      <c r="B49" s="680" t="s">
        <v>514</v>
      </c>
      <c r="C49" s="2464" t="s">
        <v>1861</v>
      </c>
      <c r="D49" s="2465"/>
      <c r="E49" s="2465"/>
      <c r="F49" s="2465"/>
      <c r="G49" s="2465"/>
      <c r="H49" s="2465"/>
      <c r="I49" s="2465"/>
      <c r="J49" s="2465"/>
      <c r="K49" s="2465"/>
      <c r="L49" s="2465"/>
      <c r="M49" s="2466"/>
    </row>
    <row r="50" spans="1:13" ht="15.75" customHeight="1">
      <c r="A50" s="2519"/>
      <c r="B50" s="680" t="s">
        <v>515</v>
      </c>
      <c r="C50" s="919" t="s">
        <v>516</v>
      </c>
      <c r="D50" s="920"/>
      <c r="E50" s="920"/>
      <c r="F50" s="920"/>
      <c r="G50" s="920"/>
      <c r="H50" s="920"/>
      <c r="I50" s="920"/>
      <c r="J50" s="920"/>
      <c r="K50" s="920"/>
      <c r="L50" s="920"/>
      <c r="M50" s="921"/>
    </row>
    <row r="51" spans="1:13">
      <c r="A51" s="2519"/>
      <c r="B51" s="680" t="s">
        <v>517</v>
      </c>
      <c r="C51" s="2440" t="s">
        <v>9</v>
      </c>
      <c r="D51" s="2441"/>
      <c r="E51" s="2441"/>
      <c r="F51" s="2441"/>
      <c r="G51" s="2441"/>
      <c r="H51" s="2441"/>
      <c r="I51" s="2441"/>
      <c r="J51" s="2441"/>
      <c r="K51" s="2441"/>
      <c r="L51" s="2441"/>
      <c r="M51" s="2442"/>
    </row>
    <row r="52" spans="1:13" ht="30" customHeight="1">
      <c r="A52" s="2649" t="s">
        <v>518</v>
      </c>
      <c r="B52" s="713" t="s">
        <v>519</v>
      </c>
      <c r="C52" s="2424" t="s">
        <v>1862</v>
      </c>
      <c r="D52" s="2425"/>
      <c r="E52" s="2425"/>
      <c r="F52" s="2425"/>
      <c r="G52" s="2425"/>
      <c r="H52" s="2425"/>
      <c r="I52" s="2425"/>
      <c r="J52" s="2425"/>
      <c r="K52" s="2425"/>
      <c r="L52" s="2425"/>
      <c r="M52" s="2426"/>
    </row>
    <row r="53" spans="1:13" ht="15.75" customHeight="1">
      <c r="A53" s="2502"/>
      <c r="B53" s="713" t="s">
        <v>521</v>
      </c>
      <c r="C53" s="2424" t="s">
        <v>1863</v>
      </c>
      <c r="D53" s="2425"/>
      <c r="E53" s="2425"/>
      <c r="F53" s="2425"/>
      <c r="G53" s="2425"/>
      <c r="H53" s="2425"/>
      <c r="I53" s="2425"/>
      <c r="J53" s="2425"/>
      <c r="K53" s="2425"/>
      <c r="L53" s="2425"/>
      <c r="M53" s="2426"/>
    </row>
    <row r="54" spans="1:13" ht="15.75" customHeight="1">
      <c r="A54" s="2502"/>
      <c r="B54" s="713" t="s">
        <v>523</v>
      </c>
      <c r="C54" s="2424" t="s">
        <v>1864</v>
      </c>
      <c r="D54" s="2425"/>
      <c r="E54" s="2425"/>
      <c r="F54" s="2425"/>
      <c r="G54" s="2425"/>
      <c r="H54" s="2425"/>
      <c r="I54" s="2425"/>
      <c r="J54" s="2425"/>
      <c r="K54" s="2425"/>
      <c r="L54" s="2425"/>
      <c r="M54" s="2426"/>
    </row>
    <row r="55" spans="1:13" ht="15.75" customHeight="1">
      <c r="A55" s="2502"/>
      <c r="B55" s="714" t="s">
        <v>524</v>
      </c>
      <c r="C55" s="2424" t="s">
        <v>1865</v>
      </c>
      <c r="D55" s="2425"/>
      <c r="E55" s="2425"/>
      <c r="F55" s="2425"/>
      <c r="G55" s="2425"/>
      <c r="H55" s="2425"/>
      <c r="I55" s="2425"/>
      <c r="J55" s="2425"/>
      <c r="K55" s="2425"/>
      <c r="L55" s="2425"/>
      <c r="M55" s="2426"/>
    </row>
    <row r="56" spans="1:13" ht="15.75" customHeight="1">
      <c r="A56" s="2502"/>
      <c r="B56" s="713" t="s">
        <v>526</v>
      </c>
      <c r="C56" s="3384" t="s">
        <v>1866</v>
      </c>
      <c r="D56" s="2425"/>
      <c r="E56" s="2425"/>
      <c r="F56" s="2425"/>
      <c r="G56" s="2425"/>
      <c r="H56" s="2425"/>
      <c r="I56" s="2425"/>
      <c r="J56" s="2425"/>
      <c r="K56" s="2425"/>
      <c r="L56" s="2425"/>
      <c r="M56" s="2426"/>
    </row>
    <row r="57" spans="1:13" ht="16.5" customHeight="1" thickBot="1">
      <c r="A57" s="2516"/>
      <c r="B57" s="713" t="s">
        <v>527</v>
      </c>
      <c r="C57" s="2424">
        <v>3494520</v>
      </c>
      <c r="D57" s="2425"/>
      <c r="E57" s="2425"/>
      <c r="F57" s="2425"/>
      <c r="G57" s="2425"/>
      <c r="H57" s="2425"/>
      <c r="I57" s="2425"/>
      <c r="J57" s="2425"/>
      <c r="K57" s="2425"/>
      <c r="L57" s="2425"/>
      <c r="M57" s="2426"/>
    </row>
    <row r="58" spans="1:13" ht="15.75" customHeight="1">
      <c r="A58" s="2649" t="s">
        <v>518</v>
      </c>
      <c r="B58" s="713" t="s">
        <v>519</v>
      </c>
      <c r="C58" s="2424" t="s">
        <v>1867</v>
      </c>
      <c r="D58" s="2425"/>
      <c r="E58" s="2425"/>
      <c r="F58" s="2425"/>
      <c r="G58" s="2425"/>
      <c r="H58" s="2425"/>
      <c r="I58" s="2425"/>
      <c r="J58" s="2425"/>
      <c r="K58" s="2425"/>
      <c r="L58" s="2425"/>
      <c r="M58" s="2426"/>
    </row>
    <row r="59" spans="1:13" ht="30" customHeight="1">
      <c r="A59" s="2502"/>
      <c r="B59" s="713" t="s">
        <v>521</v>
      </c>
      <c r="C59" s="2424" t="s">
        <v>1868</v>
      </c>
      <c r="D59" s="2425"/>
      <c r="E59" s="2425"/>
      <c r="F59" s="2425"/>
      <c r="G59" s="2425"/>
      <c r="H59" s="2425"/>
      <c r="I59" s="2425"/>
      <c r="J59" s="2425"/>
      <c r="K59" s="2425"/>
      <c r="L59" s="2425"/>
      <c r="M59" s="2426"/>
    </row>
    <row r="60" spans="1:13" ht="30" customHeight="1">
      <c r="A60" s="2502"/>
      <c r="B60" s="713" t="s">
        <v>523</v>
      </c>
      <c r="C60" s="2424" t="s">
        <v>1864</v>
      </c>
      <c r="D60" s="2425"/>
      <c r="E60" s="2425"/>
      <c r="F60" s="2425"/>
      <c r="G60" s="2425"/>
      <c r="H60" s="2425"/>
      <c r="I60" s="2425"/>
      <c r="J60" s="2425"/>
      <c r="K60" s="2425"/>
      <c r="L60" s="2425"/>
      <c r="M60" s="2426"/>
    </row>
    <row r="61" spans="1:13" ht="16.5" customHeight="1">
      <c r="A61" s="2502"/>
      <c r="B61" s="714" t="s">
        <v>524</v>
      </c>
      <c r="C61" s="2424" t="s">
        <v>1869</v>
      </c>
      <c r="D61" s="2425"/>
      <c r="E61" s="2425"/>
      <c r="F61" s="2425"/>
      <c r="G61" s="2425"/>
      <c r="H61" s="2425"/>
      <c r="I61" s="2425"/>
      <c r="J61" s="2425"/>
      <c r="K61" s="2425"/>
      <c r="L61" s="2425"/>
      <c r="M61" s="2426"/>
    </row>
    <row r="62" spans="1:13" ht="15.75" customHeight="1">
      <c r="A62" s="2502"/>
      <c r="B62" s="713" t="s">
        <v>526</v>
      </c>
      <c r="C62" s="3384" t="s">
        <v>1870</v>
      </c>
      <c r="D62" s="2425"/>
      <c r="E62" s="2425"/>
      <c r="F62" s="2425"/>
      <c r="G62" s="2425"/>
      <c r="H62" s="2425"/>
      <c r="I62" s="2425"/>
      <c r="J62" s="2425"/>
      <c r="K62" s="2425"/>
      <c r="L62" s="2425"/>
      <c r="M62" s="2426"/>
    </row>
    <row r="63" spans="1:13" ht="15.75" customHeight="1" thickBot="1">
      <c r="A63" s="2516"/>
      <c r="B63" s="713" t="s">
        <v>527</v>
      </c>
      <c r="C63" s="2424">
        <v>3494520</v>
      </c>
      <c r="D63" s="2425"/>
      <c r="E63" s="2425"/>
      <c r="F63" s="2425"/>
      <c r="G63" s="2425"/>
      <c r="H63" s="2425"/>
      <c r="I63" s="2425"/>
      <c r="J63" s="2425"/>
      <c r="K63" s="2425"/>
      <c r="L63" s="2425"/>
      <c r="M63" s="2426"/>
    </row>
    <row r="64" spans="1:13">
      <c r="A64" s="2649" t="s">
        <v>518</v>
      </c>
      <c r="B64" s="713" t="s">
        <v>519</v>
      </c>
      <c r="C64" s="2424" t="s">
        <v>1871</v>
      </c>
      <c r="D64" s="2425"/>
      <c r="E64" s="2425"/>
      <c r="F64" s="2425"/>
      <c r="G64" s="2425"/>
      <c r="H64" s="2425"/>
      <c r="I64" s="2425"/>
      <c r="J64" s="2425"/>
      <c r="K64" s="2425"/>
      <c r="L64" s="2425"/>
      <c r="M64" s="2426"/>
    </row>
    <row r="65" spans="1:13">
      <c r="A65" s="2502"/>
      <c r="B65" s="713" t="s">
        <v>521</v>
      </c>
      <c r="C65" s="2424" t="s">
        <v>1872</v>
      </c>
      <c r="D65" s="2425"/>
      <c r="E65" s="2425"/>
      <c r="F65" s="2425"/>
      <c r="G65" s="2425"/>
      <c r="H65" s="2425"/>
      <c r="I65" s="2425"/>
      <c r="J65" s="2425"/>
      <c r="K65" s="2425"/>
      <c r="L65" s="2425"/>
      <c r="M65" s="2426"/>
    </row>
    <row r="66" spans="1:13">
      <c r="A66" s="2502"/>
      <c r="B66" s="713" t="s">
        <v>523</v>
      </c>
      <c r="C66" s="2424" t="s">
        <v>1864</v>
      </c>
      <c r="D66" s="2425"/>
      <c r="E66" s="2425"/>
      <c r="F66" s="2425"/>
      <c r="G66" s="2425"/>
      <c r="H66" s="2425"/>
      <c r="I66" s="2425"/>
      <c r="J66" s="2425"/>
      <c r="K66" s="2425"/>
      <c r="L66" s="2425"/>
      <c r="M66" s="2426"/>
    </row>
    <row r="67" spans="1:13">
      <c r="A67" s="2502"/>
      <c r="B67" s="714" t="s">
        <v>524</v>
      </c>
      <c r="C67" s="2424" t="s">
        <v>1873</v>
      </c>
      <c r="D67" s="2425"/>
      <c r="E67" s="2425"/>
      <c r="F67" s="2425"/>
      <c r="G67" s="2425"/>
      <c r="H67" s="2425"/>
      <c r="I67" s="2425"/>
      <c r="J67" s="2425"/>
      <c r="K67" s="2425"/>
      <c r="L67" s="2425"/>
      <c r="M67" s="2426"/>
    </row>
    <row r="68" spans="1:13">
      <c r="A68" s="2502"/>
      <c r="B68" s="713" t="s">
        <v>526</v>
      </c>
      <c r="C68" s="3384" t="s">
        <v>1874</v>
      </c>
      <c r="D68" s="2425"/>
      <c r="E68" s="2425"/>
      <c r="F68" s="2425"/>
      <c r="G68" s="2425"/>
      <c r="H68" s="2425"/>
      <c r="I68" s="2425"/>
      <c r="J68" s="2425"/>
      <c r="K68" s="2425"/>
      <c r="L68" s="2425"/>
      <c r="M68" s="2426"/>
    </row>
    <row r="69" spans="1:13" ht="16.5" thickBot="1">
      <c r="A69" s="2516"/>
      <c r="B69" s="713" t="s">
        <v>527</v>
      </c>
      <c r="C69" s="2424">
        <v>3494520</v>
      </c>
      <c r="D69" s="2425"/>
      <c r="E69" s="2425"/>
      <c r="F69" s="2425"/>
      <c r="G69" s="2425"/>
      <c r="H69" s="2425"/>
      <c r="I69" s="2425"/>
      <c r="J69" s="2425"/>
      <c r="K69" s="2425"/>
      <c r="L69" s="2425"/>
      <c r="M69" s="2426"/>
    </row>
    <row r="70" spans="1:13">
      <c r="A70" s="2649" t="s">
        <v>518</v>
      </c>
      <c r="B70" s="713" t="s">
        <v>519</v>
      </c>
      <c r="C70" s="2424" t="s">
        <v>1875</v>
      </c>
      <c r="D70" s="2425"/>
      <c r="E70" s="2425"/>
      <c r="F70" s="2425"/>
      <c r="G70" s="2425"/>
      <c r="H70" s="2425"/>
      <c r="I70" s="2425"/>
      <c r="J70" s="2425"/>
      <c r="K70" s="2425"/>
      <c r="L70" s="2425"/>
      <c r="M70" s="2426"/>
    </row>
    <row r="71" spans="1:13">
      <c r="A71" s="2502"/>
      <c r="B71" s="713" t="s">
        <v>521</v>
      </c>
      <c r="C71" s="2424" t="s">
        <v>1876</v>
      </c>
      <c r="D71" s="2425"/>
      <c r="E71" s="2425"/>
      <c r="F71" s="2425"/>
      <c r="G71" s="2425"/>
      <c r="H71" s="2425"/>
      <c r="I71" s="2425"/>
      <c r="J71" s="2425"/>
      <c r="K71" s="2425"/>
      <c r="L71" s="2425"/>
      <c r="M71" s="2426"/>
    </row>
    <row r="72" spans="1:13">
      <c r="A72" s="2502"/>
      <c r="B72" s="713" t="s">
        <v>523</v>
      </c>
      <c r="C72" s="2424" t="s">
        <v>1864</v>
      </c>
      <c r="D72" s="2425"/>
      <c r="E72" s="2425"/>
      <c r="F72" s="2425"/>
      <c r="G72" s="2425"/>
      <c r="H72" s="2425"/>
      <c r="I72" s="2425"/>
      <c r="J72" s="2425"/>
      <c r="K72" s="2425"/>
      <c r="L72" s="2425"/>
      <c r="M72" s="2426"/>
    </row>
    <row r="73" spans="1:13">
      <c r="A73" s="2502"/>
      <c r="B73" s="714" t="s">
        <v>524</v>
      </c>
      <c r="C73" s="2424" t="s">
        <v>1877</v>
      </c>
      <c r="D73" s="2425"/>
      <c r="E73" s="2425"/>
      <c r="F73" s="2425"/>
      <c r="G73" s="2425"/>
      <c r="H73" s="2425"/>
      <c r="I73" s="2425"/>
      <c r="J73" s="2425"/>
      <c r="K73" s="2425"/>
      <c r="L73" s="2425"/>
      <c r="M73" s="2426"/>
    </row>
    <row r="74" spans="1:13">
      <c r="A74" s="2502"/>
      <c r="B74" s="713" t="s">
        <v>526</v>
      </c>
      <c r="C74" s="2424" t="s">
        <v>1878</v>
      </c>
      <c r="D74" s="2425"/>
      <c r="E74" s="2425"/>
      <c r="F74" s="2425"/>
      <c r="G74" s="2425"/>
      <c r="H74" s="2425"/>
      <c r="I74" s="2425"/>
      <c r="J74" s="2425"/>
      <c r="K74" s="2425"/>
      <c r="L74" s="2425"/>
      <c r="M74" s="2426"/>
    </row>
    <row r="75" spans="1:13" ht="16.5" thickBot="1">
      <c r="A75" s="2516"/>
      <c r="B75" s="713" t="s">
        <v>527</v>
      </c>
      <c r="C75" s="2424">
        <v>3494520</v>
      </c>
      <c r="D75" s="2425"/>
      <c r="E75" s="2425"/>
      <c r="F75" s="2425"/>
      <c r="G75" s="2425"/>
      <c r="H75" s="2425"/>
      <c r="I75" s="2425"/>
      <c r="J75" s="2425"/>
      <c r="K75" s="2425"/>
      <c r="L75" s="2425"/>
      <c r="M75" s="2426"/>
    </row>
    <row r="76" spans="1:13">
      <c r="A76" s="2649" t="s">
        <v>528</v>
      </c>
      <c r="B76" s="715" t="s">
        <v>529</v>
      </c>
      <c r="C76" s="2424" t="s">
        <v>1879</v>
      </c>
      <c r="D76" s="2425"/>
      <c r="E76" s="2425"/>
      <c r="F76" s="2425"/>
      <c r="G76" s="2425"/>
      <c r="H76" s="2425"/>
      <c r="I76" s="2425"/>
      <c r="J76" s="2425"/>
      <c r="K76" s="2425"/>
      <c r="L76" s="2425"/>
      <c r="M76" s="2426"/>
    </row>
    <row r="77" spans="1:13">
      <c r="A77" s="2502"/>
      <c r="B77" s="715" t="s">
        <v>531</v>
      </c>
      <c r="C77" s="2424" t="s">
        <v>1880</v>
      </c>
      <c r="D77" s="2425"/>
      <c r="E77" s="2425"/>
      <c r="F77" s="2425"/>
      <c r="G77" s="2425"/>
      <c r="H77" s="2425"/>
      <c r="I77" s="2425"/>
      <c r="J77" s="2425"/>
      <c r="K77" s="2425"/>
      <c r="L77" s="2425"/>
      <c r="M77" s="2426"/>
    </row>
    <row r="78" spans="1:13" ht="16.5" thickBot="1">
      <c r="A78" s="2502"/>
      <c r="B78" s="716" t="s">
        <v>5</v>
      </c>
      <c r="C78" s="2424" t="s">
        <v>1864</v>
      </c>
      <c r="D78" s="2425"/>
      <c r="E78" s="2425"/>
      <c r="F78" s="2425"/>
      <c r="G78" s="2425"/>
      <c r="H78" s="2425"/>
      <c r="I78" s="2425"/>
      <c r="J78" s="2425"/>
      <c r="K78" s="2425"/>
      <c r="L78" s="2425"/>
      <c r="M78" s="2426"/>
    </row>
    <row r="79" spans="1:13" ht="16.5" thickBot="1">
      <c r="A79" s="150" t="s">
        <v>533</v>
      </c>
      <c r="B79" s="104"/>
      <c r="C79" s="3381" t="s">
        <v>1881</v>
      </c>
      <c r="D79" s="3382"/>
      <c r="E79" s="3382"/>
      <c r="F79" s="3382"/>
      <c r="G79" s="3382"/>
      <c r="H79" s="3382"/>
      <c r="I79" s="3382"/>
      <c r="J79" s="3382"/>
      <c r="K79" s="3382"/>
      <c r="L79" s="3382"/>
      <c r="M79" s="3383"/>
    </row>
  </sheetData>
  <mergeCells count="8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A58:A63"/>
    <mergeCell ref="C58:M58"/>
    <mergeCell ref="C59:M59"/>
    <mergeCell ref="C60:M60"/>
    <mergeCell ref="C61:M61"/>
    <mergeCell ref="C62:M62"/>
    <mergeCell ref="C63:M63"/>
    <mergeCell ref="A64:A69"/>
    <mergeCell ref="C64:M64"/>
    <mergeCell ref="C65:M65"/>
    <mergeCell ref="C66:M66"/>
    <mergeCell ref="C67:M67"/>
    <mergeCell ref="C68:M68"/>
    <mergeCell ref="C69:M69"/>
    <mergeCell ref="A70:A75"/>
    <mergeCell ref="C70:M70"/>
    <mergeCell ref="C71:M71"/>
    <mergeCell ref="C72:M72"/>
    <mergeCell ref="C73:M73"/>
    <mergeCell ref="C74:M74"/>
    <mergeCell ref="C75:M75"/>
    <mergeCell ref="A76:A78"/>
    <mergeCell ref="C76:M76"/>
    <mergeCell ref="C77:M77"/>
    <mergeCell ref="C78:M78"/>
    <mergeCell ref="C79:M79"/>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 ref="C68" r:id="rId2"/>
    <hyperlink ref="C62" r:id="rId3"/>
  </hyperlinks>
  <pageMargins left="0.7" right="0.7" top="0.75" bottom="0.75" header="0.3" footer="0.3"/>
  <pageSetup paperSize="9" orientation="portrait" horizontalDpi="1200" verticalDpi="1200"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 indicador de producto PPMyEG - DIIP (1).xlsx]Desplegables'!#REF!</xm:f>
          </x14:formula1>
          <xm:sqref>G45:J46 C7 C14:D14</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5"/>
  <sheetViews>
    <sheetView zoomScale="80" zoomScaleNormal="80" workbookViewId="0">
      <selection activeCell="B11" sqref="B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1855</v>
      </c>
      <c r="C1" s="153"/>
      <c r="D1" s="153"/>
      <c r="E1" s="153"/>
      <c r="F1" s="153"/>
      <c r="G1" s="153"/>
      <c r="H1" s="153"/>
      <c r="I1" s="153"/>
      <c r="J1" s="153"/>
      <c r="K1" s="153"/>
      <c r="L1" s="153"/>
      <c r="M1" s="154"/>
    </row>
    <row r="2" spans="1:13" ht="31.5" customHeight="1">
      <c r="A2" s="2667" t="s">
        <v>457</v>
      </c>
      <c r="B2" s="4" t="s">
        <v>458</v>
      </c>
      <c r="C2" s="2582" t="s">
        <v>1942</v>
      </c>
      <c r="D2" s="2583"/>
      <c r="E2" s="2583"/>
      <c r="F2" s="2583"/>
      <c r="G2" s="2583"/>
      <c r="H2" s="2583"/>
      <c r="I2" s="2583"/>
      <c r="J2" s="2583"/>
      <c r="K2" s="2583"/>
      <c r="L2" s="2583"/>
      <c r="M2" s="2584"/>
    </row>
    <row r="3" spans="1:13" ht="42" customHeight="1">
      <c r="A3" s="2548"/>
      <c r="B3" s="659" t="s">
        <v>538</v>
      </c>
      <c r="C3" s="2424" t="s">
        <v>416</v>
      </c>
      <c r="D3" s="2425"/>
      <c r="E3" s="2425"/>
      <c r="F3" s="2425"/>
      <c r="G3" s="2425"/>
      <c r="H3" s="2425"/>
      <c r="I3" s="2425"/>
      <c r="J3" s="2425"/>
      <c r="K3" s="2425"/>
      <c r="L3" s="2425"/>
      <c r="M3" s="2426"/>
    </row>
    <row r="4" spans="1:13" ht="15.75" customHeight="1">
      <c r="A4" s="2548"/>
      <c r="B4" s="13" t="s">
        <v>3</v>
      </c>
      <c r="C4" s="925" t="s">
        <v>28</v>
      </c>
      <c r="D4" s="932"/>
      <c r="E4" s="933"/>
      <c r="F4" s="2422" t="s">
        <v>4</v>
      </c>
      <c r="G4" s="2423"/>
      <c r="H4" s="664" t="s">
        <v>8</v>
      </c>
      <c r="I4" s="926"/>
      <c r="J4" s="926"/>
      <c r="K4" s="926"/>
      <c r="L4" s="926"/>
      <c r="M4" s="927"/>
    </row>
    <row r="5" spans="1:13" ht="30" customHeight="1">
      <c r="A5" s="2548"/>
      <c r="B5" s="13" t="s">
        <v>459</v>
      </c>
      <c r="C5" s="2424" t="s">
        <v>8</v>
      </c>
      <c r="D5" s="2425"/>
      <c r="E5" s="2425"/>
      <c r="F5" s="2425"/>
      <c r="G5" s="2425"/>
      <c r="H5" s="2425"/>
      <c r="I5" s="2425"/>
      <c r="J5" s="2425"/>
      <c r="K5" s="2425"/>
      <c r="L5" s="2425"/>
      <c r="M5" s="2426"/>
    </row>
    <row r="6" spans="1:13" ht="23.25" customHeight="1">
      <c r="A6" s="2548"/>
      <c r="B6" s="13" t="s">
        <v>460</v>
      </c>
      <c r="C6" s="2424" t="s">
        <v>8</v>
      </c>
      <c r="D6" s="2425"/>
      <c r="E6" s="2425"/>
      <c r="F6" s="2425"/>
      <c r="G6" s="2425"/>
      <c r="H6" s="2425"/>
      <c r="I6" s="2425"/>
      <c r="J6" s="2425"/>
      <c r="K6" s="2425"/>
      <c r="L6" s="2425"/>
      <c r="M6" s="2426"/>
    </row>
    <row r="7" spans="1:13" ht="15.75" customHeight="1">
      <c r="A7" s="2548"/>
      <c r="B7" s="659" t="s">
        <v>461</v>
      </c>
      <c r="C7" s="2427" t="s">
        <v>254</v>
      </c>
      <c r="D7" s="2428"/>
      <c r="E7" s="917"/>
      <c r="F7" s="917"/>
      <c r="G7" s="637"/>
      <c r="H7" s="668" t="s">
        <v>5</v>
      </c>
      <c r="I7" s="2429" t="s">
        <v>422</v>
      </c>
      <c r="J7" s="2428"/>
      <c r="K7" s="2428"/>
      <c r="L7" s="2428"/>
      <c r="M7" s="2430"/>
    </row>
    <row r="8" spans="1:13" ht="15.75" customHeight="1">
      <c r="A8" s="2548"/>
      <c r="B8" s="2677" t="s">
        <v>462</v>
      </c>
      <c r="C8" s="2434" t="s">
        <v>1910</v>
      </c>
      <c r="D8" s="2435"/>
      <c r="E8" s="177"/>
      <c r="F8" s="2434"/>
      <c r="G8" s="2435"/>
      <c r="H8" s="177"/>
      <c r="I8" s="2435"/>
      <c r="J8" s="2435"/>
      <c r="K8" s="177"/>
      <c r="L8" s="177"/>
      <c r="M8" s="934"/>
    </row>
    <row r="9" spans="1:13" ht="15.75" customHeight="1">
      <c r="A9" s="2548"/>
      <c r="B9" s="2540"/>
      <c r="C9" s="2436"/>
      <c r="D9" s="2437"/>
      <c r="E9" s="971"/>
      <c r="F9" s="2436"/>
      <c r="G9" s="2437"/>
      <c r="H9" s="971"/>
      <c r="I9" s="2437"/>
      <c r="J9" s="2437"/>
      <c r="K9" s="971"/>
      <c r="L9" s="971"/>
      <c r="M9" s="180"/>
    </row>
    <row r="10" spans="1:13">
      <c r="A10" s="2548"/>
      <c r="B10" s="2590"/>
      <c r="C10" s="2438" t="s">
        <v>463</v>
      </c>
      <c r="D10" s="2439"/>
      <c r="E10" s="914"/>
      <c r="F10" s="2569" t="s">
        <v>463</v>
      </c>
      <c r="G10" s="2569"/>
      <c r="H10" s="914"/>
      <c r="I10" s="2569" t="s">
        <v>463</v>
      </c>
      <c r="J10" s="2569"/>
      <c r="K10" s="914"/>
      <c r="L10" s="24"/>
      <c r="M10" s="25"/>
    </row>
    <row r="11" spans="1:13" ht="75.75" customHeight="1">
      <c r="A11" s="2548"/>
      <c r="B11" s="659" t="s">
        <v>464</v>
      </c>
      <c r="C11" s="2464" t="s">
        <v>1943</v>
      </c>
      <c r="D11" s="2465"/>
      <c r="E11" s="2465"/>
      <c r="F11" s="2465"/>
      <c r="G11" s="2465"/>
      <c r="H11" s="2465"/>
      <c r="I11" s="2465"/>
      <c r="J11" s="2465"/>
      <c r="K11" s="2465"/>
      <c r="L11" s="2465"/>
      <c r="M11" s="2466"/>
    </row>
    <row r="12" spans="1:13" ht="95.25" customHeight="1">
      <c r="A12" s="2548"/>
      <c r="B12" s="659" t="s">
        <v>543</v>
      </c>
      <c r="C12" s="2493" t="s">
        <v>1944</v>
      </c>
      <c r="D12" s="2494"/>
      <c r="E12" s="2494"/>
      <c r="F12" s="2494"/>
      <c r="G12" s="2494"/>
      <c r="H12" s="2494"/>
      <c r="I12" s="2494"/>
      <c r="J12" s="2494"/>
      <c r="K12" s="2494"/>
      <c r="L12" s="2494"/>
      <c r="M12" s="2495"/>
    </row>
    <row r="13" spans="1:13" ht="60" customHeight="1">
      <c r="A13" s="2548"/>
      <c r="B13" s="659" t="s">
        <v>545</v>
      </c>
      <c r="C13" s="2464" t="s">
        <v>1945</v>
      </c>
      <c r="D13" s="2465"/>
      <c r="E13" s="2465"/>
      <c r="F13" s="2465"/>
      <c r="G13" s="2465"/>
      <c r="H13" s="2465"/>
      <c r="I13" s="2465"/>
      <c r="J13" s="2465"/>
      <c r="K13" s="2465"/>
      <c r="L13" s="2465"/>
      <c r="M13" s="2466"/>
    </row>
    <row r="14" spans="1:13" ht="102.95" customHeight="1">
      <c r="A14" s="2548"/>
      <c r="B14" s="918" t="s">
        <v>547</v>
      </c>
      <c r="C14" s="2464" t="s">
        <v>262</v>
      </c>
      <c r="D14" s="2492"/>
      <c r="E14" s="679" t="s">
        <v>548</v>
      </c>
      <c r="F14" s="3134" t="s">
        <v>417</v>
      </c>
      <c r="G14" s="2441"/>
      <c r="H14" s="2441"/>
      <c r="I14" s="2441"/>
      <c r="J14" s="2441"/>
      <c r="K14" s="2441"/>
      <c r="L14" s="2441"/>
      <c r="M14" s="2442"/>
    </row>
    <row r="15" spans="1:13">
      <c r="A15" s="2659" t="s">
        <v>465</v>
      </c>
      <c r="B15" s="680" t="s">
        <v>2</v>
      </c>
      <c r="C15" s="2464" t="s">
        <v>1600</v>
      </c>
      <c r="D15" s="2465"/>
      <c r="E15" s="2465"/>
      <c r="F15" s="2465"/>
      <c r="G15" s="2465"/>
      <c r="H15" s="2465"/>
      <c r="I15" s="2465"/>
      <c r="J15" s="2465"/>
      <c r="K15" s="2465"/>
      <c r="L15" s="2465"/>
      <c r="M15" s="2466"/>
    </row>
    <row r="16" spans="1:13" ht="47.25" customHeight="1">
      <c r="A16" s="2519"/>
      <c r="B16" s="680" t="s">
        <v>550</v>
      </c>
      <c r="C16" s="2464" t="s">
        <v>421</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683"/>
      <c r="E19" s="35" t="s">
        <v>468</v>
      </c>
      <c r="F19" s="683"/>
      <c r="G19" s="35" t="s">
        <v>469</v>
      </c>
      <c r="H19" s="683"/>
      <c r="I19" s="35" t="s">
        <v>470</v>
      </c>
      <c r="J19" s="683"/>
      <c r="K19" s="35"/>
      <c r="L19" s="35"/>
      <c r="M19" s="37"/>
    </row>
    <row r="20" spans="1:13">
      <c r="A20" s="2519"/>
      <c r="B20" s="2432"/>
      <c r="C20" s="33" t="s">
        <v>471</v>
      </c>
      <c r="D20" s="684"/>
      <c r="E20" s="35" t="s">
        <v>472</v>
      </c>
      <c r="F20" s="685"/>
      <c r="G20" s="35" t="s">
        <v>473</v>
      </c>
      <c r="H20" s="685"/>
      <c r="I20" s="35"/>
      <c r="J20" s="40"/>
      <c r="K20" s="35"/>
      <c r="L20" s="35"/>
      <c r="M20" s="37"/>
    </row>
    <row r="21" spans="1:13">
      <c r="A21" s="2519"/>
      <c r="B21" s="2432"/>
      <c r="C21" s="33" t="s">
        <v>474</v>
      </c>
      <c r="D21" s="684"/>
      <c r="E21" s="35" t="s">
        <v>475</v>
      </c>
      <c r="F21" s="684"/>
      <c r="G21" s="35"/>
      <c r="H21" s="40"/>
      <c r="I21" s="35"/>
      <c r="J21" s="40"/>
      <c r="K21" s="35"/>
      <c r="L21" s="35"/>
      <c r="M21" s="37"/>
    </row>
    <row r="22" spans="1:13">
      <c r="A22" s="2519"/>
      <c r="B22" s="2432"/>
      <c r="C22" s="33" t="s">
        <v>476</v>
      </c>
      <c r="D22" s="685" t="s">
        <v>534</v>
      </c>
      <c r="E22" s="35" t="s">
        <v>478</v>
      </c>
      <c r="F22" s="2524" t="s">
        <v>1946</v>
      </c>
      <c r="G22" s="2524"/>
      <c r="H22" s="2524"/>
      <c r="I22" s="2524"/>
      <c r="J22" s="910"/>
      <c r="K22" s="910"/>
      <c r="L22" s="910"/>
      <c r="M22" s="911"/>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685"/>
      <c r="E25" s="48"/>
      <c r="F25" s="35" t="s">
        <v>481</v>
      </c>
      <c r="G25" s="684"/>
      <c r="H25" s="48"/>
      <c r="I25" s="35" t="s">
        <v>482</v>
      </c>
      <c r="J25" s="684" t="s">
        <v>534</v>
      </c>
      <c r="K25" s="48"/>
      <c r="L25" s="21"/>
      <c r="M25" s="22"/>
    </row>
    <row r="26" spans="1:13">
      <c r="A26" s="2519"/>
      <c r="B26" s="2432"/>
      <c r="C26" s="33" t="s">
        <v>483</v>
      </c>
      <c r="D26" s="936"/>
      <c r="E26" s="21"/>
      <c r="F26" s="35" t="s">
        <v>484</v>
      </c>
      <c r="G26" s="685"/>
      <c r="H26" s="21"/>
      <c r="I26" s="50"/>
      <c r="J26" s="21"/>
      <c r="K26" s="929"/>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889" t="s">
        <v>9</v>
      </c>
      <c r="E29" s="48"/>
      <c r="F29" s="59" t="s">
        <v>487</v>
      </c>
      <c r="G29" s="937" t="s">
        <v>8</v>
      </c>
      <c r="H29" s="48"/>
      <c r="I29" s="59" t="s">
        <v>488</v>
      </c>
      <c r="J29" s="249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938">
        <v>2021</v>
      </c>
      <c r="E32" s="67"/>
      <c r="F32" s="48" t="s">
        <v>491</v>
      </c>
      <c r="G32" s="939"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906"/>
      <c r="E34" s="906"/>
      <c r="F34" s="906"/>
      <c r="G34" s="906"/>
      <c r="H34" s="906"/>
      <c r="I34" s="906"/>
      <c r="J34" s="906"/>
      <c r="K34" s="906"/>
      <c r="L34" s="906"/>
      <c r="M34" s="697"/>
    </row>
    <row r="35" spans="1:13">
      <c r="A35" s="2519"/>
      <c r="B35" s="2432"/>
      <c r="C35" s="72"/>
      <c r="D35" s="915" t="s">
        <v>494</v>
      </c>
      <c r="E35" s="915"/>
      <c r="F35" s="915" t="s">
        <v>495</v>
      </c>
      <c r="G35" s="915"/>
      <c r="H35" s="74" t="s">
        <v>496</v>
      </c>
      <c r="I35" s="74"/>
      <c r="J35" s="74" t="s">
        <v>497</v>
      </c>
      <c r="K35" s="915"/>
      <c r="L35" s="915" t="s">
        <v>498</v>
      </c>
      <c r="M35" s="75"/>
    </row>
    <row r="36" spans="1:13" ht="15.75" customHeight="1">
      <c r="A36" s="2519"/>
      <c r="B36" s="2432"/>
      <c r="C36" s="72"/>
      <c r="D36" s="3132">
        <v>0</v>
      </c>
      <c r="E36" s="3133"/>
      <c r="F36" s="3132">
        <v>0</v>
      </c>
      <c r="G36" s="3133"/>
      <c r="H36" s="3132">
        <v>0</v>
      </c>
      <c r="I36" s="3133"/>
      <c r="J36" s="3132">
        <v>0</v>
      </c>
      <c r="K36" s="3133"/>
      <c r="L36" s="3131" t="s">
        <v>8</v>
      </c>
      <c r="M36" s="2906"/>
    </row>
    <row r="37" spans="1:13">
      <c r="A37" s="2519"/>
      <c r="B37" s="2432"/>
      <c r="C37" s="72"/>
      <c r="D37" s="482" t="s">
        <v>499</v>
      </c>
      <c r="E37" s="482"/>
      <c r="F37" s="482" t="s">
        <v>500</v>
      </c>
      <c r="G37" s="482"/>
      <c r="H37" s="483" t="s">
        <v>501</v>
      </c>
      <c r="I37" s="483"/>
      <c r="J37" s="483" t="s">
        <v>502</v>
      </c>
      <c r="K37" s="482"/>
      <c r="L37" s="482" t="s">
        <v>503</v>
      </c>
      <c r="M37" s="484"/>
    </row>
    <row r="38" spans="1:13" ht="15.75" customHeight="1">
      <c r="A38" s="2519"/>
      <c r="B38" s="2432"/>
      <c r="C38" s="72"/>
      <c r="D38" s="3131" t="s">
        <v>8</v>
      </c>
      <c r="E38" s="2906"/>
      <c r="F38" s="3131" t="s">
        <v>8</v>
      </c>
      <c r="G38" s="2906"/>
      <c r="H38" s="3131" t="s">
        <v>8</v>
      </c>
      <c r="I38" s="2906"/>
      <c r="J38" s="3131" t="s">
        <v>8</v>
      </c>
      <c r="K38" s="2906"/>
      <c r="L38" s="3131" t="s">
        <v>8</v>
      </c>
      <c r="M38" s="2906"/>
    </row>
    <row r="39" spans="1:13">
      <c r="A39" s="2519"/>
      <c r="B39" s="2432"/>
      <c r="C39" s="72"/>
      <c r="D39" s="916" t="s">
        <v>504</v>
      </c>
      <c r="E39" s="916"/>
      <c r="F39" s="916" t="s">
        <v>505</v>
      </c>
      <c r="G39" s="916"/>
      <c r="H39" s="448" t="s">
        <v>506</v>
      </c>
      <c r="I39" s="448"/>
      <c r="J39" s="448" t="s">
        <v>507</v>
      </c>
      <c r="K39" s="916"/>
      <c r="L39" s="916" t="s">
        <v>508</v>
      </c>
      <c r="M39" s="449"/>
    </row>
    <row r="40" spans="1:13" ht="15.75" customHeight="1">
      <c r="A40" s="2519"/>
      <c r="B40" s="2432"/>
      <c r="C40" s="72"/>
      <c r="D40" s="3131" t="s">
        <v>8</v>
      </c>
      <c r="E40" s="2906"/>
      <c r="F40" s="3131" t="s">
        <v>8</v>
      </c>
      <c r="G40" s="2906"/>
      <c r="H40" s="3131" t="s">
        <v>8</v>
      </c>
      <c r="I40" s="2906"/>
      <c r="J40" s="3131" t="s">
        <v>8</v>
      </c>
      <c r="K40" s="2906"/>
      <c r="L40" s="3131" t="s">
        <v>8</v>
      </c>
      <c r="M40" s="2906"/>
    </row>
    <row r="41" spans="1:13">
      <c r="A41" s="2519"/>
      <c r="B41" s="2432"/>
      <c r="C41" s="72"/>
      <c r="D41" s="941" t="s">
        <v>508</v>
      </c>
      <c r="E41" s="941"/>
      <c r="F41" s="941" t="s">
        <v>509</v>
      </c>
      <c r="G41" s="941"/>
      <c r="H41" s="471"/>
      <c r="I41" s="471"/>
      <c r="J41" s="471"/>
      <c r="K41" s="471"/>
      <c r="L41" s="471"/>
      <c r="M41" s="942"/>
    </row>
    <row r="42" spans="1:13">
      <c r="A42" s="2519"/>
      <c r="B42" s="2432"/>
      <c r="C42" s="72"/>
      <c r="D42" s="943"/>
      <c r="E42" s="944"/>
      <c r="F42" s="3132">
        <v>0</v>
      </c>
      <c r="G42" s="3133"/>
      <c r="H42" s="3056"/>
      <c r="I42" s="3056"/>
      <c r="J42" s="916"/>
      <c r="K42" s="916"/>
      <c r="L42" s="916"/>
      <c r="M42" s="475"/>
    </row>
    <row r="43" spans="1:13">
      <c r="A43" s="2519"/>
      <c r="B43" s="2432"/>
      <c r="C43" s="86"/>
      <c r="D43" s="705"/>
      <c r="E43" s="928"/>
      <c r="F43" s="705"/>
      <c r="G43" s="928"/>
      <c r="H43" s="907"/>
      <c r="I43" s="909"/>
      <c r="J43" s="907"/>
      <c r="K43" s="909"/>
      <c r="L43" s="907"/>
      <c r="M43" s="89"/>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3128" t="s">
        <v>535</v>
      </c>
      <c r="H45" s="3128"/>
      <c r="I45" s="3128"/>
      <c r="J45" s="3128"/>
      <c r="K45" s="94" t="s">
        <v>512</v>
      </c>
      <c r="L45" s="3129"/>
      <c r="M45" s="3130"/>
    </row>
    <row r="46" spans="1:13" ht="15.75" customHeight="1">
      <c r="A46" s="2519"/>
      <c r="B46" s="2432"/>
      <c r="C46" s="90"/>
      <c r="D46" s="945" t="s">
        <v>534</v>
      </c>
      <c r="E46" s="684"/>
      <c r="F46" s="2453"/>
      <c r="G46" s="3128"/>
      <c r="H46" s="3128"/>
      <c r="I46" s="3128"/>
      <c r="J46" s="3128"/>
      <c r="K46" s="21"/>
      <c r="L46" s="3121"/>
      <c r="M46" s="3122"/>
    </row>
    <row r="47" spans="1:13">
      <c r="A47" s="2519"/>
      <c r="B47" s="2433"/>
      <c r="C47" s="97"/>
      <c r="D47" s="24"/>
      <c r="E47" s="24"/>
      <c r="F47" s="24"/>
      <c r="G47" s="24"/>
      <c r="H47" s="24"/>
      <c r="I47" s="24"/>
      <c r="J47" s="24"/>
      <c r="K47" s="24"/>
      <c r="L47" s="21"/>
      <c r="M47" s="22"/>
    </row>
    <row r="48" spans="1:13" ht="58.5" customHeight="1">
      <c r="A48" s="2519"/>
      <c r="B48" s="659" t="s">
        <v>513</v>
      </c>
      <c r="C48" s="2464" t="s">
        <v>1947</v>
      </c>
      <c r="D48" s="2465"/>
      <c r="E48" s="2465"/>
      <c r="F48" s="2465"/>
      <c r="G48" s="2465"/>
      <c r="H48" s="2465"/>
      <c r="I48" s="2465"/>
      <c r="J48" s="2465"/>
      <c r="K48" s="2465"/>
      <c r="L48" s="2465"/>
      <c r="M48" s="2466"/>
    </row>
    <row r="49" spans="1:13" ht="38.25" customHeight="1">
      <c r="A49" s="2519"/>
      <c r="B49" s="680" t="s">
        <v>514</v>
      </c>
      <c r="C49" s="2464" t="s">
        <v>1948</v>
      </c>
      <c r="D49" s="2465"/>
      <c r="E49" s="2465"/>
      <c r="F49" s="2465"/>
      <c r="G49" s="2465"/>
      <c r="H49" s="2465"/>
      <c r="I49" s="2465"/>
      <c r="J49" s="2465"/>
      <c r="K49" s="2465"/>
      <c r="L49" s="2465"/>
      <c r="M49" s="2466"/>
    </row>
    <row r="50" spans="1:13" ht="15.75" customHeight="1">
      <c r="A50" s="2519"/>
      <c r="B50" s="680" t="s">
        <v>515</v>
      </c>
      <c r="C50" s="2440">
        <v>30</v>
      </c>
      <c r="D50" s="2441"/>
      <c r="E50" s="2441"/>
      <c r="F50" s="2441"/>
      <c r="G50" s="2441"/>
      <c r="H50" s="2441"/>
      <c r="I50" s="2441"/>
      <c r="J50" s="2441"/>
      <c r="K50" s="2441"/>
      <c r="L50" s="2441"/>
      <c r="M50" s="2442"/>
    </row>
    <row r="51" spans="1:13">
      <c r="A51" s="2519"/>
      <c r="B51" s="680" t="s">
        <v>517</v>
      </c>
      <c r="C51" s="2440">
        <v>2020</v>
      </c>
      <c r="D51" s="2441"/>
      <c r="E51" s="2441"/>
      <c r="F51" s="2441"/>
      <c r="G51" s="2441"/>
      <c r="H51" s="2441"/>
      <c r="I51" s="2441"/>
      <c r="J51" s="2441"/>
      <c r="K51" s="2441"/>
      <c r="L51" s="2441"/>
      <c r="M51" s="2442"/>
    </row>
    <row r="52" spans="1:13" ht="30" customHeight="1">
      <c r="A52" s="2649" t="s">
        <v>518</v>
      </c>
      <c r="B52" s="713" t="s">
        <v>519</v>
      </c>
      <c r="C52" s="2418" t="s">
        <v>1622</v>
      </c>
      <c r="D52" s="2420"/>
      <c r="E52" s="2420"/>
      <c r="F52" s="2420"/>
      <c r="G52" s="2420"/>
      <c r="H52" s="2420"/>
      <c r="I52" s="2420"/>
      <c r="J52" s="2420"/>
      <c r="K52" s="2420"/>
      <c r="L52" s="2420"/>
      <c r="M52" s="2421"/>
    </row>
    <row r="53" spans="1:13" ht="15.75" customHeight="1">
      <c r="A53" s="2502"/>
      <c r="B53" s="713" t="s">
        <v>521</v>
      </c>
      <c r="C53" s="2418" t="s">
        <v>1623</v>
      </c>
      <c r="D53" s="2420"/>
      <c r="E53" s="2420"/>
      <c r="F53" s="2420"/>
      <c r="G53" s="2420"/>
      <c r="H53" s="2420"/>
      <c r="I53" s="2420"/>
      <c r="J53" s="2420"/>
      <c r="K53" s="2420"/>
      <c r="L53" s="2420"/>
      <c r="M53" s="2421"/>
    </row>
    <row r="54" spans="1:13" ht="15.75" customHeight="1">
      <c r="A54" s="2502"/>
      <c r="B54" s="713" t="s">
        <v>523</v>
      </c>
      <c r="C54" s="2418" t="s">
        <v>1624</v>
      </c>
      <c r="D54" s="2420"/>
      <c r="E54" s="2420"/>
      <c r="F54" s="2420"/>
      <c r="G54" s="2420"/>
      <c r="H54" s="2420"/>
      <c r="I54" s="2420"/>
      <c r="J54" s="2420"/>
      <c r="K54" s="2420"/>
      <c r="L54" s="2420"/>
      <c r="M54" s="2421"/>
    </row>
    <row r="55" spans="1:13" ht="15.75" customHeight="1">
      <c r="A55" s="2502"/>
      <c r="B55" s="714" t="s">
        <v>524</v>
      </c>
      <c r="C55" s="2418" t="s">
        <v>1625</v>
      </c>
      <c r="D55" s="2420"/>
      <c r="E55" s="2420"/>
      <c r="F55" s="2420"/>
      <c r="G55" s="2420"/>
      <c r="H55" s="2420"/>
      <c r="I55" s="2420"/>
      <c r="J55" s="2420"/>
      <c r="K55" s="2420"/>
      <c r="L55" s="2420"/>
      <c r="M55" s="2421"/>
    </row>
    <row r="56" spans="1:13" ht="15.75" customHeight="1">
      <c r="A56" s="2502"/>
      <c r="B56" s="713" t="s">
        <v>526</v>
      </c>
      <c r="C56" s="3127" t="s">
        <v>1626</v>
      </c>
      <c r="D56" s="2420"/>
      <c r="E56" s="2420"/>
      <c r="F56" s="2420"/>
      <c r="G56" s="2420"/>
      <c r="H56" s="2420"/>
      <c r="I56" s="2420"/>
      <c r="J56" s="2420"/>
      <c r="K56" s="2420"/>
      <c r="L56" s="2420"/>
      <c r="M56" s="2421"/>
    </row>
    <row r="57" spans="1:13" ht="16.5" customHeight="1" thickBot="1">
      <c r="A57" s="2516"/>
      <c r="B57" s="713" t="s">
        <v>527</v>
      </c>
      <c r="C57" s="2418">
        <v>3581600</v>
      </c>
      <c r="D57" s="2420"/>
      <c r="E57" s="2420"/>
      <c r="F57" s="2420"/>
      <c r="G57" s="2420"/>
      <c r="H57" s="2420"/>
      <c r="I57" s="2420"/>
      <c r="J57" s="2420"/>
      <c r="K57" s="2420"/>
      <c r="L57" s="2420"/>
      <c r="M57" s="2421"/>
    </row>
    <row r="58" spans="1:13" ht="15.75" customHeight="1">
      <c r="A58" s="2649" t="s">
        <v>528</v>
      </c>
      <c r="B58" s="713" t="s">
        <v>519</v>
      </c>
      <c r="C58" s="2418" t="s">
        <v>1627</v>
      </c>
      <c r="D58" s="2420"/>
      <c r="E58" s="2420"/>
      <c r="F58" s="2420"/>
      <c r="G58" s="2420"/>
      <c r="H58" s="2420"/>
      <c r="I58" s="2420"/>
      <c r="J58" s="2420"/>
      <c r="K58" s="2420"/>
      <c r="L58" s="2420"/>
      <c r="M58" s="2421"/>
    </row>
    <row r="59" spans="1:13" ht="30" customHeight="1">
      <c r="A59" s="2502"/>
      <c r="B59" s="713" t="s">
        <v>521</v>
      </c>
      <c r="C59" s="2418" t="s">
        <v>1628</v>
      </c>
      <c r="D59" s="2420"/>
      <c r="E59" s="2420"/>
      <c r="F59" s="2420"/>
      <c r="G59" s="2420"/>
      <c r="H59" s="2420"/>
      <c r="I59" s="2420"/>
      <c r="J59" s="2420"/>
      <c r="K59" s="2420"/>
      <c r="L59" s="2420"/>
      <c r="M59" s="2421"/>
    </row>
    <row r="60" spans="1:13" ht="30" customHeight="1" thickBot="1">
      <c r="A60" s="2502"/>
      <c r="B60" s="713" t="s">
        <v>523</v>
      </c>
      <c r="C60" s="2418" t="s">
        <v>1624</v>
      </c>
      <c r="D60" s="2420"/>
      <c r="E60" s="2420"/>
      <c r="F60" s="2420"/>
      <c r="G60" s="2420"/>
      <c r="H60" s="2420"/>
      <c r="I60" s="2420"/>
      <c r="J60" s="2420"/>
      <c r="K60" s="2420"/>
      <c r="L60" s="2420"/>
      <c r="M60" s="2421"/>
    </row>
    <row r="61" spans="1:13" ht="46.5" customHeight="1" thickBot="1">
      <c r="A61" s="150" t="s">
        <v>533</v>
      </c>
      <c r="B61" s="104"/>
      <c r="C61" s="3385" t="s">
        <v>1629</v>
      </c>
      <c r="D61" s="3386"/>
      <c r="E61" s="3386"/>
      <c r="F61" s="3386"/>
      <c r="G61" s="3386"/>
      <c r="H61" s="3386"/>
      <c r="I61" s="3386"/>
      <c r="J61" s="3386"/>
      <c r="K61" s="3386"/>
      <c r="L61" s="3386"/>
      <c r="M61" s="3387"/>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'[FICHAS SDMUJER Matriz de Plan de Accion ERU - FINAL 1.xlsx]Desplegables'!#REF!</xm:f>
          </x14:formula1>
          <xm:sqref>C7 C14:D14</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80" zoomScaleNormal="80" zoomScaleSheetLayoutView="98" workbookViewId="0">
      <selection activeCell="E9" sqref="E9"/>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1941</v>
      </c>
      <c r="C1" s="153"/>
      <c r="D1" s="153"/>
      <c r="E1" s="153"/>
      <c r="F1" s="153"/>
      <c r="G1" s="153"/>
      <c r="H1" s="153"/>
      <c r="I1" s="153"/>
      <c r="J1" s="153"/>
      <c r="K1" s="153"/>
      <c r="L1" s="153"/>
      <c r="M1" s="154"/>
    </row>
    <row r="2" spans="1:13" ht="67.5" customHeight="1">
      <c r="A2" s="2667" t="s">
        <v>457</v>
      </c>
      <c r="B2" s="4" t="s">
        <v>458</v>
      </c>
      <c r="C2" s="2582" t="s">
        <v>1936</v>
      </c>
      <c r="D2" s="2583"/>
      <c r="E2" s="2583"/>
      <c r="F2" s="2583"/>
      <c r="G2" s="2583"/>
      <c r="H2" s="2583"/>
      <c r="I2" s="2583"/>
      <c r="J2" s="2583"/>
      <c r="K2" s="2583"/>
      <c r="L2" s="2583"/>
      <c r="M2" s="2584"/>
    </row>
    <row r="3" spans="1:13" ht="74.25" customHeight="1">
      <c r="A3" s="2548"/>
      <c r="B3" s="659" t="s">
        <v>538</v>
      </c>
      <c r="C3" s="2424" t="s">
        <v>1646</v>
      </c>
      <c r="D3" s="2425"/>
      <c r="E3" s="2425"/>
      <c r="F3" s="2425"/>
      <c r="G3" s="2425"/>
      <c r="H3" s="2425"/>
      <c r="I3" s="2425"/>
      <c r="J3" s="2425"/>
      <c r="K3" s="2425"/>
      <c r="L3" s="2425"/>
      <c r="M3" s="2426"/>
    </row>
    <row r="4" spans="1:13">
      <c r="A4" s="2548"/>
      <c r="B4" s="13" t="s">
        <v>3</v>
      </c>
      <c r="C4" s="925" t="s">
        <v>28</v>
      </c>
      <c r="D4" s="932"/>
      <c r="E4" s="933"/>
      <c r="F4" s="2422" t="s">
        <v>4</v>
      </c>
      <c r="G4" s="2423"/>
      <c r="H4" s="664" t="s">
        <v>8</v>
      </c>
      <c r="I4" s="926"/>
      <c r="J4" s="926"/>
      <c r="K4" s="926"/>
      <c r="L4" s="926"/>
      <c r="M4" s="927"/>
    </row>
    <row r="5" spans="1:13">
      <c r="A5" s="2548"/>
      <c r="B5" s="13" t="s">
        <v>459</v>
      </c>
      <c r="C5" s="925" t="s">
        <v>29</v>
      </c>
      <c r="D5" s="926"/>
      <c r="E5" s="926"/>
      <c r="F5" s="926"/>
      <c r="G5" s="926"/>
      <c r="H5" s="926"/>
      <c r="I5" s="926"/>
      <c r="J5" s="926"/>
      <c r="K5" s="926"/>
      <c r="L5" s="926"/>
      <c r="M5" s="927"/>
    </row>
    <row r="6" spans="1:13">
      <c r="A6" s="2548"/>
      <c r="B6" s="13" t="s">
        <v>460</v>
      </c>
      <c r="C6" s="925" t="s">
        <v>29</v>
      </c>
      <c r="D6" s="926"/>
      <c r="E6" s="926"/>
      <c r="F6" s="926"/>
      <c r="G6" s="926"/>
      <c r="H6" s="926"/>
      <c r="I6" s="926"/>
      <c r="J6" s="926"/>
      <c r="K6" s="926"/>
      <c r="L6" s="926"/>
      <c r="M6" s="927"/>
    </row>
    <row r="7" spans="1:13">
      <c r="A7" s="2548"/>
      <c r="B7" s="659" t="s">
        <v>461</v>
      </c>
      <c r="C7" s="2427" t="s">
        <v>254</v>
      </c>
      <c r="D7" s="2428"/>
      <c r="E7" s="913"/>
      <c r="F7" s="913"/>
      <c r="G7" s="667"/>
      <c r="H7" s="668" t="s">
        <v>5</v>
      </c>
      <c r="I7" s="2429" t="s">
        <v>422</v>
      </c>
      <c r="J7" s="2428"/>
      <c r="K7" s="2428"/>
      <c r="L7" s="2428"/>
      <c r="M7" s="2430"/>
    </row>
    <row r="8" spans="1:13">
      <c r="A8" s="2548"/>
      <c r="B8" s="2677" t="s">
        <v>462</v>
      </c>
      <c r="C8" s="974"/>
      <c r="D8" s="930"/>
      <c r="E8" s="930"/>
      <c r="F8" s="930"/>
      <c r="G8" s="930"/>
      <c r="H8" s="930"/>
      <c r="I8" s="930"/>
      <c r="J8" s="930"/>
      <c r="K8" s="930"/>
      <c r="L8" s="18"/>
      <c r="M8" s="935"/>
    </row>
    <row r="9" spans="1:13">
      <c r="A9" s="2548"/>
      <c r="B9" s="2540"/>
      <c r="C9" s="2573"/>
      <c r="D9" s="2569"/>
      <c r="E9" s="929"/>
      <c r="F9" s="2569"/>
      <c r="G9" s="2569"/>
      <c r="H9" s="929"/>
      <c r="I9" s="2569"/>
      <c r="J9" s="2569"/>
      <c r="K9" s="929"/>
      <c r="L9" s="21"/>
      <c r="M9" s="22"/>
    </row>
    <row r="10" spans="1:13" ht="16.5" thickBot="1">
      <c r="A10" s="2548"/>
      <c r="B10" s="2590"/>
      <c r="C10" s="2573" t="s">
        <v>463</v>
      </c>
      <c r="D10" s="2569"/>
      <c r="E10" s="914"/>
      <c r="F10" s="2569" t="s">
        <v>463</v>
      </c>
      <c r="G10" s="2569"/>
      <c r="H10" s="914"/>
      <c r="I10" s="2569" t="s">
        <v>463</v>
      </c>
      <c r="J10" s="2569"/>
      <c r="K10" s="914"/>
      <c r="L10" s="24"/>
      <c r="M10" s="25"/>
    </row>
    <row r="11" spans="1:13" ht="47.25" customHeight="1">
      <c r="A11" s="2548"/>
      <c r="B11" s="659" t="s">
        <v>464</v>
      </c>
      <c r="C11" s="2582" t="s">
        <v>1937</v>
      </c>
      <c r="D11" s="2583"/>
      <c r="E11" s="2583"/>
      <c r="F11" s="2583"/>
      <c r="G11" s="2583"/>
      <c r="H11" s="2583"/>
      <c r="I11" s="2583"/>
      <c r="J11" s="2583"/>
      <c r="K11" s="2583"/>
      <c r="L11" s="2583"/>
      <c r="M11" s="2584"/>
    </row>
    <row r="12" spans="1:13" ht="48.95" customHeight="1">
      <c r="A12" s="2548"/>
      <c r="B12" s="975" t="s">
        <v>543</v>
      </c>
      <c r="C12" s="2493" t="s">
        <v>1938</v>
      </c>
      <c r="D12" s="2494"/>
      <c r="E12" s="2494"/>
      <c r="F12" s="2494"/>
      <c r="G12" s="2494"/>
      <c r="H12" s="2494"/>
      <c r="I12" s="2494"/>
      <c r="J12" s="2494"/>
      <c r="K12" s="2494"/>
      <c r="L12" s="2494"/>
      <c r="M12" s="2495"/>
    </row>
    <row r="13" spans="1:13" ht="110.25" customHeight="1">
      <c r="A13" s="2548"/>
      <c r="B13" s="659" t="s">
        <v>545</v>
      </c>
      <c r="C13" s="3393" t="s">
        <v>1939</v>
      </c>
      <c r="D13" s="3394"/>
      <c r="E13" s="3394"/>
      <c r="F13" s="3394"/>
      <c r="G13" s="3394"/>
      <c r="H13" s="3394"/>
      <c r="I13" s="3394"/>
      <c r="J13" s="3394"/>
      <c r="K13" s="3394"/>
      <c r="L13" s="3394"/>
      <c r="M13" s="3395"/>
    </row>
    <row r="14" spans="1:13" ht="84" customHeight="1">
      <c r="A14" s="2548"/>
      <c r="B14" s="2677" t="s">
        <v>547</v>
      </c>
      <c r="C14" s="2464" t="s">
        <v>262</v>
      </c>
      <c r="D14" s="2465"/>
      <c r="E14" s="679" t="s">
        <v>548</v>
      </c>
      <c r="F14" s="2491" t="s">
        <v>1619</v>
      </c>
      <c r="G14" s="2465"/>
      <c r="H14" s="2465"/>
      <c r="I14" s="2465"/>
      <c r="J14" s="2465"/>
      <c r="K14" s="2465"/>
      <c r="L14" s="2465"/>
      <c r="M14" s="2466"/>
    </row>
    <row r="15" spans="1:13">
      <c r="A15" s="2548"/>
      <c r="B15" s="2540"/>
      <c r="C15" s="2464"/>
      <c r="D15" s="2465"/>
      <c r="E15" s="2465"/>
      <c r="F15" s="2465"/>
      <c r="G15" s="2465"/>
      <c r="H15" s="2465"/>
      <c r="I15" s="2465"/>
      <c r="J15" s="2465"/>
      <c r="K15" s="2465"/>
      <c r="L15" s="2465"/>
      <c r="M15" s="2466"/>
    </row>
    <row r="16" spans="1:13" ht="21.75" customHeight="1">
      <c r="A16" s="2659" t="s">
        <v>465</v>
      </c>
      <c r="B16" s="680" t="s">
        <v>2</v>
      </c>
      <c r="C16" s="2464" t="s">
        <v>1620</v>
      </c>
      <c r="D16" s="2465"/>
      <c r="E16" s="2465"/>
      <c r="F16" s="2465"/>
      <c r="G16" s="2465"/>
      <c r="H16" s="2465"/>
      <c r="I16" s="2465"/>
      <c r="J16" s="2465"/>
      <c r="K16" s="2465"/>
      <c r="L16" s="2465"/>
      <c r="M16" s="2466"/>
    </row>
    <row r="17" spans="1:13" ht="54" customHeight="1">
      <c r="A17" s="2519"/>
      <c r="B17" s="680" t="s">
        <v>550</v>
      </c>
      <c r="C17" s="2464" t="s">
        <v>1940</v>
      </c>
      <c r="D17" s="2465"/>
      <c r="E17" s="2465"/>
      <c r="F17" s="2465"/>
      <c r="G17" s="2465"/>
      <c r="H17" s="2465"/>
      <c r="I17" s="2465"/>
      <c r="J17" s="2465"/>
      <c r="K17" s="2465"/>
      <c r="L17" s="2465"/>
      <c r="M17" s="2466"/>
    </row>
    <row r="18" spans="1:13" ht="8.25" customHeight="1">
      <c r="A18" s="2519"/>
      <c r="B18" s="2431" t="s">
        <v>466</v>
      </c>
      <c r="C18" s="606"/>
      <c r="D18" s="27"/>
      <c r="E18" s="27"/>
      <c r="F18" s="27"/>
      <c r="G18" s="27"/>
      <c r="H18" s="27"/>
      <c r="I18" s="27"/>
      <c r="J18" s="27"/>
      <c r="K18" s="27"/>
      <c r="L18" s="27"/>
      <c r="M18" s="682"/>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683"/>
      <c r="K20" s="35"/>
      <c r="L20" s="35"/>
      <c r="M20" s="37"/>
    </row>
    <row r="21" spans="1:13">
      <c r="A21" s="2519"/>
      <c r="B21" s="2432"/>
      <c r="C21" s="33" t="s">
        <v>471</v>
      </c>
      <c r="D21" s="684"/>
      <c r="E21" s="35" t="s">
        <v>472</v>
      </c>
      <c r="F21" s="685"/>
      <c r="G21" s="35" t="s">
        <v>473</v>
      </c>
      <c r="H21" s="685"/>
      <c r="I21" s="35"/>
      <c r="J21" s="40"/>
      <c r="K21" s="35"/>
      <c r="L21" s="35"/>
      <c r="M21" s="37"/>
    </row>
    <row r="22" spans="1:13">
      <c r="A22" s="2519"/>
      <c r="B22" s="2432"/>
      <c r="C22" s="33" t="s">
        <v>474</v>
      </c>
      <c r="D22" s="684"/>
      <c r="E22" s="35" t="s">
        <v>475</v>
      </c>
      <c r="F22" s="684"/>
      <c r="G22" s="35"/>
      <c r="H22" s="40"/>
      <c r="I22" s="35"/>
      <c r="J22" s="40"/>
      <c r="K22" s="35"/>
      <c r="L22" s="35"/>
      <c r="M22" s="37"/>
    </row>
    <row r="23" spans="1:13" ht="37.5" customHeight="1">
      <c r="A23" s="2519"/>
      <c r="B23" s="2432"/>
      <c r="C23" s="33" t="s">
        <v>476</v>
      </c>
      <c r="D23" s="684" t="s">
        <v>477</v>
      </c>
      <c r="E23" s="35" t="s">
        <v>478</v>
      </c>
      <c r="F23" s="3391" t="s">
        <v>1647</v>
      </c>
      <c r="G23" s="3391"/>
      <c r="H23" s="3391"/>
      <c r="I23" s="3391"/>
      <c r="J23" s="3391"/>
      <c r="K23" s="3391"/>
      <c r="L23" s="3391"/>
      <c r="M23" s="3392"/>
    </row>
    <row r="24" spans="1:13" ht="9.75" customHeight="1">
      <c r="A24" s="2519"/>
      <c r="B24" s="2433"/>
      <c r="C24" s="43"/>
      <c r="D24" s="44"/>
      <c r="E24" s="44"/>
      <c r="F24" s="44"/>
      <c r="G24" s="44"/>
      <c r="H24" s="44"/>
      <c r="I24" s="44"/>
      <c r="J24" s="44"/>
      <c r="K24" s="44"/>
      <c r="L24" s="44"/>
      <c r="M24" s="45"/>
    </row>
    <row r="25" spans="1:13">
      <c r="A25" s="2519"/>
      <c r="B25" s="2431" t="s">
        <v>479</v>
      </c>
      <c r="C25" s="687"/>
      <c r="D25" s="47"/>
      <c r="E25" s="47"/>
      <c r="F25" s="47"/>
      <c r="G25" s="47"/>
      <c r="H25" s="47"/>
      <c r="I25" s="47"/>
      <c r="J25" s="47"/>
      <c r="K25" s="47"/>
      <c r="L25" s="18"/>
      <c r="M25" s="935"/>
    </row>
    <row r="26" spans="1:13">
      <c r="A26" s="2519"/>
      <c r="B26" s="2432"/>
      <c r="C26" s="33" t="s">
        <v>480</v>
      </c>
      <c r="D26" s="685"/>
      <c r="E26" s="48"/>
      <c r="F26" s="35" t="s">
        <v>481</v>
      </c>
      <c r="G26" s="684" t="s">
        <v>534</v>
      </c>
      <c r="H26" s="48"/>
      <c r="I26" s="35" t="s">
        <v>482</v>
      </c>
      <c r="J26" s="684"/>
      <c r="K26" s="48"/>
      <c r="L26" s="21"/>
      <c r="M26" s="22"/>
    </row>
    <row r="27" spans="1:13">
      <c r="A27" s="2519"/>
      <c r="B27" s="2432"/>
      <c r="C27" s="33" t="s">
        <v>483</v>
      </c>
      <c r="D27" s="936"/>
      <c r="E27" s="21"/>
      <c r="F27" s="35" t="s">
        <v>484</v>
      </c>
      <c r="G27" s="685"/>
      <c r="H27" s="21"/>
      <c r="I27" s="50"/>
      <c r="J27" s="21"/>
      <c r="K27" s="929"/>
      <c r="L27" s="21"/>
      <c r="M27" s="22"/>
    </row>
    <row r="28" spans="1:13">
      <c r="A28" s="2519"/>
      <c r="B28" s="2433"/>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889" t="s">
        <v>8</v>
      </c>
      <c r="E30" s="48"/>
      <c r="F30" s="59" t="s">
        <v>487</v>
      </c>
      <c r="G30" s="685" t="s">
        <v>8</v>
      </c>
      <c r="H30" s="48"/>
      <c r="I30" s="59" t="s">
        <v>488</v>
      </c>
      <c r="J30" s="923" t="s">
        <v>8</v>
      </c>
      <c r="K30" s="922"/>
      <c r="L30" s="924"/>
      <c r="M30" s="63"/>
    </row>
    <row r="31" spans="1:13">
      <c r="A31" s="2519"/>
      <c r="B31" s="13"/>
      <c r="C31" s="43"/>
      <c r="D31" s="44"/>
      <c r="E31" s="44"/>
      <c r="F31" s="44"/>
      <c r="G31" s="44"/>
      <c r="H31" s="44"/>
      <c r="I31" s="44"/>
      <c r="J31" s="44"/>
      <c r="K31" s="44"/>
      <c r="L31" s="44"/>
      <c r="M31" s="45"/>
    </row>
    <row r="32" spans="1:13">
      <c r="A32" s="2519"/>
      <c r="B32" s="2431" t="s">
        <v>489</v>
      </c>
      <c r="C32" s="693"/>
      <c r="D32" s="65"/>
      <c r="E32" s="65"/>
      <c r="F32" s="65"/>
      <c r="G32" s="65"/>
      <c r="H32" s="65"/>
      <c r="I32" s="65"/>
      <c r="J32" s="65"/>
      <c r="K32" s="65"/>
      <c r="L32" s="18"/>
      <c r="M32" s="935"/>
    </row>
    <row r="33" spans="1:13">
      <c r="A33" s="2519"/>
      <c r="B33" s="2432"/>
      <c r="C33" s="66" t="s">
        <v>490</v>
      </c>
      <c r="D33" s="757">
        <v>2021</v>
      </c>
      <c r="E33" s="67"/>
      <c r="F33" s="48" t="s">
        <v>491</v>
      </c>
      <c r="G33" s="695" t="s">
        <v>769</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906"/>
      <c r="E35" s="906"/>
      <c r="F35" s="906"/>
      <c r="G35" s="906"/>
      <c r="H35" s="906"/>
      <c r="I35" s="906"/>
      <c r="J35" s="906"/>
      <c r="K35" s="906"/>
      <c r="L35" s="906"/>
      <c r="M35" s="697"/>
    </row>
    <row r="36" spans="1:13">
      <c r="A36" s="2519"/>
      <c r="B36" s="2432"/>
      <c r="C36" s="72"/>
      <c r="D36" s="915" t="s">
        <v>494</v>
      </c>
      <c r="E36" s="915"/>
      <c r="F36" s="915" t="s">
        <v>495</v>
      </c>
      <c r="G36" s="915"/>
      <c r="H36" s="74" t="s">
        <v>496</v>
      </c>
      <c r="I36" s="74"/>
      <c r="J36" s="74" t="s">
        <v>497</v>
      </c>
      <c r="K36" s="915"/>
      <c r="L36" s="915" t="s">
        <v>498</v>
      </c>
      <c r="M36" s="75"/>
    </row>
    <row r="37" spans="1:13">
      <c r="A37" s="2519"/>
      <c r="B37" s="2432"/>
      <c r="C37" s="72"/>
      <c r="D37" s="3335" t="s">
        <v>29</v>
      </c>
      <c r="E37" s="2690"/>
      <c r="F37" s="3335">
        <v>2</v>
      </c>
      <c r="G37" s="2690"/>
      <c r="H37" s="3335">
        <v>2</v>
      </c>
      <c r="I37" s="2690"/>
      <c r="J37" s="3335">
        <v>2</v>
      </c>
      <c r="K37" s="2690"/>
      <c r="L37" s="3335">
        <v>2</v>
      </c>
      <c r="M37" s="2690"/>
    </row>
    <row r="38" spans="1:13">
      <c r="A38" s="2519"/>
      <c r="B38" s="2432"/>
      <c r="C38" s="72"/>
      <c r="D38" s="915" t="s">
        <v>499</v>
      </c>
      <c r="E38" s="915"/>
      <c r="F38" s="915" t="s">
        <v>500</v>
      </c>
      <c r="G38" s="915"/>
      <c r="H38" s="74" t="s">
        <v>501</v>
      </c>
      <c r="I38" s="74"/>
      <c r="J38" s="74" t="s">
        <v>502</v>
      </c>
      <c r="K38" s="915"/>
      <c r="L38" s="915" t="s">
        <v>503</v>
      </c>
      <c r="M38" s="32"/>
    </row>
    <row r="39" spans="1:13">
      <c r="A39" s="2519"/>
      <c r="B39" s="2432"/>
      <c r="C39" s="72"/>
      <c r="D39" s="3335" t="s">
        <v>29</v>
      </c>
      <c r="E39" s="2690"/>
      <c r="F39" s="3335" t="s">
        <v>29</v>
      </c>
      <c r="G39" s="2690"/>
      <c r="H39" s="3335" t="s">
        <v>29</v>
      </c>
      <c r="I39" s="2690"/>
      <c r="J39" s="3335" t="s">
        <v>29</v>
      </c>
      <c r="K39" s="2690"/>
      <c r="L39" s="3335" t="s">
        <v>29</v>
      </c>
      <c r="M39" s="2690"/>
    </row>
    <row r="40" spans="1:13">
      <c r="A40" s="2519"/>
      <c r="B40" s="2432"/>
      <c r="C40" s="72"/>
      <c r="D40" s="915" t="s">
        <v>504</v>
      </c>
      <c r="E40" s="915"/>
      <c r="F40" s="915" t="s">
        <v>505</v>
      </c>
      <c r="G40" s="915"/>
      <c r="H40" s="74" t="s">
        <v>506</v>
      </c>
      <c r="I40" s="74"/>
      <c r="J40" s="74" t="s">
        <v>507</v>
      </c>
      <c r="K40" s="915"/>
      <c r="L40" s="915" t="s">
        <v>508</v>
      </c>
      <c r="M40" s="32"/>
    </row>
    <row r="41" spans="1:13">
      <c r="A41" s="2519"/>
      <c r="B41" s="2432"/>
      <c r="C41" s="72"/>
      <c r="D41" s="3335"/>
      <c r="E41" s="2690"/>
      <c r="F41" s="3335"/>
      <c r="G41" s="2690"/>
      <c r="H41" s="3335"/>
      <c r="I41" s="2690"/>
      <c r="J41" s="3335"/>
      <c r="K41" s="2690"/>
      <c r="L41" s="3335"/>
      <c r="M41" s="2426"/>
    </row>
    <row r="42" spans="1:13">
      <c r="A42" s="2519"/>
      <c r="B42" s="2432"/>
      <c r="C42" s="72"/>
      <c r="D42" s="705" t="s">
        <v>508</v>
      </c>
      <c r="E42" s="928"/>
      <c r="F42" s="705" t="s">
        <v>509</v>
      </c>
      <c r="G42" s="928"/>
      <c r="H42" s="81"/>
      <c r="I42" s="908"/>
      <c r="J42" s="81"/>
      <c r="K42" s="908"/>
      <c r="L42" s="81"/>
      <c r="M42" s="706"/>
    </row>
    <row r="43" spans="1:13">
      <c r="A43" s="2519"/>
      <c r="B43" s="2432"/>
      <c r="C43" s="72"/>
      <c r="D43" s="2450"/>
      <c r="E43" s="2451"/>
      <c r="F43" s="3335">
        <v>8</v>
      </c>
      <c r="G43" s="2690"/>
      <c r="H43" s="2528"/>
      <c r="I43" s="2528"/>
      <c r="J43" s="912"/>
      <c r="K43" s="915"/>
      <c r="L43" s="912"/>
      <c r="M43" s="85"/>
    </row>
    <row r="44" spans="1:13">
      <c r="A44" s="2519"/>
      <c r="B44" s="2432"/>
      <c r="C44" s="86"/>
      <c r="D44" s="705"/>
      <c r="E44" s="928"/>
      <c r="F44" s="705"/>
      <c r="G44" s="928"/>
      <c r="H44" s="907"/>
      <c r="I44" s="909"/>
      <c r="J44" s="907"/>
      <c r="K44" s="909"/>
      <c r="L44" s="907"/>
      <c r="M44" s="89"/>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3128"/>
      <c r="H46" s="3128"/>
      <c r="I46" s="3128"/>
      <c r="J46" s="3128"/>
      <c r="K46" s="94" t="s">
        <v>512</v>
      </c>
      <c r="L46" s="2446"/>
      <c r="M46" s="2447"/>
    </row>
    <row r="47" spans="1:13">
      <c r="A47" s="2519"/>
      <c r="B47" s="2432"/>
      <c r="C47" s="90"/>
      <c r="D47" s="945"/>
      <c r="E47" s="684" t="s">
        <v>477</v>
      </c>
      <c r="F47" s="2453"/>
      <c r="G47" s="3128"/>
      <c r="H47" s="3128"/>
      <c r="I47" s="3128"/>
      <c r="J47" s="3128"/>
      <c r="K47" s="21"/>
      <c r="L47" s="2448"/>
      <c r="M47" s="2449"/>
    </row>
    <row r="48" spans="1:13">
      <c r="A48" s="2519"/>
      <c r="B48" s="2433"/>
      <c r="C48" s="97"/>
      <c r="D48" s="24"/>
      <c r="E48" s="24"/>
      <c r="F48" s="24"/>
      <c r="G48" s="24"/>
      <c r="H48" s="24"/>
      <c r="I48" s="24"/>
      <c r="J48" s="24"/>
      <c r="K48" s="24"/>
      <c r="L48" s="21"/>
      <c r="M48" s="22"/>
    </row>
    <row r="49" spans="1:13" ht="101.1" customHeight="1">
      <c r="A49" s="2519"/>
      <c r="B49" s="659" t="s">
        <v>513</v>
      </c>
      <c r="C49" s="2464" t="s">
        <v>1936</v>
      </c>
      <c r="D49" s="2465"/>
      <c r="E49" s="2465"/>
      <c r="F49" s="2465"/>
      <c r="G49" s="2465"/>
      <c r="H49" s="2465"/>
      <c r="I49" s="2465"/>
      <c r="J49" s="2465"/>
      <c r="K49" s="2465"/>
      <c r="L49" s="2465"/>
      <c r="M49" s="2466"/>
    </row>
    <row r="50" spans="1:13" ht="31.5" customHeight="1">
      <c r="A50" s="2519"/>
      <c r="B50" s="680" t="s">
        <v>514</v>
      </c>
      <c r="C50" s="2464" t="s">
        <v>1621</v>
      </c>
      <c r="D50" s="2465"/>
      <c r="E50" s="2465"/>
      <c r="F50" s="2465"/>
      <c r="G50" s="2465"/>
      <c r="H50" s="2465"/>
      <c r="I50" s="2465"/>
      <c r="J50" s="2465"/>
      <c r="K50" s="2465"/>
      <c r="L50" s="2465"/>
      <c r="M50" s="2466"/>
    </row>
    <row r="51" spans="1:13">
      <c r="A51" s="2519"/>
      <c r="B51" s="680" t="s">
        <v>515</v>
      </c>
      <c r="C51" s="2440">
        <v>30</v>
      </c>
      <c r="D51" s="2441"/>
      <c r="E51" s="2441"/>
      <c r="F51" s="2441"/>
      <c r="G51" s="2441"/>
      <c r="H51" s="2441"/>
      <c r="I51" s="2441"/>
      <c r="J51" s="2441"/>
      <c r="K51" s="2441"/>
      <c r="L51" s="2441"/>
      <c r="M51" s="2442"/>
    </row>
    <row r="52" spans="1:13">
      <c r="A52" s="2519"/>
      <c r="B52" s="680" t="s">
        <v>517</v>
      </c>
      <c r="C52" s="2440">
        <v>2020</v>
      </c>
      <c r="D52" s="2441"/>
      <c r="E52" s="2441"/>
      <c r="F52" s="2441"/>
      <c r="G52" s="2441"/>
      <c r="H52" s="2441"/>
      <c r="I52" s="2441"/>
      <c r="J52" s="2441"/>
      <c r="K52" s="2441"/>
      <c r="L52" s="2441"/>
      <c r="M52" s="2442"/>
    </row>
    <row r="53" spans="1:13" ht="15.75" customHeight="1">
      <c r="A53" s="2649" t="s">
        <v>518</v>
      </c>
      <c r="B53" s="713" t="s">
        <v>519</v>
      </c>
      <c r="C53" s="2418" t="s">
        <v>1622</v>
      </c>
      <c r="D53" s="2420"/>
      <c r="E53" s="2420"/>
      <c r="F53" s="2420"/>
      <c r="G53" s="2420"/>
      <c r="H53" s="2420"/>
      <c r="I53" s="2420"/>
      <c r="J53" s="2420"/>
      <c r="K53" s="2420"/>
      <c r="L53" s="2420"/>
      <c r="M53" s="2421"/>
    </row>
    <row r="54" spans="1:13">
      <c r="A54" s="2502"/>
      <c r="B54" s="713" t="s">
        <v>521</v>
      </c>
      <c r="C54" s="2418" t="s">
        <v>1623</v>
      </c>
      <c r="D54" s="2420"/>
      <c r="E54" s="2420"/>
      <c r="F54" s="2420"/>
      <c r="G54" s="2420"/>
      <c r="H54" s="2420"/>
      <c r="I54" s="2420"/>
      <c r="J54" s="2420"/>
      <c r="K54" s="2420"/>
      <c r="L54" s="2420"/>
      <c r="M54" s="2421"/>
    </row>
    <row r="55" spans="1:13">
      <c r="A55" s="2502"/>
      <c r="B55" s="713" t="s">
        <v>523</v>
      </c>
      <c r="C55" s="2418" t="s">
        <v>1624</v>
      </c>
      <c r="D55" s="2420"/>
      <c r="E55" s="2420"/>
      <c r="F55" s="2420"/>
      <c r="G55" s="2420"/>
      <c r="H55" s="2420"/>
      <c r="I55" s="2420"/>
      <c r="J55" s="2420"/>
      <c r="K55" s="2420"/>
      <c r="L55" s="2420"/>
      <c r="M55" s="2421"/>
    </row>
    <row r="56" spans="1:13" ht="15.75" customHeight="1">
      <c r="A56" s="2502"/>
      <c r="B56" s="714" t="s">
        <v>524</v>
      </c>
      <c r="C56" s="2418" t="s">
        <v>1625</v>
      </c>
      <c r="D56" s="2420"/>
      <c r="E56" s="2420"/>
      <c r="F56" s="2420"/>
      <c r="G56" s="2420"/>
      <c r="H56" s="2420"/>
      <c r="I56" s="2420"/>
      <c r="J56" s="2420"/>
      <c r="K56" s="2420"/>
      <c r="L56" s="2420"/>
      <c r="M56" s="2421"/>
    </row>
    <row r="57" spans="1:13" ht="15.75" customHeight="1">
      <c r="A57" s="2502"/>
      <c r="B57" s="713" t="s">
        <v>526</v>
      </c>
      <c r="C57" s="3127" t="s">
        <v>1626</v>
      </c>
      <c r="D57" s="2420"/>
      <c r="E57" s="2420"/>
      <c r="F57" s="2420"/>
      <c r="G57" s="2420"/>
      <c r="H57" s="2420"/>
      <c r="I57" s="2420"/>
      <c r="J57" s="2420"/>
      <c r="K57" s="2420"/>
      <c r="L57" s="2420"/>
      <c r="M57" s="2421"/>
    </row>
    <row r="58" spans="1:13" ht="16.5" thickBot="1">
      <c r="A58" s="2516"/>
      <c r="B58" s="713" t="s">
        <v>527</v>
      </c>
      <c r="C58" s="2418">
        <v>3581600</v>
      </c>
      <c r="D58" s="2420"/>
      <c r="E58" s="2420"/>
      <c r="F58" s="2420"/>
      <c r="G58" s="2420"/>
      <c r="H58" s="2420"/>
      <c r="I58" s="2420"/>
      <c r="J58" s="2420"/>
      <c r="K58" s="2420"/>
      <c r="L58" s="2420"/>
      <c r="M58" s="2421"/>
    </row>
    <row r="59" spans="1:13" ht="15.75" customHeight="1">
      <c r="A59" s="2649" t="s">
        <v>528</v>
      </c>
      <c r="B59" s="715" t="s">
        <v>529</v>
      </c>
      <c r="C59" s="2418" t="s">
        <v>1627</v>
      </c>
      <c r="D59" s="2420"/>
      <c r="E59" s="2420"/>
      <c r="F59" s="2420"/>
      <c r="G59" s="2420"/>
      <c r="H59" s="2420"/>
      <c r="I59" s="2420"/>
      <c r="J59" s="2420"/>
      <c r="K59" s="2420"/>
      <c r="L59" s="2420"/>
      <c r="M59" s="2421"/>
    </row>
    <row r="60" spans="1:13" ht="30" customHeight="1">
      <c r="A60" s="2502"/>
      <c r="B60" s="715" t="s">
        <v>531</v>
      </c>
      <c r="C60" s="2418" t="s">
        <v>1628</v>
      </c>
      <c r="D60" s="2420"/>
      <c r="E60" s="2420"/>
      <c r="F60" s="2420"/>
      <c r="G60" s="2420"/>
      <c r="H60" s="2420"/>
      <c r="I60" s="2420"/>
      <c r="J60" s="2420"/>
      <c r="K60" s="2420"/>
      <c r="L60" s="2420"/>
      <c r="M60" s="2421"/>
    </row>
    <row r="61" spans="1:13" ht="30" customHeight="1" thickBot="1">
      <c r="A61" s="2502"/>
      <c r="B61" s="716" t="s">
        <v>5</v>
      </c>
      <c r="C61" s="2418" t="s">
        <v>1624</v>
      </c>
      <c r="D61" s="2420"/>
      <c r="E61" s="2420"/>
      <c r="F61" s="2420"/>
      <c r="G61" s="2420"/>
      <c r="H61" s="2420"/>
      <c r="I61" s="2420"/>
      <c r="J61" s="2420"/>
      <c r="K61" s="2420"/>
      <c r="L61" s="2420"/>
      <c r="M61" s="2421"/>
    </row>
    <row r="62" spans="1:13" ht="48" customHeight="1" thickBot="1">
      <c r="A62" s="150" t="s">
        <v>533</v>
      </c>
      <c r="B62" s="104"/>
      <c r="C62" s="3388"/>
      <c r="D62" s="3389"/>
      <c r="E62" s="3389"/>
      <c r="F62" s="3389"/>
      <c r="G62" s="3389"/>
      <c r="H62" s="3389"/>
      <c r="I62" s="3389"/>
      <c r="J62" s="3389"/>
      <c r="K62" s="3389"/>
      <c r="L62" s="3389"/>
      <c r="M62" s="3390"/>
    </row>
  </sheetData>
  <mergeCells count="66">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A16:A52"/>
    <mergeCell ref="C16:M16"/>
    <mergeCell ref="C17:M17"/>
    <mergeCell ref="B18:B24"/>
    <mergeCell ref="F23:M23"/>
    <mergeCell ref="B25:B28"/>
    <mergeCell ref="B32:B34"/>
    <mergeCell ref="B35:B44"/>
    <mergeCell ref="D37:E37"/>
    <mergeCell ref="F37:G37"/>
    <mergeCell ref="H37:I37"/>
    <mergeCell ref="D41:E41"/>
    <mergeCell ref="L41:M41"/>
    <mergeCell ref="D39:E39"/>
    <mergeCell ref="F39:G39"/>
    <mergeCell ref="H39:I39"/>
    <mergeCell ref="B14:B15"/>
    <mergeCell ref="C14:D14"/>
    <mergeCell ref="F14:M14"/>
    <mergeCell ref="C15:M15"/>
    <mergeCell ref="L37:M37"/>
    <mergeCell ref="J39:K39"/>
    <mergeCell ref="L39:M39"/>
    <mergeCell ref="J37:K37"/>
    <mergeCell ref="B45:B48"/>
    <mergeCell ref="F46:F47"/>
    <mergeCell ref="G46:J47"/>
    <mergeCell ref="F41:G41"/>
    <mergeCell ref="H41:I41"/>
    <mergeCell ref="L46:M47"/>
    <mergeCell ref="J41:K41"/>
    <mergeCell ref="D43:E43"/>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300" verticalDpi="3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'C:\Users\Usuario\Downloads\[FICHAS SDMUJER Matriz de Plan de Accion (V7 SDP 2019) (1).xlsx]Desplegables'!#REF!</xm:f>
          </x14:formula1>
          <xm:sqref>C4 G46:J47 C7 C14:D14</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80" zoomScaleNormal="80" workbookViewId="0">
      <selection activeCell="F5" sqref="F5"/>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1648</v>
      </c>
      <c r="C1" s="153"/>
      <c r="D1" s="153"/>
      <c r="E1" s="153"/>
      <c r="F1" s="153"/>
      <c r="G1" s="153"/>
      <c r="H1" s="153"/>
      <c r="I1" s="153"/>
      <c r="J1" s="153"/>
      <c r="K1" s="153"/>
      <c r="L1" s="153"/>
      <c r="M1" s="154"/>
    </row>
    <row r="2" spans="1:13" ht="67.5" customHeight="1">
      <c r="A2" s="2866" t="s">
        <v>457</v>
      </c>
      <c r="B2" s="4" t="s">
        <v>458</v>
      </c>
      <c r="C2" s="3399" t="s">
        <v>1649</v>
      </c>
      <c r="D2" s="3400"/>
      <c r="E2" s="3400"/>
      <c r="F2" s="3400"/>
      <c r="G2" s="3400"/>
      <c r="H2" s="3400"/>
      <c r="I2" s="3400"/>
      <c r="J2" s="3400"/>
      <c r="K2" s="3400"/>
      <c r="L2" s="3400"/>
      <c r="M2" s="3401"/>
    </row>
    <row r="3" spans="1:13" ht="31.5">
      <c r="A3" s="2548"/>
      <c r="B3" s="278" t="s">
        <v>538</v>
      </c>
      <c r="C3" s="2869" t="s">
        <v>1646</v>
      </c>
      <c r="D3" s="2870"/>
      <c r="E3" s="2870"/>
      <c r="F3" s="2870"/>
      <c r="G3" s="2870"/>
      <c r="H3" s="2870"/>
      <c r="I3" s="2870"/>
      <c r="J3" s="2870"/>
      <c r="K3" s="2870"/>
      <c r="L3" s="2870"/>
      <c r="M3" s="2871"/>
    </row>
    <row r="4" spans="1:13">
      <c r="A4" s="2548"/>
      <c r="B4" s="13" t="s">
        <v>3</v>
      </c>
      <c r="C4" s="255" t="s">
        <v>28</v>
      </c>
      <c r="D4" s="256"/>
      <c r="E4" s="257"/>
      <c r="F4" s="2867" t="s">
        <v>4</v>
      </c>
      <c r="G4" s="2868"/>
      <c r="H4" s="258" t="s">
        <v>8</v>
      </c>
      <c r="I4" s="259"/>
      <c r="J4" s="259"/>
      <c r="K4" s="259"/>
      <c r="L4" s="259"/>
      <c r="M4" s="260"/>
    </row>
    <row r="5" spans="1:13">
      <c r="A5" s="2548"/>
      <c r="B5" s="13" t="s">
        <v>459</v>
      </c>
      <c r="C5" s="255" t="s">
        <v>29</v>
      </c>
      <c r="D5" s="259"/>
      <c r="E5" s="259"/>
      <c r="F5" s="259"/>
      <c r="G5" s="259"/>
      <c r="H5" s="259"/>
      <c r="I5" s="259"/>
      <c r="J5" s="259"/>
      <c r="K5" s="259"/>
      <c r="L5" s="259"/>
      <c r="M5" s="260"/>
    </row>
    <row r="6" spans="1:13">
      <c r="A6" s="2548"/>
      <c r="B6" s="13" t="s">
        <v>460</v>
      </c>
      <c r="C6" s="255" t="s">
        <v>29</v>
      </c>
      <c r="D6" s="259"/>
      <c r="E6" s="259"/>
      <c r="F6" s="259"/>
      <c r="G6" s="259"/>
      <c r="H6" s="259"/>
      <c r="I6" s="259"/>
      <c r="J6" s="259"/>
      <c r="K6" s="259"/>
      <c r="L6" s="259"/>
      <c r="M6" s="260"/>
    </row>
    <row r="7" spans="1:13">
      <c r="A7" s="2548"/>
      <c r="B7" s="278" t="s">
        <v>461</v>
      </c>
      <c r="C7" s="2872" t="s">
        <v>254</v>
      </c>
      <c r="D7" s="2873"/>
      <c r="E7" s="110"/>
      <c r="F7" s="110"/>
      <c r="G7" s="267"/>
      <c r="H7" s="215" t="s">
        <v>5</v>
      </c>
      <c r="I7" s="2874" t="s">
        <v>418</v>
      </c>
      <c r="J7" s="2873"/>
      <c r="K7" s="2873"/>
      <c r="L7" s="2873"/>
      <c r="M7" s="2875"/>
    </row>
    <row r="8" spans="1:13">
      <c r="A8" s="2548"/>
      <c r="B8" s="2876" t="s">
        <v>462</v>
      </c>
      <c r="C8" s="268"/>
      <c r="D8" s="17"/>
      <c r="E8" s="17"/>
      <c r="F8" s="17"/>
      <c r="G8" s="17"/>
      <c r="H8" s="17"/>
      <c r="I8" s="17"/>
      <c r="J8" s="17"/>
      <c r="K8" s="17"/>
      <c r="L8" s="18"/>
      <c r="M8" s="229"/>
    </row>
    <row r="9" spans="1:13">
      <c r="A9" s="2548"/>
      <c r="B9" s="2540"/>
      <c r="C9" s="2573"/>
      <c r="D9" s="2569"/>
      <c r="E9" s="20"/>
      <c r="F9" s="2569"/>
      <c r="G9" s="2569"/>
      <c r="H9" s="20"/>
      <c r="I9" s="2569"/>
      <c r="J9" s="2569"/>
      <c r="K9" s="20"/>
      <c r="L9" s="21"/>
      <c r="M9" s="22"/>
    </row>
    <row r="10" spans="1:13">
      <c r="A10" s="2548"/>
      <c r="B10" s="2590"/>
      <c r="C10" s="2573" t="s">
        <v>463</v>
      </c>
      <c r="D10" s="2569"/>
      <c r="E10" s="152"/>
      <c r="F10" s="2569" t="s">
        <v>463</v>
      </c>
      <c r="G10" s="2569"/>
      <c r="H10" s="152"/>
      <c r="I10" s="2569" t="s">
        <v>463</v>
      </c>
      <c r="J10" s="2569"/>
      <c r="K10" s="152"/>
      <c r="L10" s="24"/>
      <c r="M10" s="25"/>
    </row>
    <row r="11" spans="1:13" ht="47.25" customHeight="1">
      <c r="A11" s="2548"/>
      <c r="B11" s="278" t="s">
        <v>464</v>
      </c>
      <c r="C11" s="2858" t="s">
        <v>1630</v>
      </c>
      <c r="D11" s="2859"/>
      <c r="E11" s="2859"/>
      <c r="F11" s="2859"/>
      <c r="G11" s="2859"/>
      <c r="H11" s="2859"/>
      <c r="I11" s="2859"/>
      <c r="J11" s="2859"/>
      <c r="K11" s="2859"/>
      <c r="L11" s="2859"/>
      <c r="M11" s="2860"/>
    </row>
    <row r="12" spans="1:13" ht="30.95" customHeight="1">
      <c r="A12" s="2548"/>
      <c r="B12" s="278" t="s">
        <v>543</v>
      </c>
      <c r="C12" s="2914" t="s">
        <v>1650</v>
      </c>
      <c r="D12" s="2864"/>
      <c r="E12" s="2864"/>
      <c r="F12" s="2864"/>
      <c r="G12" s="2864"/>
      <c r="H12" s="2864"/>
      <c r="I12" s="2864"/>
      <c r="J12" s="2864"/>
      <c r="K12" s="2864"/>
      <c r="L12" s="2864"/>
      <c r="M12" s="2865"/>
    </row>
    <row r="13" spans="1:13" ht="31.5">
      <c r="A13" s="2548"/>
      <c r="B13" s="278" t="s">
        <v>545</v>
      </c>
      <c r="C13" s="3396" t="s">
        <v>456</v>
      </c>
      <c r="D13" s="3397"/>
      <c r="E13" s="3397"/>
      <c r="F13" s="3397"/>
      <c r="G13" s="3397"/>
      <c r="H13" s="3397"/>
      <c r="I13" s="3397"/>
      <c r="J13" s="3397"/>
      <c r="K13" s="3397"/>
      <c r="L13" s="3397"/>
      <c r="M13" s="3398"/>
    </row>
    <row r="14" spans="1:13" ht="44.25" customHeight="1">
      <c r="A14" s="2548"/>
      <c r="B14" s="2876" t="s">
        <v>547</v>
      </c>
      <c r="C14" s="2858" t="s">
        <v>262</v>
      </c>
      <c r="D14" s="2859"/>
      <c r="E14" s="222" t="s">
        <v>548</v>
      </c>
      <c r="F14" s="2861" t="s">
        <v>1619</v>
      </c>
      <c r="G14" s="2859"/>
      <c r="H14" s="2859"/>
      <c r="I14" s="2859"/>
      <c r="J14" s="2859"/>
      <c r="K14" s="2859"/>
      <c r="L14" s="2859"/>
      <c r="M14" s="2860"/>
    </row>
    <row r="15" spans="1:13">
      <c r="A15" s="2548"/>
      <c r="B15" s="2540"/>
      <c r="C15" s="2858"/>
      <c r="D15" s="2859"/>
      <c r="E15" s="2859"/>
      <c r="F15" s="2859"/>
      <c r="G15" s="2859"/>
      <c r="H15" s="2859"/>
      <c r="I15" s="2859"/>
      <c r="J15" s="2859"/>
      <c r="K15" s="2859"/>
      <c r="L15" s="2859"/>
      <c r="M15" s="2860"/>
    </row>
    <row r="16" spans="1:13" ht="21.75" customHeight="1">
      <c r="A16" s="2886" t="s">
        <v>465</v>
      </c>
      <c r="B16" s="291" t="s">
        <v>2</v>
      </c>
      <c r="C16" s="2858" t="s">
        <v>1620</v>
      </c>
      <c r="D16" s="2859"/>
      <c r="E16" s="2859"/>
      <c r="F16" s="2859"/>
      <c r="G16" s="2859"/>
      <c r="H16" s="2859"/>
      <c r="I16" s="2859"/>
      <c r="J16" s="2859"/>
      <c r="K16" s="2859"/>
      <c r="L16" s="2859"/>
      <c r="M16" s="2860"/>
    </row>
    <row r="17" spans="1:13" ht="43.5" customHeight="1">
      <c r="A17" s="2519"/>
      <c r="B17" s="291" t="s">
        <v>550</v>
      </c>
      <c r="C17" s="2858" t="s">
        <v>423</v>
      </c>
      <c r="D17" s="2859"/>
      <c r="E17" s="2859"/>
      <c r="F17" s="2859"/>
      <c r="G17" s="2859"/>
      <c r="H17" s="2859"/>
      <c r="I17" s="2859"/>
      <c r="J17" s="2859"/>
      <c r="K17" s="2859"/>
      <c r="L17" s="2859"/>
      <c r="M17" s="2860"/>
    </row>
    <row r="18" spans="1:13" ht="8.25" customHeight="1">
      <c r="A18" s="2519"/>
      <c r="B18" s="2857" t="s">
        <v>466</v>
      </c>
      <c r="C18" s="223"/>
      <c r="D18" s="27"/>
      <c r="E18" s="27"/>
      <c r="F18" s="27"/>
      <c r="G18" s="27"/>
      <c r="H18" s="27"/>
      <c r="I18" s="27"/>
      <c r="J18" s="27"/>
      <c r="K18" s="27"/>
      <c r="L18" s="27"/>
      <c r="M18" s="224"/>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48" t="s">
        <v>470</v>
      </c>
      <c r="J20" s="226" t="s">
        <v>477</v>
      </c>
      <c r="K20" s="35"/>
      <c r="L20" s="35"/>
      <c r="M20" s="37"/>
    </row>
    <row r="21" spans="1:13">
      <c r="A21" s="2519"/>
      <c r="B21" s="2432"/>
      <c r="C21" s="33" t="s">
        <v>471</v>
      </c>
      <c r="D21" s="226"/>
      <c r="E21" s="35" t="s">
        <v>472</v>
      </c>
      <c r="F21" s="227"/>
      <c r="G21" s="35" t="s">
        <v>473</v>
      </c>
      <c r="H21" s="227"/>
      <c r="I21" s="35"/>
      <c r="J21" s="40"/>
      <c r="K21" s="35"/>
      <c r="L21" s="35"/>
      <c r="M21" s="37"/>
    </row>
    <row r="22" spans="1:13">
      <c r="A22" s="2519"/>
      <c r="B22" s="2432"/>
      <c r="C22" s="33" t="s">
        <v>474</v>
      </c>
      <c r="D22" s="226"/>
      <c r="E22" s="35" t="s">
        <v>475</v>
      </c>
      <c r="F22" s="226"/>
      <c r="G22" s="35"/>
      <c r="H22" s="40"/>
      <c r="I22" s="35"/>
      <c r="J22" s="40"/>
      <c r="K22" s="35"/>
      <c r="L22" s="35"/>
      <c r="M22" s="37"/>
    </row>
    <row r="23" spans="1:13" ht="37.5" customHeight="1">
      <c r="A23" s="2519"/>
      <c r="B23" s="2432"/>
      <c r="C23" s="33" t="s">
        <v>476</v>
      </c>
      <c r="D23" s="226" t="s">
        <v>477</v>
      </c>
      <c r="E23" s="35" t="s">
        <v>478</v>
      </c>
      <c r="F23" s="3391"/>
      <c r="G23" s="3391"/>
      <c r="H23" s="3391"/>
      <c r="I23" s="3391"/>
      <c r="J23" s="3391"/>
      <c r="K23" s="3391"/>
      <c r="L23" s="3391"/>
      <c r="M23" s="3392"/>
    </row>
    <row r="24" spans="1:13" ht="9.75" customHeight="1">
      <c r="A24" s="2519"/>
      <c r="B24" s="2433"/>
      <c r="C24" s="43"/>
      <c r="D24" s="44"/>
      <c r="E24" s="44"/>
      <c r="F24" s="44"/>
      <c r="G24" s="44"/>
      <c r="H24" s="44"/>
      <c r="I24" s="44"/>
      <c r="J24" s="44"/>
      <c r="K24" s="44"/>
      <c r="L24" s="44"/>
      <c r="M24" s="45"/>
    </row>
    <row r="25" spans="1:13">
      <c r="A25" s="2519"/>
      <c r="B25" s="2857" t="s">
        <v>479</v>
      </c>
      <c r="C25" s="228"/>
      <c r="D25" s="47"/>
      <c r="E25" s="47"/>
      <c r="F25" s="47"/>
      <c r="G25" s="47"/>
      <c r="H25" s="47"/>
      <c r="I25" s="47"/>
      <c r="J25" s="47"/>
      <c r="K25" s="47"/>
      <c r="L25" s="18"/>
      <c r="M25" s="229"/>
    </row>
    <row r="26" spans="1:13">
      <c r="A26" s="2519"/>
      <c r="B26" s="2432"/>
      <c r="C26" s="33" t="s">
        <v>480</v>
      </c>
      <c r="D26" s="227"/>
      <c r="E26" s="48"/>
      <c r="F26" s="35" t="s">
        <v>481</v>
      </c>
      <c r="G26" s="226" t="s">
        <v>477</v>
      </c>
      <c r="H26" s="48"/>
      <c r="I26" s="35" t="s">
        <v>482</v>
      </c>
      <c r="J26" s="226"/>
      <c r="K26" s="48"/>
      <c r="L26" s="21"/>
      <c r="M26" s="22"/>
    </row>
    <row r="27" spans="1:13">
      <c r="A27" s="2519"/>
      <c r="B27" s="2432"/>
      <c r="C27" s="33" t="s">
        <v>483</v>
      </c>
      <c r="D27" s="230"/>
      <c r="E27" s="21"/>
      <c r="F27" s="35" t="s">
        <v>484</v>
      </c>
      <c r="G27" s="227"/>
      <c r="H27" s="21"/>
      <c r="I27" s="50"/>
      <c r="J27" s="21"/>
      <c r="K27" s="20"/>
      <c r="L27" s="21"/>
      <c r="M27" s="22"/>
    </row>
    <row r="28" spans="1:13">
      <c r="A28" s="2519"/>
      <c r="B28" s="2433"/>
      <c r="C28" s="51"/>
      <c r="D28" s="52"/>
      <c r="E28" s="52"/>
      <c r="F28" s="52"/>
      <c r="G28" s="52"/>
      <c r="H28" s="52"/>
      <c r="I28" s="52"/>
      <c r="J28" s="52"/>
      <c r="K28" s="52"/>
      <c r="L28" s="24"/>
      <c r="M28" s="25"/>
    </row>
    <row r="29" spans="1:13">
      <c r="A29" s="2519"/>
      <c r="B29" s="56" t="s">
        <v>485</v>
      </c>
      <c r="C29" s="231"/>
      <c r="D29" s="54"/>
      <c r="E29" s="54"/>
      <c r="F29" s="54"/>
      <c r="G29" s="54"/>
      <c r="H29" s="54"/>
      <c r="I29" s="54"/>
      <c r="J29" s="54"/>
      <c r="K29" s="54"/>
      <c r="L29" s="54"/>
      <c r="M29" s="232"/>
    </row>
    <row r="30" spans="1:13">
      <c r="A30" s="2519"/>
      <c r="B30" s="56"/>
      <c r="C30" s="57" t="s">
        <v>486</v>
      </c>
      <c r="D30" s="292" t="s">
        <v>8</v>
      </c>
      <c r="E30" s="48"/>
      <c r="F30" s="59" t="s">
        <v>487</v>
      </c>
      <c r="G30" s="227" t="s">
        <v>8</v>
      </c>
      <c r="H30" s="48"/>
      <c r="I30" s="59" t="s">
        <v>488</v>
      </c>
      <c r="J30" s="235" t="s">
        <v>8</v>
      </c>
      <c r="K30" s="218"/>
      <c r="L30" s="221"/>
      <c r="M30" s="63"/>
    </row>
    <row r="31" spans="1:13">
      <c r="A31" s="2519"/>
      <c r="B31" s="13"/>
      <c r="C31" s="43"/>
      <c r="D31" s="44"/>
      <c r="E31" s="44"/>
      <c r="F31" s="44"/>
      <c r="G31" s="44"/>
      <c r="H31" s="44"/>
      <c r="I31" s="44"/>
      <c r="J31" s="44"/>
      <c r="K31" s="44"/>
      <c r="L31" s="44"/>
      <c r="M31" s="45"/>
    </row>
    <row r="32" spans="1:13">
      <c r="A32" s="2519"/>
      <c r="B32" s="2857" t="s">
        <v>489</v>
      </c>
      <c r="C32" s="236"/>
      <c r="D32" s="65"/>
      <c r="E32" s="65"/>
      <c r="F32" s="65"/>
      <c r="G32" s="65"/>
      <c r="H32" s="65"/>
      <c r="I32" s="65"/>
      <c r="J32" s="65"/>
      <c r="K32" s="65"/>
      <c r="L32" s="18"/>
      <c r="M32" s="229"/>
    </row>
    <row r="33" spans="1:13">
      <c r="A33" s="2519"/>
      <c r="B33" s="2432"/>
      <c r="C33" s="66" t="s">
        <v>490</v>
      </c>
      <c r="D33" s="486">
        <v>2020</v>
      </c>
      <c r="E33" s="67"/>
      <c r="F33" s="48" t="s">
        <v>491</v>
      </c>
      <c r="G33" s="269"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857" t="s">
        <v>493</v>
      </c>
      <c r="C35" s="239"/>
      <c r="D35" s="70"/>
      <c r="E35" s="70"/>
      <c r="F35" s="70"/>
      <c r="G35" s="70"/>
      <c r="H35" s="70"/>
      <c r="I35" s="70"/>
      <c r="J35" s="70"/>
      <c r="K35" s="70"/>
      <c r="L35" s="70"/>
      <c r="M35" s="240"/>
    </row>
    <row r="36" spans="1:13">
      <c r="A36" s="2519"/>
      <c r="B36" s="2432"/>
      <c r="C36" s="72"/>
      <c r="D36" s="164" t="s">
        <v>494</v>
      </c>
      <c r="E36" s="164"/>
      <c r="F36" s="164" t="s">
        <v>495</v>
      </c>
      <c r="G36" s="164"/>
      <c r="H36" s="74" t="s">
        <v>496</v>
      </c>
      <c r="I36" s="74"/>
      <c r="J36" s="74" t="s">
        <v>497</v>
      </c>
      <c r="K36" s="164"/>
      <c r="L36" s="164" t="s">
        <v>498</v>
      </c>
      <c r="M36" s="75"/>
    </row>
    <row r="37" spans="1:13">
      <c r="A37" s="2519"/>
      <c r="B37" s="2432"/>
      <c r="C37" s="72"/>
      <c r="D37" s="2964">
        <v>0.2</v>
      </c>
      <c r="E37" s="2965"/>
      <c r="F37" s="2964">
        <v>0.2</v>
      </c>
      <c r="G37" s="2965"/>
      <c r="H37" s="2964">
        <v>0.2</v>
      </c>
      <c r="I37" s="2965"/>
      <c r="J37" s="2964">
        <v>0.2</v>
      </c>
      <c r="K37" s="2965"/>
      <c r="L37" s="2964">
        <v>0.2</v>
      </c>
      <c r="M37" s="2965"/>
    </row>
    <row r="38" spans="1:13">
      <c r="A38" s="2519"/>
      <c r="B38" s="2432"/>
      <c r="C38" s="72"/>
      <c r="D38" s="164" t="s">
        <v>499</v>
      </c>
      <c r="E38" s="164"/>
      <c r="F38" s="164" t="s">
        <v>500</v>
      </c>
      <c r="G38" s="164"/>
      <c r="H38" s="74" t="s">
        <v>501</v>
      </c>
      <c r="I38" s="74"/>
      <c r="J38" s="74" t="s">
        <v>502</v>
      </c>
      <c r="K38" s="164"/>
      <c r="L38" s="164" t="s">
        <v>503</v>
      </c>
      <c r="M38" s="32"/>
    </row>
    <row r="39" spans="1:13">
      <c r="A39" s="2519"/>
      <c r="B39" s="2432"/>
      <c r="C39" s="72"/>
      <c r="D39" s="2964">
        <v>0.2</v>
      </c>
      <c r="E39" s="2965"/>
      <c r="F39" s="2964">
        <v>0.2</v>
      </c>
      <c r="G39" s="2965"/>
      <c r="H39" s="2964">
        <v>0.2</v>
      </c>
      <c r="I39" s="2965"/>
      <c r="J39" s="2964">
        <v>0.2</v>
      </c>
      <c r="K39" s="2965"/>
      <c r="L39" s="2964">
        <v>0.2</v>
      </c>
      <c r="M39" s="2965"/>
    </row>
    <row r="40" spans="1:13">
      <c r="A40" s="2519"/>
      <c r="B40" s="2432"/>
      <c r="C40" s="72"/>
      <c r="D40" s="164" t="s">
        <v>504</v>
      </c>
      <c r="E40" s="164"/>
      <c r="F40" s="164" t="s">
        <v>505</v>
      </c>
      <c r="G40" s="164"/>
      <c r="H40" s="74" t="s">
        <v>506</v>
      </c>
      <c r="I40" s="74"/>
      <c r="J40" s="74" t="s">
        <v>507</v>
      </c>
      <c r="K40" s="164"/>
      <c r="L40" s="164" t="s">
        <v>508</v>
      </c>
      <c r="M40" s="32"/>
    </row>
    <row r="41" spans="1:13">
      <c r="A41" s="2519"/>
      <c r="B41" s="2432"/>
      <c r="C41" s="72"/>
      <c r="D41" s="2964">
        <v>0.2</v>
      </c>
      <c r="E41" s="2965"/>
      <c r="F41" s="3036"/>
      <c r="G41" s="2965"/>
      <c r="H41" s="3036"/>
      <c r="I41" s="2965"/>
      <c r="J41" s="3036"/>
      <c r="K41" s="2965"/>
      <c r="L41" s="3036"/>
      <c r="M41" s="2965"/>
    </row>
    <row r="42" spans="1:13">
      <c r="A42" s="2519"/>
      <c r="B42" s="2432"/>
      <c r="C42" s="72"/>
      <c r="D42" s="246" t="s">
        <v>508</v>
      </c>
      <c r="E42" s="253"/>
      <c r="F42" s="246" t="s">
        <v>509</v>
      </c>
      <c r="G42" s="253"/>
      <c r="H42" s="81"/>
      <c r="I42" s="93"/>
      <c r="J42" s="81"/>
      <c r="K42" s="93"/>
      <c r="L42" s="81"/>
      <c r="M42" s="245"/>
    </row>
    <row r="43" spans="1:13" ht="15.75" customHeight="1">
      <c r="A43" s="2519"/>
      <c r="B43" s="2432"/>
      <c r="C43" s="72"/>
      <c r="D43" s="3036"/>
      <c r="E43" s="2965"/>
      <c r="F43" s="2964">
        <v>0.2</v>
      </c>
      <c r="G43" s="2965"/>
      <c r="H43" s="2528"/>
      <c r="I43" s="2528"/>
      <c r="J43" s="2528"/>
      <c r="K43" s="2528"/>
      <c r="L43" s="2528"/>
      <c r="M43" s="3402"/>
    </row>
    <row r="44" spans="1:13" ht="33" customHeight="1">
      <c r="A44" s="2519"/>
      <c r="B44" s="2433"/>
      <c r="C44" s="86"/>
      <c r="D44" s="246"/>
      <c r="E44" s="253"/>
      <c r="F44" s="246"/>
      <c r="G44" s="253"/>
      <c r="H44" s="2452"/>
      <c r="I44" s="2452"/>
      <c r="J44" s="2452"/>
      <c r="K44" s="2452"/>
      <c r="L44" s="2452"/>
      <c r="M44" s="3403"/>
    </row>
    <row r="45" spans="1:13" ht="18" customHeight="1">
      <c r="A45" s="2519"/>
      <c r="B45" s="2857" t="s">
        <v>510</v>
      </c>
      <c r="C45" s="228"/>
      <c r="D45" s="47"/>
      <c r="E45" s="47"/>
      <c r="F45" s="47"/>
      <c r="G45" s="47"/>
      <c r="H45" s="47"/>
      <c r="I45" s="47"/>
      <c r="J45" s="47"/>
      <c r="K45" s="47"/>
      <c r="L45" s="21"/>
      <c r="M45" s="22"/>
    </row>
    <row r="46" spans="1:13">
      <c r="A46" s="2519"/>
      <c r="B46" s="2432"/>
      <c r="C46" s="90"/>
      <c r="D46" s="91" t="s">
        <v>131</v>
      </c>
      <c r="E46" s="92" t="s">
        <v>28</v>
      </c>
      <c r="F46" s="2453" t="s">
        <v>511</v>
      </c>
      <c r="G46" s="2883"/>
      <c r="H46" s="2883"/>
      <c r="I46" s="2883"/>
      <c r="J46" s="2883"/>
      <c r="K46" s="94" t="s">
        <v>512</v>
      </c>
      <c r="L46" s="2884"/>
      <c r="M46" s="2885"/>
    </row>
    <row r="47" spans="1:13">
      <c r="A47" s="2519"/>
      <c r="B47" s="2432"/>
      <c r="C47" s="90"/>
      <c r="D47" s="247"/>
      <c r="E47" s="226" t="s">
        <v>534</v>
      </c>
      <c r="F47" s="2453"/>
      <c r="G47" s="2883"/>
      <c r="H47" s="2883"/>
      <c r="I47" s="2883"/>
      <c r="J47" s="2883"/>
      <c r="K47" s="21"/>
      <c r="L47" s="2448"/>
      <c r="M47" s="2449"/>
    </row>
    <row r="48" spans="1:13">
      <c r="A48" s="2519"/>
      <c r="B48" s="2433"/>
      <c r="C48" s="97"/>
      <c r="D48" s="24"/>
      <c r="E48" s="24"/>
      <c r="F48" s="24"/>
      <c r="G48" s="24"/>
      <c r="H48" s="24"/>
      <c r="I48" s="24"/>
      <c r="J48" s="24"/>
      <c r="K48" s="24"/>
      <c r="L48" s="21"/>
      <c r="M48" s="22"/>
    </row>
    <row r="49" spans="1:13" ht="76.5" customHeight="1">
      <c r="A49" s="2519"/>
      <c r="B49" s="278" t="s">
        <v>513</v>
      </c>
      <c r="C49" s="2914" t="s">
        <v>1631</v>
      </c>
      <c r="D49" s="2864"/>
      <c r="E49" s="2864"/>
      <c r="F49" s="2864"/>
      <c r="G49" s="2864"/>
      <c r="H49" s="2864"/>
      <c r="I49" s="2864"/>
      <c r="J49" s="2864"/>
      <c r="K49" s="2864"/>
      <c r="L49" s="2864"/>
      <c r="M49" s="2865"/>
    </row>
    <row r="50" spans="1:13" ht="31.5" customHeight="1">
      <c r="A50" s="2519"/>
      <c r="B50" s="291" t="s">
        <v>514</v>
      </c>
      <c r="C50" s="2914" t="s">
        <v>1632</v>
      </c>
      <c r="D50" s="2864"/>
      <c r="E50" s="2864"/>
      <c r="F50" s="2864"/>
      <c r="G50" s="2864"/>
      <c r="H50" s="2864"/>
      <c r="I50" s="2864"/>
      <c r="J50" s="2864"/>
      <c r="K50" s="2864"/>
      <c r="L50" s="2864"/>
      <c r="M50" s="2865"/>
    </row>
    <row r="51" spans="1:13">
      <c r="A51" s="2519"/>
      <c r="B51" s="291" t="s">
        <v>515</v>
      </c>
      <c r="C51" s="2858">
        <v>30</v>
      </c>
      <c r="D51" s="2859"/>
      <c r="E51" s="2859"/>
      <c r="F51" s="2859"/>
      <c r="G51" s="2859"/>
      <c r="H51" s="2859"/>
      <c r="I51" s="2859"/>
      <c r="J51" s="2859"/>
      <c r="K51" s="2859"/>
      <c r="L51" s="2859"/>
      <c r="M51" s="2860"/>
    </row>
    <row r="52" spans="1:13">
      <c r="A52" s="2519"/>
      <c r="B52" s="291" t="s">
        <v>517</v>
      </c>
      <c r="C52" s="2858">
        <v>2020</v>
      </c>
      <c r="D52" s="2859"/>
      <c r="E52" s="2859"/>
      <c r="F52" s="2859"/>
      <c r="G52" s="2859"/>
      <c r="H52" s="2859"/>
      <c r="I52" s="2859"/>
      <c r="J52" s="2859"/>
      <c r="K52" s="2859"/>
      <c r="L52" s="2859"/>
      <c r="M52" s="2860"/>
    </row>
    <row r="53" spans="1:13" ht="15.75" customHeight="1">
      <c r="A53" s="2887" t="s">
        <v>518</v>
      </c>
      <c r="B53" s="294" t="s">
        <v>519</v>
      </c>
      <c r="C53" s="2869" t="s">
        <v>1633</v>
      </c>
      <c r="D53" s="2870"/>
      <c r="E53" s="2870"/>
      <c r="F53" s="2870"/>
      <c r="G53" s="2870"/>
      <c r="H53" s="2870"/>
      <c r="I53" s="2870"/>
      <c r="J53" s="2870"/>
      <c r="K53" s="2870"/>
      <c r="L53" s="2870"/>
      <c r="M53" s="2871"/>
    </row>
    <row r="54" spans="1:13">
      <c r="A54" s="2502"/>
      <c r="B54" s="294" t="s">
        <v>521</v>
      </c>
      <c r="C54" s="2869" t="s">
        <v>1634</v>
      </c>
      <c r="D54" s="2870"/>
      <c r="E54" s="2870"/>
      <c r="F54" s="2870"/>
      <c r="G54" s="2870"/>
      <c r="H54" s="2870"/>
      <c r="I54" s="2870"/>
      <c r="J54" s="2870"/>
      <c r="K54" s="2870"/>
      <c r="L54" s="2870"/>
      <c r="M54" s="2871"/>
    </row>
    <row r="55" spans="1:13">
      <c r="A55" s="2502"/>
      <c r="B55" s="294" t="s">
        <v>523</v>
      </c>
      <c r="C55" s="2869" t="s">
        <v>1635</v>
      </c>
      <c r="D55" s="2870"/>
      <c r="E55" s="2870"/>
      <c r="F55" s="2870"/>
      <c r="G55" s="2870"/>
      <c r="H55" s="2870"/>
      <c r="I55" s="2870"/>
      <c r="J55" s="2870"/>
      <c r="K55" s="2870"/>
      <c r="L55" s="2870"/>
      <c r="M55" s="2871"/>
    </row>
    <row r="56" spans="1:13" ht="15.75" customHeight="1">
      <c r="A56" s="2502"/>
      <c r="B56" s="295" t="s">
        <v>524</v>
      </c>
      <c r="C56" s="2869" t="s">
        <v>1636</v>
      </c>
      <c r="D56" s="2870"/>
      <c r="E56" s="2870"/>
      <c r="F56" s="2870"/>
      <c r="G56" s="2870"/>
      <c r="H56" s="2870"/>
      <c r="I56" s="2870"/>
      <c r="J56" s="2870"/>
      <c r="K56" s="2870"/>
      <c r="L56" s="2870"/>
      <c r="M56" s="2871"/>
    </row>
    <row r="57" spans="1:13" ht="15.75" customHeight="1">
      <c r="A57" s="2502"/>
      <c r="B57" s="294" t="s">
        <v>526</v>
      </c>
      <c r="C57" s="2892" t="s">
        <v>1637</v>
      </c>
      <c r="D57" s="2870"/>
      <c r="E57" s="2870"/>
      <c r="F57" s="2870"/>
      <c r="G57" s="2870"/>
      <c r="H57" s="2870"/>
      <c r="I57" s="2870"/>
      <c r="J57" s="2870"/>
      <c r="K57" s="2870"/>
      <c r="L57" s="2870"/>
      <c r="M57" s="2871"/>
    </row>
    <row r="58" spans="1:13" ht="16.5" thickBot="1">
      <c r="A58" s="2516"/>
      <c r="B58" s="294" t="s">
        <v>527</v>
      </c>
      <c r="C58" s="2869">
        <v>3599494</v>
      </c>
      <c r="D58" s="2870"/>
      <c r="E58" s="2870"/>
      <c r="F58" s="2870"/>
      <c r="G58" s="2870"/>
      <c r="H58" s="2870"/>
      <c r="I58" s="2870"/>
      <c r="J58" s="2870"/>
      <c r="K58" s="2870"/>
      <c r="L58" s="2870"/>
      <c r="M58" s="2871"/>
    </row>
    <row r="59" spans="1:13" ht="15.75" customHeight="1">
      <c r="A59" s="2887" t="s">
        <v>528</v>
      </c>
      <c r="B59" s="296" t="s">
        <v>529</v>
      </c>
      <c r="C59" s="2869" t="s">
        <v>1638</v>
      </c>
      <c r="D59" s="2870"/>
      <c r="E59" s="2870"/>
      <c r="F59" s="2870"/>
      <c r="G59" s="2870"/>
      <c r="H59" s="2870"/>
      <c r="I59" s="2870"/>
      <c r="J59" s="2870"/>
      <c r="K59" s="2870"/>
      <c r="L59" s="2870"/>
      <c r="M59" s="2871"/>
    </row>
    <row r="60" spans="1:13" ht="30" customHeight="1">
      <c r="A60" s="2502"/>
      <c r="B60" s="296" t="s">
        <v>531</v>
      </c>
      <c r="C60" s="2869" t="s">
        <v>1639</v>
      </c>
      <c r="D60" s="2870"/>
      <c r="E60" s="2870"/>
      <c r="F60" s="2870"/>
      <c r="G60" s="2870"/>
      <c r="H60" s="2870"/>
      <c r="I60" s="2870"/>
      <c r="J60" s="2870"/>
      <c r="K60" s="2870"/>
      <c r="L60" s="2870"/>
      <c r="M60" s="2871"/>
    </row>
    <row r="61" spans="1:13" ht="30" customHeight="1" thickBot="1">
      <c r="A61" s="2502"/>
      <c r="B61" s="297" t="s">
        <v>5</v>
      </c>
      <c r="C61" s="2869" t="s">
        <v>1640</v>
      </c>
      <c r="D61" s="2870"/>
      <c r="E61" s="2870"/>
      <c r="F61" s="2870"/>
      <c r="G61" s="2870"/>
      <c r="H61" s="2870"/>
      <c r="I61" s="2870"/>
      <c r="J61" s="2870"/>
      <c r="K61" s="2870"/>
      <c r="L61" s="2870"/>
      <c r="M61" s="2871"/>
    </row>
    <row r="62" spans="1:13" ht="34.5" customHeight="1" thickBot="1">
      <c r="A62" s="150" t="s">
        <v>533</v>
      </c>
      <c r="B62" s="104"/>
      <c r="C62" s="2506" t="s">
        <v>1641</v>
      </c>
      <c r="D62" s="2723"/>
      <c r="E62" s="2723"/>
      <c r="F62" s="2723"/>
      <c r="G62" s="2723"/>
      <c r="H62" s="2723"/>
      <c r="I62" s="2723"/>
      <c r="J62" s="2723"/>
      <c r="K62" s="2723"/>
      <c r="L62" s="2723"/>
      <c r="M62" s="2724"/>
    </row>
  </sheetData>
  <mergeCells count="6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D43:E43"/>
    <mergeCell ref="F43:G43"/>
    <mergeCell ref="H43:M44"/>
    <mergeCell ref="B45:B48"/>
    <mergeCell ref="F46:F47"/>
    <mergeCell ref="G46:J47"/>
    <mergeCell ref="L46:M47"/>
    <mergeCell ref="F41:G41"/>
    <mergeCell ref="H41:I41"/>
    <mergeCell ref="L37:M37"/>
    <mergeCell ref="D39:E39"/>
    <mergeCell ref="F39:G39"/>
    <mergeCell ref="H39:I39"/>
    <mergeCell ref="J39:K39"/>
    <mergeCell ref="L39:M39"/>
    <mergeCell ref="J37:K37"/>
    <mergeCell ref="L41:M41"/>
    <mergeCell ref="J41:K41"/>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'[FICHAS SDMUJER Matriz de Plan de Accion ERU - FINAL 1.xlsx]Desplegables'!#REF!</xm:f>
          </x14:formula1>
          <xm:sqref>C14:D14 C7 G46:J47 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37" zoomScale="70" zoomScaleNormal="70" workbookViewId="0">
      <selection activeCell="C2" sqref="C2:M2"/>
    </sheetView>
  </sheetViews>
  <sheetFormatPr baseColWidth="10" defaultColWidth="13.140625" defaultRowHeight="15.75"/>
  <cols>
    <col min="1" max="1" width="7.140625" style="108" customWidth="1"/>
    <col min="2" max="2" width="44.7109375" style="151" customWidth="1"/>
    <col min="3" max="3" width="19" style="108" customWidth="1"/>
    <col min="4" max="16384" width="13.140625" style="108"/>
  </cols>
  <sheetData>
    <row r="1" spans="1:14" ht="43.15" customHeight="1" thickBot="1">
      <c r="A1" s="2"/>
      <c r="B1" s="2544" t="s">
        <v>537</v>
      </c>
      <c r="C1" s="2545"/>
      <c r="D1" s="2545"/>
      <c r="E1" s="2545"/>
      <c r="F1" s="2545"/>
      <c r="G1" s="2545"/>
      <c r="H1" s="2545"/>
      <c r="I1" s="2545"/>
      <c r="J1" s="2545"/>
      <c r="K1" s="2545"/>
      <c r="L1" s="2545"/>
      <c r="M1" s="2546"/>
    </row>
    <row r="2" spans="1:14" ht="33" customHeight="1">
      <c r="A2" s="2547" t="s">
        <v>457</v>
      </c>
      <c r="B2" s="4" t="s">
        <v>458</v>
      </c>
      <c r="C2" s="2549" t="s">
        <v>2080</v>
      </c>
      <c r="D2" s="2550"/>
      <c r="E2" s="2550"/>
      <c r="F2" s="2550"/>
      <c r="G2" s="2550"/>
      <c r="H2" s="2550"/>
      <c r="I2" s="2550"/>
      <c r="J2" s="2550"/>
      <c r="K2" s="2550"/>
      <c r="L2" s="2550"/>
      <c r="M2" s="2551"/>
    </row>
    <row r="3" spans="1:14" ht="52.15" customHeight="1">
      <c r="A3" s="2548"/>
      <c r="B3" s="109" t="s">
        <v>538</v>
      </c>
      <c r="C3" s="2536" t="s">
        <v>7</v>
      </c>
      <c r="D3" s="2537"/>
      <c r="E3" s="2537"/>
      <c r="F3" s="2537"/>
      <c r="G3" s="2537"/>
      <c r="H3" s="2537"/>
      <c r="I3" s="2537"/>
      <c r="J3" s="2537"/>
      <c r="K3" s="2537"/>
      <c r="L3" s="2537"/>
      <c r="M3" s="2538"/>
    </row>
    <row r="4" spans="1:14">
      <c r="A4" s="2548"/>
      <c r="B4" s="13" t="s">
        <v>3</v>
      </c>
      <c r="C4" s="2552" t="s">
        <v>539</v>
      </c>
      <c r="D4" s="2553"/>
      <c r="E4" s="2554"/>
      <c r="F4" s="2555" t="s">
        <v>4</v>
      </c>
      <c r="G4" s="2556"/>
      <c r="H4" s="2557" t="s">
        <v>8</v>
      </c>
      <c r="I4" s="2553"/>
      <c r="J4" s="2553"/>
      <c r="K4" s="2553"/>
      <c r="L4" s="2553"/>
      <c r="M4" s="2558"/>
    </row>
    <row r="5" spans="1:14" ht="31.5" customHeight="1">
      <c r="A5" s="2548"/>
      <c r="B5" s="13" t="s">
        <v>459</v>
      </c>
      <c r="C5" s="2559" t="s">
        <v>8</v>
      </c>
      <c r="D5" s="2560"/>
      <c r="E5" s="2560"/>
      <c r="F5" s="2560"/>
      <c r="G5" s="2560"/>
      <c r="H5" s="2560"/>
      <c r="I5" s="2560"/>
      <c r="J5" s="2560"/>
      <c r="K5" s="2560"/>
      <c r="L5" s="2560"/>
      <c r="M5" s="2561"/>
    </row>
    <row r="6" spans="1:14">
      <c r="A6" s="2548"/>
      <c r="B6" s="13" t="s">
        <v>460</v>
      </c>
      <c r="C6" s="2552" t="s">
        <v>8</v>
      </c>
      <c r="D6" s="2553"/>
      <c r="E6" s="2553"/>
      <c r="F6" s="2553"/>
      <c r="G6" s="2553"/>
      <c r="H6" s="2553"/>
      <c r="I6" s="2553"/>
      <c r="J6" s="2553"/>
      <c r="K6" s="2553"/>
      <c r="L6" s="2553"/>
      <c r="M6" s="2558"/>
    </row>
    <row r="7" spans="1:14" ht="35.450000000000003" customHeight="1" thickBot="1">
      <c r="A7" s="2548"/>
      <c r="B7" s="109" t="s">
        <v>461</v>
      </c>
      <c r="C7" s="2562" t="s">
        <v>13</v>
      </c>
      <c r="D7" s="2563"/>
      <c r="E7" s="2563"/>
      <c r="F7" s="2563"/>
      <c r="G7" s="2564"/>
      <c r="H7" s="111" t="s">
        <v>5</v>
      </c>
      <c r="I7" s="14"/>
      <c r="J7" s="14"/>
      <c r="K7" s="14"/>
      <c r="L7" s="14"/>
      <c r="M7" s="112"/>
    </row>
    <row r="8" spans="1:14">
      <c r="A8" s="2548"/>
      <c r="B8" s="2531" t="s">
        <v>462</v>
      </c>
      <c r="C8" s="113" t="s">
        <v>14</v>
      </c>
      <c r="D8" s="114"/>
      <c r="E8" s="115"/>
      <c r="F8" s="115"/>
      <c r="G8" s="115"/>
      <c r="H8" s="115"/>
      <c r="I8" s="115"/>
      <c r="J8" s="115"/>
      <c r="K8" s="115"/>
      <c r="L8" s="114"/>
      <c r="M8" s="116"/>
    </row>
    <row r="9" spans="1:14">
      <c r="A9" s="2548"/>
      <c r="B9" s="2532"/>
      <c r="C9" s="117" t="s">
        <v>1</v>
      </c>
      <c r="D9" s="118"/>
      <c r="E9" s="74"/>
      <c r="F9" s="74"/>
      <c r="G9" s="74"/>
      <c r="H9" s="74"/>
      <c r="I9" s="74"/>
      <c r="J9" s="74"/>
      <c r="K9" s="74"/>
      <c r="L9" s="118"/>
      <c r="M9" s="119"/>
    </row>
    <row r="10" spans="1:14">
      <c r="A10" s="2548"/>
      <c r="B10" s="2532"/>
      <c r="C10" s="120" t="s">
        <v>540</v>
      </c>
      <c r="D10" s="121"/>
      <c r="E10" s="122"/>
      <c r="F10" s="74"/>
      <c r="G10" s="74"/>
      <c r="H10" s="74"/>
      <c r="I10" s="74"/>
      <c r="J10" s="74"/>
      <c r="K10" s="74"/>
      <c r="L10" s="118"/>
      <c r="M10" s="119"/>
    </row>
    <row r="11" spans="1:14" ht="16.5" thickBot="1">
      <c r="A11" s="2548"/>
      <c r="B11" s="2532"/>
      <c r="C11" s="123" t="s">
        <v>541</v>
      </c>
      <c r="D11" s="124"/>
      <c r="E11" s="125"/>
      <c r="F11" s="126"/>
      <c r="G11" s="126"/>
      <c r="H11" s="125"/>
      <c r="I11" s="126"/>
      <c r="J11" s="126"/>
      <c r="K11" s="125"/>
      <c r="L11" s="126"/>
      <c r="M11" s="127"/>
    </row>
    <row r="12" spans="1:14" ht="206.25" customHeight="1">
      <c r="A12" s="2548"/>
      <c r="B12" s="109" t="s">
        <v>464</v>
      </c>
      <c r="C12" s="2533" t="s">
        <v>542</v>
      </c>
      <c r="D12" s="2534"/>
      <c r="E12" s="2534"/>
      <c r="F12" s="2534"/>
      <c r="G12" s="2534"/>
      <c r="H12" s="2534"/>
      <c r="I12" s="2534"/>
      <c r="J12" s="2534"/>
      <c r="K12" s="2534"/>
      <c r="L12" s="2534"/>
      <c r="M12" s="2535"/>
    </row>
    <row r="13" spans="1:14" ht="131.25" customHeight="1">
      <c r="A13" s="2548"/>
      <c r="B13" s="109" t="s">
        <v>543</v>
      </c>
      <c r="C13" s="2513" t="s">
        <v>544</v>
      </c>
      <c r="D13" s="2514"/>
      <c r="E13" s="2514"/>
      <c r="F13" s="2514"/>
      <c r="G13" s="2514"/>
      <c r="H13" s="2514"/>
      <c r="I13" s="2514"/>
      <c r="J13" s="2514"/>
      <c r="K13" s="2514"/>
      <c r="L13" s="2514"/>
      <c r="M13" s="2515"/>
    </row>
    <row r="14" spans="1:14" ht="60" customHeight="1">
      <c r="A14" s="2548"/>
      <c r="B14" s="109" t="s">
        <v>545</v>
      </c>
      <c r="C14" s="2536" t="s">
        <v>546</v>
      </c>
      <c r="D14" s="2537"/>
      <c r="E14" s="2537"/>
      <c r="F14" s="2537"/>
      <c r="G14" s="2537"/>
      <c r="H14" s="2537"/>
      <c r="I14" s="2537"/>
      <c r="J14" s="2537"/>
      <c r="K14" s="2537"/>
      <c r="L14" s="2537"/>
      <c r="M14" s="2538"/>
    </row>
    <row r="15" spans="1:14" ht="62.1" customHeight="1">
      <c r="A15" s="2548"/>
      <c r="B15" s="2539" t="s">
        <v>547</v>
      </c>
      <c r="C15" s="2513" t="s">
        <v>46</v>
      </c>
      <c r="D15" s="2514"/>
      <c r="E15" s="128" t="s">
        <v>548</v>
      </c>
      <c r="F15" s="2541" t="s">
        <v>549</v>
      </c>
      <c r="G15" s="2542"/>
      <c r="H15" s="2542"/>
      <c r="I15" s="2542"/>
      <c r="J15" s="2542"/>
      <c r="K15" s="2542"/>
      <c r="L15" s="2542"/>
      <c r="M15" s="2543"/>
    </row>
    <row r="16" spans="1:14" hidden="1">
      <c r="A16" s="2548"/>
      <c r="B16" s="2540"/>
      <c r="C16" s="2513"/>
      <c r="D16" s="2514"/>
      <c r="E16" s="2514"/>
      <c r="F16" s="2514"/>
      <c r="G16" s="2514"/>
      <c r="H16" s="2514"/>
      <c r="I16" s="2514"/>
      <c r="J16" s="2514"/>
      <c r="K16" s="2514"/>
      <c r="L16" s="2514"/>
      <c r="M16" s="2515"/>
      <c r="N16" s="108" t="s">
        <v>175</v>
      </c>
    </row>
    <row r="17" spans="1:14">
      <c r="A17" s="2518" t="s">
        <v>465</v>
      </c>
      <c r="B17" s="5" t="s">
        <v>2</v>
      </c>
      <c r="C17" s="2513" t="s">
        <v>108</v>
      </c>
      <c r="D17" s="2514"/>
      <c r="E17" s="2514"/>
      <c r="F17" s="2514"/>
      <c r="G17" s="2514"/>
      <c r="H17" s="2514"/>
      <c r="I17" s="2514"/>
      <c r="J17" s="2514"/>
      <c r="K17" s="2514"/>
      <c r="L17" s="2514"/>
      <c r="M17" s="2515"/>
    </row>
    <row r="18" spans="1:14" ht="52.5" customHeight="1">
      <c r="A18" s="2519"/>
      <c r="B18" s="5" t="s">
        <v>550</v>
      </c>
      <c r="C18" s="2520" t="s">
        <v>2081</v>
      </c>
      <c r="D18" s="2521"/>
      <c r="E18" s="2521"/>
      <c r="F18" s="2521"/>
      <c r="G18" s="2521"/>
      <c r="H18" s="2521"/>
      <c r="I18" s="2521"/>
      <c r="J18" s="2521"/>
      <c r="K18" s="2521"/>
      <c r="L18" s="2521"/>
      <c r="M18" s="2522"/>
    </row>
    <row r="19" spans="1:14" ht="8.25" customHeight="1">
      <c r="A19" s="2519"/>
      <c r="B19" s="2523" t="s">
        <v>466</v>
      </c>
      <c r="C19" s="26"/>
      <c r="D19" s="27"/>
      <c r="E19" s="27"/>
      <c r="F19" s="27"/>
      <c r="G19" s="27"/>
      <c r="H19" s="27"/>
      <c r="I19" s="27"/>
      <c r="J19" s="27"/>
      <c r="K19" s="27"/>
      <c r="L19" s="27"/>
      <c r="M19" s="28"/>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36"/>
      <c r="K21" s="35"/>
      <c r="L21" s="35"/>
      <c r="M21" s="37"/>
    </row>
    <row r="22" spans="1:14">
      <c r="A22" s="2519"/>
      <c r="B22" s="2432"/>
      <c r="C22" s="33" t="s">
        <v>471</v>
      </c>
      <c r="D22" s="38"/>
      <c r="E22" s="35" t="s">
        <v>472</v>
      </c>
      <c r="F22" s="39"/>
      <c r="G22" s="35" t="s">
        <v>473</v>
      </c>
      <c r="H22" s="39"/>
      <c r="I22" s="35"/>
      <c r="J22" s="40"/>
      <c r="K22" s="35"/>
      <c r="L22" s="35"/>
      <c r="M22" s="37"/>
    </row>
    <row r="23" spans="1:14" ht="16.5">
      <c r="A23" s="2519"/>
      <c r="B23" s="2432"/>
      <c r="C23" s="33" t="s">
        <v>474</v>
      </c>
      <c r="D23" s="38"/>
      <c r="E23" s="35" t="s">
        <v>475</v>
      </c>
      <c r="F23" s="38"/>
      <c r="G23" s="35"/>
      <c r="H23" s="40"/>
      <c r="I23" s="35"/>
      <c r="J23" s="40"/>
      <c r="K23" s="35"/>
      <c r="L23" s="35"/>
      <c r="M23" s="37"/>
      <c r="N23" s="129"/>
    </row>
    <row r="24" spans="1:14" ht="16.5">
      <c r="A24" s="2519"/>
      <c r="B24" s="2432"/>
      <c r="C24" s="33" t="s">
        <v>476</v>
      </c>
      <c r="D24" s="39" t="s">
        <v>534</v>
      </c>
      <c r="E24" s="35" t="s">
        <v>478</v>
      </c>
      <c r="F24" s="2524" t="s">
        <v>551</v>
      </c>
      <c r="G24" s="2524"/>
      <c r="H24" s="2524"/>
      <c r="I24" s="2524"/>
      <c r="J24" s="2524"/>
      <c r="K24" s="2524"/>
      <c r="L24" s="2524"/>
      <c r="M24" s="2525"/>
      <c r="N24" s="132"/>
    </row>
    <row r="25" spans="1:14" ht="9.75" customHeight="1">
      <c r="A25" s="2519"/>
      <c r="B25" s="2433"/>
      <c r="C25" s="43"/>
      <c r="D25" s="44"/>
      <c r="E25" s="44"/>
      <c r="F25" s="44"/>
      <c r="G25" s="44"/>
      <c r="H25" s="44"/>
      <c r="I25" s="44"/>
      <c r="J25" s="44"/>
      <c r="K25" s="44"/>
      <c r="L25" s="44"/>
      <c r="M25" s="45"/>
    </row>
    <row r="26" spans="1:14">
      <c r="A26" s="2519"/>
      <c r="B26" s="2523" t="s">
        <v>479</v>
      </c>
      <c r="C26" s="46"/>
      <c r="D26" s="47"/>
      <c r="E26" s="47"/>
      <c r="F26" s="47"/>
      <c r="G26" s="47"/>
      <c r="H26" s="47"/>
      <c r="I26" s="47"/>
      <c r="J26" s="47"/>
      <c r="K26" s="47"/>
      <c r="L26" s="133"/>
      <c r="M26" s="134"/>
    </row>
    <row r="27" spans="1:14">
      <c r="A27" s="2519"/>
      <c r="B27" s="2432"/>
      <c r="C27" s="33" t="s">
        <v>480</v>
      </c>
      <c r="D27" s="39"/>
      <c r="E27" s="48"/>
      <c r="F27" s="35" t="s">
        <v>481</v>
      </c>
      <c r="G27" s="38"/>
      <c r="H27" s="48"/>
      <c r="I27" s="35" t="s">
        <v>482</v>
      </c>
      <c r="J27" s="38" t="s">
        <v>477</v>
      </c>
      <c r="K27" s="48"/>
      <c r="L27" s="118"/>
      <c r="M27" s="119"/>
    </row>
    <row r="28" spans="1:14">
      <c r="A28" s="2519"/>
      <c r="B28" s="2432"/>
      <c r="C28" s="33" t="s">
        <v>483</v>
      </c>
      <c r="D28" s="135"/>
      <c r="E28" s="118"/>
      <c r="F28" s="35" t="s">
        <v>484</v>
      </c>
      <c r="G28" s="39"/>
      <c r="H28" s="118"/>
      <c r="I28" s="136"/>
      <c r="J28" s="118"/>
      <c r="K28" s="74"/>
      <c r="L28" s="118"/>
      <c r="M28" s="119"/>
    </row>
    <row r="29" spans="1:14">
      <c r="A29" s="2519"/>
      <c r="B29" s="2433"/>
      <c r="C29" s="51"/>
      <c r="D29" s="52"/>
      <c r="E29" s="52"/>
      <c r="F29" s="52"/>
      <c r="G29" s="52"/>
      <c r="H29" s="52"/>
      <c r="I29" s="52"/>
      <c r="J29" s="52"/>
      <c r="K29" s="52"/>
      <c r="L29" s="137"/>
      <c r="M29" s="138"/>
    </row>
    <row r="30" spans="1:14">
      <c r="A30" s="2519"/>
      <c r="B30" s="56" t="s">
        <v>485</v>
      </c>
      <c r="C30" s="53"/>
      <c r="D30" s="54"/>
      <c r="E30" s="54"/>
      <c r="F30" s="54"/>
      <c r="G30" s="54"/>
      <c r="H30" s="54"/>
      <c r="I30" s="54"/>
      <c r="J30" s="54"/>
      <c r="K30" s="54"/>
      <c r="L30" s="54"/>
      <c r="M30" s="55"/>
    </row>
    <row r="31" spans="1:14">
      <c r="A31" s="2519"/>
      <c r="B31" s="56"/>
      <c r="C31" s="57" t="s">
        <v>486</v>
      </c>
      <c r="D31" s="39" t="s">
        <v>9</v>
      </c>
      <c r="E31" s="48"/>
      <c r="F31" s="59" t="s">
        <v>487</v>
      </c>
      <c r="G31" s="39" t="s">
        <v>9</v>
      </c>
      <c r="H31" s="48"/>
      <c r="I31" s="59" t="s">
        <v>488</v>
      </c>
      <c r="J31" s="60"/>
      <c r="K31" s="39" t="s">
        <v>9</v>
      </c>
      <c r="L31" s="62"/>
      <c r="M31" s="63"/>
    </row>
    <row r="32" spans="1:14">
      <c r="A32" s="2519"/>
      <c r="B32" s="13"/>
      <c r="C32" s="43"/>
      <c r="D32" s="44"/>
      <c r="E32" s="44"/>
      <c r="F32" s="44"/>
      <c r="G32" s="44"/>
      <c r="H32" s="44"/>
      <c r="I32" s="44"/>
      <c r="J32" s="44"/>
      <c r="K32" s="44"/>
      <c r="L32" s="44"/>
      <c r="M32" s="45"/>
    </row>
    <row r="33" spans="1:13">
      <c r="A33" s="2519"/>
      <c r="B33" s="2523" t="s">
        <v>489</v>
      </c>
      <c r="C33" s="64"/>
      <c r="D33" s="65"/>
      <c r="E33" s="65"/>
      <c r="F33" s="65"/>
      <c r="G33" s="65"/>
      <c r="H33" s="65"/>
      <c r="I33" s="65"/>
      <c r="J33" s="65"/>
      <c r="K33" s="65"/>
      <c r="L33" s="133"/>
      <c r="M33" s="134"/>
    </row>
    <row r="34" spans="1:13">
      <c r="A34" s="2519"/>
      <c r="B34" s="2432"/>
      <c r="C34" s="66" t="s">
        <v>490</v>
      </c>
      <c r="D34" s="139">
        <v>2020</v>
      </c>
      <c r="E34" s="67"/>
      <c r="F34" s="48" t="s">
        <v>491</v>
      </c>
      <c r="G34" s="140" t="s">
        <v>552</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523" t="s">
        <v>493</v>
      </c>
      <c r="C36" s="69"/>
      <c r="D36" s="70"/>
      <c r="E36" s="70"/>
      <c r="F36" s="70"/>
      <c r="G36" s="70"/>
      <c r="H36" s="70"/>
      <c r="I36" s="70"/>
      <c r="J36" s="70"/>
      <c r="K36" s="70"/>
      <c r="L36" s="70"/>
      <c r="M36" s="71"/>
    </row>
    <row r="37" spans="1:13">
      <c r="A37" s="2519"/>
      <c r="B37" s="2432"/>
      <c r="C37" s="72"/>
      <c r="D37" s="73" t="s">
        <v>494</v>
      </c>
      <c r="E37" s="73"/>
      <c r="F37" s="73" t="s">
        <v>495</v>
      </c>
      <c r="G37" s="73"/>
      <c r="H37" s="74" t="s">
        <v>496</v>
      </c>
      <c r="I37" s="74"/>
      <c r="J37" s="74" t="s">
        <v>497</v>
      </c>
      <c r="K37" s="73"/>
      <c r="L37" s="73" t="s">
        <v>498</v>
      </c>
      <c r="M37" s="75"/>
    </row>
    <row r="38" spans="1:13">
      <c r="A38" s="2519"/>
      <c r="B38" s="2432"/>
      <c r="C38" s="72"/>
      <c r="D38" s="2526">
        <v>0.5</v>
      </c>
      <c r="E38" s="2530"/>
      <c r="F38" s="2526">
        <v>1</v>
      </c>
      <c r="G38" s="2530"/>
      <c r="H38" s="2526"/>
      <c r="I38" s="2530"/>
      <c r="J38" s="2526"/>
      <c r="K38" s="2530"/>
      <c r="L38" s="2526"/>
      <c r="M38" s="2530"/>
    </row>
    <row r="39" spans="1:13">
      <c r="A39" s="2519"/>
      <c r="B39" s="2432"/>
      <c r="C39" s="72"/>
      <c r="D39" s="73" t="s">
        <v>499</v>
      </c>
      <c r="E39" s="73"/>
      <c r="F39" s="73" t="s">
        <v>500</v>
      </c>
      <c r="G39" s="73"/>
      <c r="H39" s="74" t="s">
        <v>501</v>
      </c>
      <c r="I39" s="74"/>
      <c r="J39" s="74" t="s">
        <v>502</v>
      </c>
      <c r="K39" s="73"/>
      <c r="L39" s="73" t="s">
        <v>503</v>
      </c>
      <c r="M39" s="32"/>
    </row>
    <row r="40" spans="1:13">
      <c r="A40" s="2519"/>
      <c r="B40" s="2432"/>
      <c r="C40" s="72"/>
      <c r="D40" s="2526"/>
      <c r="E40" s="2530"/>
      <c r="F40" s="2526"/>
      <c r="G40" s="2530"/>
      <c r="H40" s="2526"/>
      <c r="I40" s="2530"/>
      <c r="J40" s="2526"/>
      <c r="K40" s="2530"/>
      <c r="L40" s="2526"/>
      <c r="M40" s="2530"/>
    </row>
    <row r="41" spans="1:13">
      <c r="A41" s="2519"/>
      <c r="B41" s="2432"/>
      <c r="C41" s="72"/>
      <c r="D41" s="73" t="s">
        <v>504</v>
      </c>
      <c r="E41" s="73"/>
      <c r="F41" s="73" t="s">
        <v>505</v>
      </c>
      <c r="G41" s="73"/>
      <c r="H41" s="74" t="s">
        <v>506</v>
      </c>
      <c r="I41" s="74"/>
      <c r="J41" s="74" t="s">
        <v>507</v>
      </c>
      <c r="K41" s="73"/>
      <c r="L41" s="73" t="s">
        <v>508</v>
      </c>
      <c r="M41" s="32"/>
    </row>
    <row r="42" spans="1:13">
      <c r="A42" s="2519"/>
      <c r="B42" s="2432"/>
      <c r="C42" s="72"/>
      <c r="D42" s="2526"/>
      <c r="E42" s="2527"/>
      <c r="F42" s="2526"/>
      <c r="G42" s="2527"/>
      <c r="H42" s="77"/>
      <c r="I42" s="78"/>
      <c r="J42" s="77"/>
      <c r="K42" s="78"/>
      <c r="L42" s="77"/>
      <c r="M42" s="76"/>
    </row>
    <row r="43" spans="1:13">
      <c r="A43" s="2519"/>
      <c r="B43" s="2432"/>
      <c r="C43" s="72"/>
      <c r="D43" s="79" t="s">
        <v>508</v>
      </c>
      <c r="E43" s="80"/>
      <c r="F43" s="79" t="s">
        <v>509</v>
      </c>
      <c r="G43" s="80"/>
      <c r="H43" s="81"/>
      <c r="I43" s="82"/>
      <c r="J43" s="81"/>
      <c r="K43" s="82"/>
      <c r="L43" s="81"/>
      <c r="M43" s="83"/>
    </row>
    <row r="44" spans="1:13">
      <c r="A44" s="2519"/>
      <c r="B44" s="2432"/>
      <c r="C44" s="72"/>
      <c r="D44" s="77"/>
      <c r="E44" s="78"/>
      <c r="F44" s="2526"/>
      <c r="G44" s="2527"/>
      <c r="H44" s="2528"/>
      <c r="I44" s="2528"/>
      <c r="J44" s="84"/>
      <c r="K44" s="73"/>
      <c r="L44" s="84"/>
      <c r="M44" s="85"/>
    </row>
    <row r="45" spans="1:13">
      <c r="A45" s="2519"/>
      <c r="B45" s="2432"/>
      <c r="C45" s="86"/>
      <c r="D45" s="79"/>
      <c r="E45" s="80"/>
      <c r="F45" s="79"/>
      <c r="G45" s="80"/>
      <c r="H45" s="87"/>
      <c r="I45" s="88"/>
      <c r="J45" s="87"/>
      <c r="K45" s="88"/>
      <c r="L45" s="87"/>
      <c r="M45" s="89"/>
    </row>
    <row r="46" spans="1:13" ht="18" customHeight="1">
      <c r="A46" s="2519"/>
      <c r="B46" s="2523" t="s">
        <v>510</v>
      </c>
      <c r="C46" s="46"/>
      <c r="D46" s="47"/>
      <c r="E46" s="47"/>
      <c r="F46" s="47"/>
      <c r="G46" s="47"/>
      <c r="H46" s="47"/>
      <c r="I46" s="47"/>
      <c r="J46" s="47"/>
      <c r="K46" s="47"/>
      <c r="L46" s="118"/>
      <c r="M46" s="119"/>
    </row>
    <row r="47" spans="1:13">
      <c r="A47" s="2519"/>
      <c r="B47" s="2432"/>
      <c r="C47" s="117"/>
      <c r="D47" s="91" t="s">
        <v>131</v>
      </c>
      <c r="E47" s="92" t="s">
        <v>28</v>
      </c>
      <c r="F47" s="2453" t="s">
        <v>511</v>
      </c>
      <c r="G47" s="2529" t="s">
        <v>553</v>
      </c>
      <c r="H47" s="2529"/>
      <c r="I47" s="2529"/>
      <c r="J47" s="2529"/>
      <c r="K47" s="94" t="s">
        <v>512</v>
      </c>
      <c r="L47" s="2509"/>
      <c r="M47" s="2510"/>
    </row>
    <row r="48" spans="1:13">
      <c r="A48" s="2519"/>
      <c r="B48" s="2432"/>
      <c r="C48" s="117"/>
      <c r="D48" s="145" t="s">
        <v>534</v>
      </c>
      <c r="E48" s="38"/>
      <c r="F48" s="2453"/>
      <c r="G48" s="2529"/>
      <c r="H48" s="2529"/>
      <c r="I48" s="2529"/>
      <c r="J48" s="2529"/>
      <c r="K48" s="118"/>
      <c r="L48" s="2511"/>
      <c r="M48" s="2512"/>
    </row>
    <row r="49" spans="1:13">
      <c r="A49" s="2519"/>
      <c r="B49" s="2433"/>
      <c r="C49" s="146"/>
      <c r="D49" s="137"/>
      <c r="E49" s="137"/>
      <c r="F49" s="137"/>
      <c r="G49" s="137"/>
      <c r="H49" s="137"/>
      <c r="I49" s="137"/>
      <c r="J49" s="137"/>
      <c r="K49" s="137"/>
      <c r="L49" s="118"/>
      <c r="M49" s="119"/>
    </row>
    <row r="50" spans="1:13" ht="48" customHeight="1">
      <c r="A50" s="2519"/>
      <c r="B50" s="109" t="s">
        <v>513</v>
      </c>
      <c r="C50" s="2513" t="s">
        <v>554</v>
      </c>
      <c r="D50" s="2514"/>
      <c r="E50" s="2514"/>
      <c r="F50" s="2514"/>
      <c r="G50" s="2514"/>
      <c r="H50" s="2514"/>
      <c r="I50" s="2514"/>
      <c r="J50" s="2514"/>
      <c r="K50" s="2514"/>
      <c r="L50" s="2514"/>
      <c r="M50" s="2515"/>
    </row>
    <row r="51" spans="1:13">
      <c r="A51" s="2519"/>
      <c r="B51" s="5" t="s">
        <v>514</v>
      </c>
      <c r="C51" s="2513" t="s">
        <v>555</v>
      </c>
      <c r="D51" s="2514"/>
      <c r="E51" s="2514"/>
      <c r="F51" s="2514"/>
      <c r="G51" s="2514"/>
      <c r="H51" s="2514"/>
      <c r="I51" s="2514"/>
      <c r="J51" s="2514"/>
      <c r="K51" s="2514"/>
      <c r="L51" s="2514"/>
      <c r="M51" s="2515"/>
    </row>
    <row r="52" spans="1:13">
      <c r="A52" s="2519"/>
      <c r="B52" s="5" t="s">
        <v>515</v>
      </c>
      <c r="C52" s="147">
        <v>90</v>
      </c>
      <c r="D52" s="148"/>
      <c r="E52" s="148"/>
      <c r="F52" s="148"/>
      <c r="G52" s="148"/>
      <c r="H52" s="148"/>
      <c r="I52" s="148"/>
      <c r="J52" s="148"/>
      <c r="K52" s="148"/>
      <c r="L52" s="148"/>
      <c r="M52" s="149"/>
    </row>
    <row r="53" spans="1:13">
      <c r="A53" s="2519"/>
      <c r="B53" s="5" t="s">
        <v>517</v>
      </c>
      <c r="C53" s="147" t="s">
        <v>9</v>
      </c>
      <c r="D53" s="148"/>
      <c r="E53" s="148"/>
      <c r="F53" s="148"/>
      <c r="G53" s="148"/>
      <c r="H53" s="148"/>
      <c r="I53" s="148"/>
      <c r="J53" s="148"/>
      <c r="K53" s="148"/>
      <c r="L53" s="148"/>
      <c r="M53" s="149"/>
    </row>
    <row r="54" spans="1:13" ht="15.75" customHeight="1">
      <c r="A54" s="2501" t="s">
        <v>518</v>
      </c>
      <c r="B54" s="98" t="s">
        <v>519</v>
      </c>
      <c r="C54" s="2503" t="s">
        <v>16</v>
      </c>
      <c r="D54" s="2504"/>
      <c r="E54" s="2504"/>
      <c r="F54" s="2504"/>
      <c r="G54" s="2504"/>
      <c r="H54" s="2504"/>
      <c r="I54" s="2504"/>
      <c r="J54" s="2504"/>
      <c r="K54" s="2504"/>
      <c r="L54" s="2504"/>
      <c r="M54" s="2505"/>
    </row>
    <row r="55" spans="1:13">
      <c r="A55" s="2502"/>
      <c r="B55" s="98" t="s">
        <v>521</v>
      </c>
      <c r="C55" s="2503" t="s">
        <v>556</v>
      </c>
      <c r="D55" s="2504"/>
      <c r="E55" s="2504"/>
      <c r="F55" s="2504"/>
      <c r="G55" s="2504"/>
      <c r="H55" s="2504"/>
      <c r="I55" s="2504"/>
      <c r="J55" s="2504"/>
      <c r="K55" s="2504"/>
      <c r="L55" s="2504"/>
      <c r="M55" s="2505"/>
    </row>
    <row r="56" spans="1:13">
      <c r="A56" s="2502"/>
      <c r="B56" s="98" t="s">
        <v>523</v>
      </c>
      <c r="C56" s="2503" t="s">
        <v>557</v>
      </c>
      <c r="D56" s="2504"/>
      <c r="E56" s="2504"/>
      <c r="F56" s="2504"/>
      <c r="G56" s="2504"/>
      <c r="H56" s="2504"/>
      <c r="I56" s="2504"/>
      <c r="J56" s="2504"/>
      <c r="K56" s="2504"/>
      <c r="L56" s="2504"/>
      <c r="M56" s="2505"/>
    </row>
    <row r="57" spans="1:13" ht="15.75" customHeight="1">
      <c r="A57" s="2502"/>
      <c r="B57" s="99" t="s">
        <v>524</v>
      </c>
      <c r="C57" s="2503" t="s">
        <v>15</v>
      </c>
      <c r="D57" s="2504"/>
      <c r="E57" s="2504"/>
      <c r="F57" s="2504"/>
      <c r="G57" s="2504"/>
      <c r="H57" s="2504"/>
      <c r="I57" s="2504"/>
      <c r="J57" s="2504"/>
      <c r="K57" s="2504"/>
      <c r="L57" s="2504"/>
      <c r="M57" s="2505"/>
    </row>
    <row r="58" spans="1:13" ht="15.75" customHeight="1">
      <c r="A58" s="2502"/>
      <c r="B58" s="98" t="s">
        <v>526</v>
      </c>
      <c r="C58" s="2517" t="s">
        <v>17</v>
      </c>
      <c r="D58" s="2504"/>
      <c r="E58" s="2504"/>
      <c r="F58" s="2504"/>
      <c r="G58" s="2504"/>
      <c r="H58" s="2504"/>
      <c r="I58" s="2504"/>
      <c r="J58" s="2504"/>
      <c r="K58" s="2504"/>
      <c r="L58" s="2504"/>
      <c r="M58" s="2505"/>
    </row>
    <row r="59" spans="1:13" ht="16.5" thickBot="1">
      <c r="A59" s="2516"/>
      <c r="B59" s="98" t="s">
        <v>527</v>
      </c>
      <c r="C59" s="2503">
        <v>3358000</v>
      </c>
      <c r="D59" s="2504"/>
      <c r="E59" s="2504"/>
      <c r="F59" s="2504"/>
      <c r="G59" s="2504"/>
      <c r="H59" s="2504"/>
      <c r="I59" s="2504"/>
      <c r="J59" s="2504"/>
      <c r="K59" s="2504"/>
      <c r="L59" s="2504"/>
      <c r="M59" s="2505"/>
    </row>
    <row r="60" spans="1:13" ht="15.75" customHeight="1">
      <c r="A60" s="2501" t="s">
        <v>528</v>
      </c>
      <c r="B60" s="100" t="s">
        <v>529</v>
      </c>
      <c r="C60" s="2503" t="s">
        <v>558</v>
      </c>
      <c r="D60" s="2504"/>
      <c r="E60" s="2504"/>
      <c r="F60" s="2504"/>
      <c r="G60" s="2504"/>
      <c r="H60" s="2504"/>
      <c r="I60" s="2504"/>
      <c r="J60" s="2504"/>
      <c r="K60" s="2504"/>
      <c r="L60" s="2504"/>
      <c r="M60" s="2505"/>
    </row>
    <row r="61" spans="1:13" ht="30" customHeight="1">
      <c r="A61" s="2502"/>
      <c r="B61" s="100" t="s">
        <v>531</v>
      </c>
      <c r="C61" s="2503" t="s">
        <v>559</v>
      </c>
      <c r="D61" s="2504"/>
      <c r="E61" s="2504"/>
      <c r="F61" s="2504"/>
      <c r="G61" s="2504"/>
      <c r="H61" s="2504"/>
      <c r="I61" s="2504"/>
      <c r="J61" s="2504"/>
      <c r="K61" s="2504"/>
      <c r="L61" s="2504"/>
      <c r="M61" s="2505"/>
    </row>
    <row r="62" spans="1:13" ht="30" customHeight="1" thickBot="1">
      <c r="A62" s="2502"/>
      <c r="B62" s="101" t="s">
        <v>5</v>
      </c>
      <c r="C62" s="2503" t="s">
        <v>560</v>
      </c>
      <c r="D62" s="2504"/>
      <c r="E62" s="2504"/>
      <c r="F62" s="2504"/>
      <c r="G62" s="2504"/>
      <c r="H62" s="2504"/>
      <c r="I62" s="2504"/>
      <c r="J62" s="2504"/>
      <c r="K62" s="2504"/>
      <c r="L62" s="2504"/>
      <c r="M62" s="2505"/>
    </row>
    <row r="63" spans="1:13" ht="48" thickBot="1">
      <c r="A63" s="150" t="s">
        <v>533</v>
      </c>
      <c r="B63" s="104"/>
      <c r="C63" s="2506"/>
      <c r="D63" s="2507"/>
      <c r="E63" s="2507"/>
      <c r="F63" s="2507"/>
      <c r="G63" s="2507"/>
      <c r="H63" s="2507"/>
      <c r="I63" s="2507"/>
      <c r="J63" s="2507"/>
      <c r="K63" s="2507"/>
      <c r="L63" s="2507"/>
      <c r="M63" s="2508"/>
    </row>
  </sheetData>
  <mergeCells count="58">
    <mergeCell ref="B1:M1"/>
    <mergeCell ref="A2:A16"/>
    <mergeCell ref="C2:M2"/>
    <mergeCell ref="C3:M3"/>
    <mergeCell ref="C4:E4"/>
    <mergeCell ref="F4:G4"/>
    <mergeCell ref="H4:M4"/>
    <mergeCell ref="C5:M5"/>
    <mergeCell ref="C6:M6"/>
    <mergeCell ref="C7:G7"/>
    <mergeCell ref="B33:B35"/>
    <mergeCell ref="B36:B45"/>
    <mergeCell ref="D38:E38"/>
    <mergeCell ref="F38:G38"/>
    <mergeCell ref="B8:B11"/>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7">
    <dataValidation type="list" allowBlank="1" showInputMessage="1" showErrorMessage="1" sqref="I7:M7">
      <formula1>INDIRECT(#REF!)</formula1>
    </dataValidation>
    <dataValidation allowBlank="1" showInputMessage="1" showErrorMessage="1" prompt="Seleccione de la lista desplegable" sqref="B4 H7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5:B16"/>
    <dataValidation allowBlank="1" showInputMessage="1" showErrorMessage="1" prompt="Identifique la meta ODS a que le apunta el indicador de producto. Seleccione de la lista desplegable." sqref="E15"/>
    <dataValidation allowBlank="1" showInputMessage="1" showErrorMessage="1" prompt="Determine si el indicador responde a un enfoque (Derechos Humanos, Género, Diferencial, Poblacional, Ambiental y Territorial). Si responde a más de enfoque separelos por ;" sqref="B1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8" r:id="rId1"/>
  </hyperlinks>
  <pageMargins left="0.7" right="0.7" top="0.75" bottom="0.75" header="0.3" footer="0.3"/>
  <pageSetup orientation="portrait"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1648</v>
      </c>
      <c r="C1" s="153"/>
      <c r="D1" s="153"/>
      <c r="E1" s="153"/>
      <c r="F1" s="153"/>
      <c r="G1" s="153"/>
      <c r="H1" s="153"/>
      <c r="I1" s="153"/>
      <c r="J1" s="153"/>
      <c r="K1" s="153"/>
      <c r="L1" s="153"/>
      <c r="M1" s="154"/>
    </row>
    <row r="2" spans="1:13">
      <c r="A2" s="2667" t="s">
        <v>457</v>
      </c>
      <c r="B2" s="4" t="s">
        <v>458</v>
      </c>
      <c r="C2" s="3421" t="s">
        <v>1882</v>
      </c>
      <c r="D2" s="3422"/>
      <c r="E2" s="3422"/>
      <c r="F2" s="3422"/>
      <c r="G2" s="3422"/>
      <c r="H2" s="3422"/>
      <c r="I2" s="3422"/>
      <c r="J2" s="3422"/>
      <c r="K2" s="3422"/>
      <c r="L2" s="3422"/>
      <c r="M2" s="3423"/>
    </row>
    <row r="3" spans="1:13" ht="31.5">
      <c r="A3" s="2548"/>
      <c r="B3" s="1053" t="s">
        <v>538</v>
      </c>
      <c r="C3" s="2650" t="s">
        <v>416</v>
      </c>
      <c r="D3" s="2420"/>
      <c r="E3" s="2420"/>
      <c r="F3" s="2420"/>
      <c r="G3" s="2420"/>
      <c r="H3" s="2420"/>
      <c r="I3" s="2420"/>
      <c r="J3" s="2420"/>
      <c r="K3" s="2420"/>
      <c r="L3" s="2420"/>
      <c r="M3" s="2421"/>
    </row>
    <row r="4" spans="1:13">
      <c r="A4" s="2548"/>
      <c r="B4" s="13" t="s">
        <v>3</v>
      </c>
      <c r="C4" s="1083" t="s">
        <v>28</v>
      </c>
      <c r="D4" s="1055"/>
      <c r="E4" s="933"/>
      <c r="F4" s="2668" t="s">
        <v>4</v>
      </c>
      <c r="G4" s="2423"/>
      <c r="H4" s="1056" t="s">
        <v>8</v>
      </c>
      <c r="I4" s="1031"/>
      <c r="J4" s="1031"/>
      <c r="K4" s="1031"/>
      <c r="L4" s="1031"/>
      <c r="M4" s="1032"/>
    </row>
    <row r="5" spans="1:13">
      <c r="A5" s="2548"/>
      <c r="B5" s="13" t="s">
        <v>459</v>
      </c>
      <c r="C5" s="1083" t="s">
        <v>29</v>
      </c>
      <c r="D5" s="1031"/>
      <c r="E5" s="1031"/>
      <c r="F5" s="1031"/>
      <c r="G5" s="1031"/>
      <c r="H5" s="1031"/>
      <c r="I5" s="1031"/>
      <c r="J5" s="1031"/>
      <c r="K5" s="1031"/>
      <c r="L5" s="1031"/>
      <c r="M5" s="1032"/>
    </row>
    <row r="6" spans="1:13">
      <c r="A6" s="2548"/>
      <c r="B6" s="13" t="s">
        <v>460</v>
      </c>
      <c r="C6" s="1083" t="s">
        <v>29</v>
      </c>
      <c r="D6" s="1031"/>
      <c r="E6" s="1031"/>
      <c r="F6" s="1031"/>
      <c r="G6" s="1031"/>
      <c r="H6" s="1031"/>
      <c r="I6" s="1031"/>
      <c r="J6" s="1031"/>
      <c r="K6" s="1031"/>
      <c r="L6" s="1031"/>
      <c r="M6" s="1032"/>
    </row>
    <row r="7" spans="1:13">
      <c r="A7" s="2548"/>
      <c r="B7" s="1053" t="s">
        <v>461</v>
      </c>
      <c r="C7" s="3424" t="s">
        <v>1144</v>
      </c>
      <c r="D7" s="3424"/>
      <c r="E7" s="1045"/>
      <c r="F7" s="1045"/>
      <c r="G7" s="667"/>
      <c r="H7" s="1057" t="s">
        <v>5</v>
      </c>
      <c r="I7" s="3424" t="s">
        <v>1145</v>
      </c>
      <c r="J7" s="3424"/>
      <c r="K7" s="3424"/>
      <c r="L7" s="3424"/>
      <c r="M7" s="3424"/>
    </row>
    <row r="8" spans="1:13">
      <c r="A8" s="2548"/>
      <c r="B8" s="2677" t="s">
        <v>462</v>
      </c>
      <c r="C8" s="974"/>
      <c r="D8" s="1052"/>
      <c r="E8" s="1052"/>
      <c r="F8" s="1052"/>
      <c r="G8" s="1052"/>
      <c r="H8" s="1052"/>
      <c r="I8" s="1052"/>
      <c r="J8" s="1052"/>
      <c r="K8" s="1052"/>
      <c r="L8" s="18"/>
      <c r="M8" s="935"/>
    </row>
    <row r="9" spans="1:13">
      <c r="A9" s="2548"/>
      <c r="B9" s="2540"/>
      <c r="C9" s="2573" t="s">
        <v>2079</v>
      </c>
      <c r="D9" s="2569"/>
      <c r="E9" s="1051"/>
      <c r="F9" s="2569"/>
      <c r="G9" s="2569"/>
      <c r="H9" s="1051"/>
      <c r="I9" s="2569"/>
      <c r="J9" s="2569"/>
      <c r="K9" s="1051"/>
      <c r="L9" s="21"/>
      <c r="M9" s="22"/>
    </row>
    <row r="10" spans="1:13">
      <c r="A10" s="2548"/>
      <c r="B10" s="2590"/>
      <c r="C10" s="2573" t="s">
        <v>463</v>
      </c>
      <c r="D10" s="2569"/>
      <c r="E10" s="1046"/>
      <c r="F10" s="2569" t="s">
        <v>463</v>
      </c>
      <c r="G10" s="2569"/>
      <c r="H10" s="1046"/>
      <c r="I10" s="2569" t="s">
        <v>463</v>
      </c>
      <c r="J10" s="2569"/>
      <c r="K10" s="1046"/>
      <c r="L10" s="24"/>
      <c r="M10" s="25"/>
    </row>
    <row r="11" spans="1:13" ht="107.1" customHeight="1">
      <c r="A11" s="2548"/>
      <c r="B11" s="1053" t="s">
        <v>464</v>
      </c>
      <c r="C11" s="3425" t="s">
        <v>2089</v>
      </c>
      <c r="D11" s="3425"/>
      <c r="E11" s="3425"/>
      <c r="F11" s="3425"/>
      <c r="G11" s="3425"/>
      <c r="H11" s="3425"/>
      <c r="I11" s="3425"/>
      <c r="J11" s="3425"/>
      <c r="K11" s="3425"/>
      <c r="L11" s="3425"/>
      <c r="M11" s="3425"/>
    </row>
    <row r="12" spans="1:13" ht="107.1" customHeight="1">
      <c r="A12" s="2548"/>
      <c r="B12" s="1053" t="s">
        <v>543</v>
      </c>
      <c r="C12" s="3425" t="s">
        <v>2091</v>
      </c>
      <c r="D12" s="3425"/>
      <c r="E12" s="3425"/>
      <c r="F12" s="3425"/>
      <c r="G12" s="3425"/>
      <c r="H12" s="3425"/>
      <c r="I12" s="3425"/>
      <c r="J12" s="3425"/>
      <c r="K12" s="3425"/>
      <c r="L12" s="3425"/>
      <c r="M12" s="3425"/>
    </row>
    <row r="13" spans="1:13" ht="31.5">
      <c r="A13" s="2548"/>
      <c r="B13" s="1053" t="s">
        <v>545</v>
      </c>
      <c r="C13" s="3418" t="s">
        <v>456</v>
      </c>
      <c r="D13" s="3419"/>
      <c r="E13" s="3419"/>
      <c r="F13" s="3419"/>
      <c r="G13" s="3419"/>
      <c r="H13" s="3419"/>
      <c r="I13" s="3419"/>
      <c r="J13" s="3419"/>
      <c r="K13" s="3419"/>
      <c r="L13" s="3419"/>
      <c r="M13" s="3420"/>
    </row>
    <row r="14" spans="1:13" ht="44.25" customHeight="1">
      <c r="A14" s="2548"/>
      <c r="B14" s="2677" t="s">
        <v>547</v>
      </c>
      <c r="C14" s="3413" t="s">
        <v>1642</v>
      </c>
      <c r="D14" s="3414"/>
      <c r="E14" s="1058" t="s">
        <v>548</v>
      </c>
      <c r="F14" s="3415" t="s">
        <v>1643</v>
      </c>
      <c r="G14" s="3416"/>
      <c r="H14" s="3416"/>
      <c r="I14" s="3416"/>
      <c r="J14" s="3416"/>
      <c r="K14" s="3416"/>
      <c r="L14" s="3416"/>
      <c r="M14" s="3417"/>
    </row>
    <row r="15" spans="1:13">
      <c r="A15" s="2548"/>
      <c r="B15" s="2540"/>
      <c r="C15" s="2660"/>
      <c r="D15" s="2465"/>
      <c r="E15" s="2465"/>
      <c r="F15" s="2465"/>
      <c r="G15" s="2465"/>
      <c r="H15" s="2465"/>
      <c r="I15" s="2465"/>
      <c r="J15" s="2465"/>
      <c r="K15" s="2465"/>
      <c r="L15" s="2465"/>
      <c r="M15" s="2466"/>
    </row>
    <row r="16" spans="1:13">
      <c r="A16" s="2659" t="s">
        <v>465</v>
      </c>
      <c r="B16" s="1059" t="s">
        <v>2</v>
      </c>
      <c r="C16" s="2817" t="s">
        <v>2088</v>
      </c>
      <c r="D16" s="2441"/>
      <c r="E16" s="2441"/>
      <c r="F16" s="2441"/>
      <c r="G16" s="2441"/>
      <c r="H16" s="2441"/>
      <c r="I16" s="2441"/>
      <c r="J16" s="2441"/>
      <c r="K16" s="2441"/>
      <c r="L16" s="2441"/>
      <c r="M16" s="2442"/>
    </row>
    <row r="17" spans="1:13">
      <c r="A17" s="2519"/>
      <c r="B17" s="1059" t="s">
        <v>550</v>
      </c>
      <c r="C17" s="2817" t="s">
        <v>1883</v>
      </c>
      <c r="D17" s="2441"/>
      <c r="E17" s="2441"/>
      <c r="F17" s="2441"/>
      <c r="G17" s="2441"/>
      <c r="H17" s="2441"/>
      <c r="I17" s="2441"/>
      <c r="J17" s="2441"/>
      <c r="K17" s="2441"/>
      <c r="L17" s="2441"/>
      <c r="M17" s="2442"/>
    </row>
    <row r="18" spans="1:13" ht="8.25" customHeight="1">
      <c r="A18" s="2519"/>
      <c r="B18" s="2431" t="s">
        <v>466</v>
      </c>
      <c r="C18" s="606"/>
      <c r="D18" s="27"/>
      <c r="E18" s="27"/>
      <c r="F18" s="27"/>
      <c r="G18" s="27"/>
      <c r="H18" s="27"/>
      <c r="I18" s="27"/>
      <c r="J18" s="27"/>
      <c r="K18" s="27"/>
      <c r="L18" s="27"/>
      <c r="M18" s="682"/>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48" t="s">
        <v>470</v>
      </c>
      <c r="J20" s="1061" t="s">
        <v>477</v>
      </c>
      <c r="K20" s="35"/>
      <c r="L20" s="35"/>
      <c r="M20" s="37"/>
    </row>
    <row r="21" spans="1:13">
      <c r="A21" s="2519"/>
      <c r="B21" s="2432"/>
      <c r="C21" s="33" t="s">
        <v>471</v>
      </c>
      <c r="D21" s="1061"/>
      <c r="E21" s="35" t="s">
        <v>472</v>
      </c>
      <c r="F21" s="1062"/>
      <c r="G21" s="35" t="s">
        <v>473</v>
      </c>
      <c r="H21" s="1062"/>
      <c r="I21" s="35"/>
      <c r="J21" s="40"/>
      <c r="K21" s="35"/>
      <c r="L21" s="35"/>
      <c r="M21" s="37"/>
    </row>
    <row r="22" spans="1:13">
      <c r="A22" s="2519"/>
      <c r="B22" s="2432"/>
      <c r="C22" s="33" t="s">
        <v>474</v>
      </c>
      <c r="D22" s="1061"/>
      <c r="E22" s="35" t="s">
        <v>475</v>
      </c>
      <c r="F22" s="1061"/>
      <c r="G22" s="35"/>
      <c r="H22" s="40"/>
      <c r="I22" s="35"/>
      <c r="J22" s="40"/>
      <c r="K22" s="35"/>
      <c r="L22" s="35"/>
      <c r="M22" s="37"/>
    </row>
    <row r="23" spans="1:13">
      <c r="A23" s="2519"/>
      <c r="B23" s="2432"/>
      <c r="C23" s="33" t="s">
        <v>476</v>
      </c>
      <c r="D23" s="1061"/>
      <c r="E23" s="35" t="s">
        <v>478</v>
      </c>
      <c r="F23" s="3391"/>
      <c r="G23" s="3391"/>
      <c r="H23" s="3391"/>
      <c r="I23" s="3391"/>
      <c r="J23" s="3391"/>
      <c r="K23" s="3391"/>
      <c r="L23" s="3391"/>
      <c r="M23" s="3392"/>
    </row>
    <row r="24" spans="1:13" ht="9.75" customHeight="1">
      <c r="A24" s="2519"/>
      <c r="B24" s="2433"/>
      <c r="C24" s="43"/>
      <c r="D24" s="44"/>
      <c r="E24" s="44"/>
      <c r="F24" s="44"/>
      <c r="G24" s="44"/>
      <c r="H24" s="44"/>
      <c r="I24" s="44"/>
      <c r="J24" s="44"/>
      <c r="K24" s="44"/>
      <c r="L24" s="44"/>
      <c r="M24" s="45"/>
    </row>
    <row r="25" spans="1:13">
      <c r="A25" s="2519"/>
      <c r="B25" s="2431" t="s">
        <v>479</v>
      </c>
      <c r="C25" s="687"/>
      <c r="D25" s="47"/>
      <c r="E25" s="47"/>
      <c r="F25" s="47"/>
      <c r="G25" s="47"/>
      <c r="H25" s="47"/>
      <c r="I25" s="47"/>
      <c r="J25" s="47"/>
      <c r="K25" s="47"/>
      <c r="L25" s="18"/>
      <c r="M25" s="935"/>
    </row>
    <row r="26" spans="1:13">
      <c r="A26" s="2519"/>
      <c r="B26" s="2432"/>
      <c r="C26" s="33" t="s">
        <v>480</v>
      </c>
      <c r="D26" s="1062"/>
      <c r="E26" s="48"/>
      <c r="F26" s="35" t="s">
        <v>481</v>
      </c>
      <c r="G26" s="1061" t="s">
        <v>477</v>
      </c>
      <c r="H26" s="48"/>
      <c r="I26" s="35" t="s">
        <v>482</v>
      </c>
      <c r="J26" s="1061"/>
      <c r="K26" s="48"/>
      <c r="L26" s="21"/>
      <c r="M26" s="22"/>
    </row>
    <row r="27" spans="1:13">
      <c r="A27" s="2519"/>
      <c r="B27" s="2432"/>
      <c r="C27" s="33" t="s">
        <v>483</v>
      </c>
      <c r="D27" s="1063"/>
      <c r="E27" s="21"/>
      <c r="F27" s="35" t="s">
        <v>484</v>
      </c>
      <c r="G27" s="1062"/>
      <c r="H27" s="21"/>
      <c r="I27" s="50"/>
      <c r="J27" s="21"/>
      <c r="K27" s="1051"/>
      <c r="L27" s="21"/>
      <c r="M27" s="22"/>
    </row>
    <row r="28" spans="1:13">
      <c r="A28" s="2519"/>
      <c r="B28" s="2433"/>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1064" t="s">
        <v>8</v>
      </c>
      <c r="E30" s="48"/>
      <c r="F30" s="59" t="s">
        <v>487</v>
      </c>
      <c r="G30" s="1062" t="s">
        <v>8</v>
      </c>
      <c r="H30" s="48"/>
      <c r="I30" s="59" t="s">
        <v>488</v>
      </c>
      <c r="J30" s="1099" t="s">
        <v>8</v>
      </c>
      <c r="K30" s="1040"/>
      <c r="L30" s="1042"/>
      <c r="M30" s="63"/>
    </row>
    <row r="31" spans="1:13">
      <c r="A31" s="2519"/>
      <c r="B31" s="13"/>
      <c r="C31" s="43"/>
      <c r="D31" s="44"/>
      <c r="E31" s="44"/>
      <c r="F31" s="44"/>
      <c r="G31" s="44"/>
      <c r="H31" s="44"/>
      <c r="I31" s="44"/>
      <c r="J31" s="44"/>
      <c r="K31" s="44"/>
      <c r="L31" s="44"/>
      <c r="M31" s="45"/>
    </row>
    <row r="32" spans="1:13">
      <c r="A32" s="2519"/>
      <c r="B32" s="2431" t="s">
        <v>489</v>
      </c>
      <c r="C32" s="693"/>
      <c r="D32" s="65"/>
      <c r="E32" s="65"/>
      <c r="F32" s="65"/>
      <c r="G32" s="65"/>
      <c r="H32" s="65"/>
      <c r="I32" s="65"/>
      <c r="J32" s="65"/>
      <c r="K32" s="65"/>
      <c r="L32" s="18"/>
      <c r="M32" s="935"/>
    </row>
    <row r="33" spans="1:13">
      <c r="A33" s="2519"/>
      <c r="B33" s="2432"/>
      <c r="C33" s="66" t="s">
        <v>490</v>
      </c>
      <c r="D33" s="1098">
        <v>2020</v>
      </c>
      <c r="E33" s="67"/>
      <c r="F33" s="48" t="s">
        <v>491</v>
      </c>
      <c r="G33" s="1087"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1030"/>
      <c r="E35" s="1030"/>
      <c r="F35" s="1030"/>
      <c r="G35" s="1030"/>
      <c r="H35" s="1030"/>
      <c r="I35" s="1030"/>
      <c r="J35" s="1030"/>
      <c r="K35" s="1030"/>
      <c r="L35" s="1030"/>
      <c r="M35" s="697"/>
    </row>
    <row r="36" spans="1:13">
      <c r="A36" s="2519"/>
      <c r="B36" s="2432"/>
      <c r="C36" s="72"/>
      <c r="D36" s="1047" t="s">
        <v>494</v>
      </c>
      <c r="E36" s="1047"/>
      <c r="F36" s="1047" t="s">
        <v>495</v>
      </c>
      <c r="G36" s="1047"/>
      <c r="H36" s="74" t="s">
        <v>496</v>
      </c>
      <c r="I36" s="74"/>
      <c r="J36" s="74" t="s">
        <v>497</v>
      </c>
      <c r="K36" s="1047"/>
      <c r="L36" s="1047" t="s">
        <v>498</v>
      </c>
      <c r="M36" s="75"/>
    </row>
    <row r="37" spans="1:13">
      <c r="A37" s="2519"/>
      <c r="B37" s="2432"/>
      <c r="C37" s="72"/>
      <c r="D37" s="2669" t="s">
        <v>29</v>
      </c>
      <c r="E37" s="2690"/>
      <c r="F37" s="2669">
        <v>200</v>
      </c>
      <c r="G37" s="2690"/>
      <c r="H37" s="2669">
        <v>220</v>
      </c>
      <c r="I37" s="2690"/>
      <c r="J37" s="2669">
        <v>240</v>
      </c>
      <c r="K37" s="2690"/>
      <c r="L37" s="2669">
        <v>260</v>
      </c>
      <c r="M37" s="2690"/>
    </row>
    <row r="38" spans="1:13">
      <c r="A38" s="2519"/>
      <c r="B38" s="2432"/>
      <c r="C38" s="72"/>
      <c r="D38" s="1047" t="s">
        <v>499</v>
      </c>
      <c r="E38" s="1047"/>
      <c r="F38" s="1047" t="s">
        <v>500</v>
      </c>
      <c r="G38" s="1047"/>
      <c r="H38" s="74" t="s">
        <v>501</v>
      </c>
      <c r="I38" s="74"/>
      <c r="J38" s="74" t="s">
        <v>502</v>
      </c>
      <c r="K38" s="1047"/>
      <c r="L38" s="1047" t="s">
        <v>503</v>
      </c>
      <c r="M38" s="32"/>
    </row>
    <row r="39" spans="1:13">
      <c r="A39" s="2519"/>
      <c r="B39" s="2432"/>
      <c r="C39" s="72"/>
      <c r="D39" s="2669">
        <v>290</v>
      </c>
      <c r="E39" s="2690"/>
      <c r="F39" s="2669">
        <v>320</v>
      </c>
      <c r="G39" s="2690"/>
      <c r="H39" s="2669">
        <v>340</v>
      </c>
      <c r="I39" s="2690"/>
      <c r="J39" s="2669">
        <v>430</v>
      </c>
      <c r="K39" s="2690"/>
      <c r="L39" s="2669">
        <v>480</v>
      </c>
      <c r="M39" s="2690"/>
    </row>
    <row r="40" spans="1:13">
      <c r="A40" s="2519"/>
      <c r="B40" s="2432"/>
      <c r="C40" s="72"/>
      <c r="D40" s="1047" t="s">
        <v>504</v>
      </c>
      <c r="E40" s="1047"/>
      <c r="F40" s="1047" t="s">
        <v>505</v>
      </c>
      <c r="G40" s="1047"/>
      <c r="H40" s="74" t="s">
        <v>506</v>
      </c>
      <c r="I40" s="74"/>
      <c r="J40" s="74" t="s">
        <v>507</v>
      </c>
      <c r="K40" s="1047"/>
      <c r="L40" s="1047" t="s">
        <v>508</v>
      </c>
      <c r="M40" s="32"/>
    </row>
    <row r="41" spans="1:13">
      <c r="A41" s="2519"/>
      <c r="B41" s="2432"/>
      <c r="C41" s="72"/>
      <c r="D41" s="2669"/>
      <c r="E41" s="2690"/>
      <c r="F41" s="2669"/>
      <c r="G41" s="2690"/>
      <c r="H41" s="2669"/>
      <c r="I41" s="2690"/>
      <c r="J41" s="2669"/>
      <c r="K41" s="2690"/>
      <c r="L41" s="2669"/>
      <c r="M41" s="2690"/>
    </row>
    <row r="42" spans="1:13">
      <c r="A42" s="2519"/>
      <c r="B42" s="2432"/>
      <c r="C42" s="72"/>
      <c r="D42" s="1033" t="s">
        <v>508</v>
      </c>
      <c r="E42" s="1033"/>
      <c r="F42" s="1033" t="s">
        <v>509</v>
      </c>
      <c r="G42" s="1033"/>
      <c r="H42" s="1038"/>
      <c r="I42" s="1038"/>
      <c r="J42" s="1038"/>
      <c r="K42" s="1038"/>
      <c r="L42" s="1038"/>
      <c r="M42" s="706"/>
    </row>
    <row r="43" spans="1:13" ht="15.75" customHeight="1">
      <c r="A43" s="2519"/>
      <c r="B43" s="2432"/>
      <c r="C43" s="72"/>
      <c r="D43" s="2669"/>
      <c r="E43" s="2690"/>
      <c r="F43" s="2669">
        <v>3160</v>
      </c>
      <c r="G43" s="2690"/>
      <c r="H43" s="2607"/>
      <c r="I43" s="2607"/>
      <c r="J43" s="2607"/>
      <c r="K43" s="2607"/>
      <c r="L43" s="2607"/>
      <c r="M43" s="3411"/>
    </row>
    <row r="44" spans="1:13">
      <c r="A44" s="2519"/>
      <c r="B44" s="2433"/>
      <c r="C44" s="86"/>
      <c r="D44" s="1033"/>
      <c r="E44" s="1033"/>
      <c r="F44" s="1033"/>
      <c r="G44" s="1033"/>
      <c r="H44" s="2458"/>
      <c r="I44" s="2458"/>
      <c r="J44" s="2458"/>
      <c r="K44" s="2458"/>
      <c r="L44" s="2458"/>
      <c r="M44" s="3412"/>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2662"/>
      <c r="H46" s="2662"/>
      <c r="I46" s="2662"/>
      <c r="J46" s="2662"/>
      <c r="K46" s="94" t="s">
        <v>512</v>
      </c>
      <c r="L46" s="2446"/>
      <c r="M46" s="2447"/>
    </row>
    <row r="47" spans="1:13">
      <c r="A47" s="2519"/>
      <c r="B47" s="2432"/>
      <c r="C47" s="90"/>
      <c r="D47" s="1078"/>
      <c r="E47" s="1061" t="s">
        <v>534</v>
      </c>
      <c r="F47" s="2453"/>
      <c r="G47" s="2662"/>
      <c r="H47" s="2662"/>
      <c r="I47" s="2662"/>
      <c r="J47" s="2662"/>
      <c r="K47" s="21"/>
      <c r="L47" s="2448"/>
      <c r="M47" s="2449"/>
    </row>
    <row r="48" spans="1:13">
      <c r="A48" s="2519"/>
      <c r="B48" s="2433"/>
      <c r="C48" s="97"/>
      <c r="D48" s="24"/>
      <c r="E48" s="24"/>
      <c r="F48" s="24"/>
      <c r="G48" s="24"/>
      <c r="H48" s="24"/>
      <c r="I48" s="24"/>
      <c r="J48" s="24"/>
      <c r="K48" s="24"/>
      <c r="L48" s="21"/>
      <c r="M48" s="22"/>
    </row>
    <row r="49" spans="1:13">
      <c r="A49" s="2519"/>
      <c r="B49" s="1053" t="s">
        <v>513</v>
      </c>
      <c r="C49" s="3408" t="s">
        <v>1644</v>
      </c>
      <c r="D49" s="3409"/>
      <c r="E49" s="3409"/>
      <c r="F49" s="3409"/>
      <c r="G49" s="3409"/>
      <c r="H49" s="3409"/>
      <c r="I49" s="3409"/>
      <c r="J49" s="3409"/>
      <c r="K49" s="3409"/>
      <c r="L49" s="3409"/>
      <c r="M49" s="3410"/>
    </row>
    <row r="50" spans="1:13">
      <c r="A50" s="2519"/>
      <c r="B50" s="1059" t="s">
        <v>514</v>
      </c>
      <c r="C50" s="3408" t="s">
        <v>1645</v>
      </c>
      <c r="D50" s="3409"/>
      <c r="E50" s="3409"/>
      <c r="F50" s="3409"/>
      <c r="G50" s="3409"/>
      <c r="H50" s="3409"/>
      <c r="I50" s="3409"/>
      <c r="J50" s="3409"/>
      <c r="K50" s="3409"/>
      <c r="L50" s="3409"/>
      <c r="M50" s="3410"/>
    </row>
    <row r="51" spans="1:13">
      <c r="A51" s="2519"/>
      <c r="B51" s="1059" t="s">
        <v>515</v>
      </c>
      <c r="C51" s="1095">
        <v>30</v>
      </c>
      <c r="D51" s="1094"/>
      <c r="E51" s="1094"/>
      <c r="F51" s="1094"/>
      <c r="G51" s="1094"/>
      <c r="H51" s="1094"/>
      <c r="I51" s="1094"/>
      <c r="J51" s="1094"/>
      <c r="K51" s="1094"/>
      <c r="L51" s="1094"/>
      <c r="M51" s="1093"/>
    </row>
    <row r="52" spans="1:13">
      <c r="A52" s="2519"/>
      <c r="B52" s="1059" t="s">
        <v>517</v>
      </c>
      <c r="C52" s="1095" t="s">
        <v>9</v>
      </c>
      <c r="D52" s="1094"/>
      <c r="E52" s="1094"/>
      <c r="F52" s="1094"/>
      <c r="G52" s="1094"/>
      <c r="H52" s="1094"/>
      <c r="I52" s="1094"/>
      <c r="J52" s="1094"/>
      <c r="K52" s="1094"/>
      <c r="L52" s="1094"/>
      <c r="M52" s="1093"/>
    </row>
    <row r="53" spans="1:13" ht="15.75" customHeight="1">
      <c r="A53" s="2649" t="s">
        <v>518</v>
      </c>
      <c r="B53" s="1081" t="s">
        <v>519</v>
      </c>
      <c r="C53" s="2420" t="s">
        <v>1152</v>
      </c>
      <c r="D53" s="2420"/>
      <c r="E53" s="2420"/>
      <c r="F53" s="2420"/>
      <c r="G53" s="2420"/>
      <c r="H53" s="2420"/>
      <c r="I53" s="2420"/>
      <c r="J53" s="2420"/>
      <c r="K53" s="2420"/>
      <c r="L53" s="2420"/>
      <c r="M53" s="2421"/>
    </row>
    <row r="54" spans="1:13" ht="15.75" customHeight="1">
      <c r="A54" s="2502"/>
      <c r="B54" s="1081" t="s">
        <v>521</v>
      </c>
      <c r="C54" s="2420" t="s">
        <v>1153</v>
      </c>
      <c r="D54" s="2420"/>
      <c r="E54" s="2420"/>
      <c r="F54" s="2420"/>
      <c r="G54" s="2420"/>
      <c r="H54" s="2420"/>
      <c r="I54" s="2420"/>
      <c r="J54" s="2420"/>
      <c r="K54" s="2420"/>
      <c r="L54" s="2420"/>
      <c r="M54" s="2421"/>
    </row>
    <row r="55" spans="1:13" ht="15.75" customHeight="1">
      <c r="A55" s="2502"/>
      <c r="B55" s="1081" t="s">
        <v>523</v>
      </c>
      <c r="C55" s="2420" t="s">
        <v>1145</v>
      </c>
      <c r="D55" s="2420"/>
      <c r="E55" s="2420"/>
      <c r="F55" s="2420"/>
      <c r="G55" s="2420"/>
      <c r="H55" s="2420"/>
      <c r="I55" s="2420"/>
      <c r="J55" s="2420"/>
      <c r="K55" s="2420"/>
      <c r="L55" s="2420"/>
      <c r="M55" s="2421"/>
    </row>
    <row r="56" spans="1:13" ht="15.75" customHeight="1">
      <c r="A56" s="2502"/>
      <c r="B56" s="1082" t="s">
        <v>524</v>
      </c>
      <c r="C56" s="2420" t="s">
        <v>1154</v>
      </c>
      <c r="D56" s="2420"/>
      <c r="E56" s="2420"/>
      <c r="F56" s="2420"/>
      <c r="G56" s="2420"/>
      <c r="H56" s="2420"/>
      <c r="I56" s="2420"/>
      <c r="J56" s="2420"/>
      <c r="K56" s="2420"/>
      <c r="L56" s="2420"/>
      <c r="M56" s="2421"/>
    </row>
    <row r="57" spans="1:13" ht="15.75" customHeight="1">
      <c r="A57" s="2502"/>
      <c r="B57" s="1081" t="s">
        <v>526</v>
      </c>
      <c r="C57" s="2904" t="s">
        <v>247</v>
      </c>
      <c r="D57" s="2420"/>
      <c r="E57" s="2420"/>
      <c r="F57" s="2420"/>
      <c r="G57" s="2420"/>
      <c r="H57" s="2420"/>
      <c r="I57" s="2420"/>
      <c r="J57" s="2420"/>
      <c r="K57" s="2420"/>
      <c r="L57" s="2420"/>
      <c r="M57" s="2421"/>
    </row>
    <row r="58" spans="1:13" ht="16.5" thickBot="1">
      <c r="A58" s="2516"/>
      <c r="B58" s="1081" t="s">
        <v>527</v>
      </c>
      <c r="C58" s="2420">
        <v>3778881</v>
      </c>
      <c r="D58" s="2420"/>
      <c r="E58" s="2420"/>
      <c r="F58" s="2420"/>
      <c r="G58" s="2420"/>
      <c r="H58" s="2420"/>
      <c r="I58" s="2420"/>
      <c r="J58" s="2420"/>
      <c r="K58" s="2420"/>
      <c r="L58" s="2420"/>
      <c r="M58" s="2421"/>
    </row>
    <row r="59" spans="1:13" ht="15.75" customHeight="1">
      <c r="A59" s="2649" t="s">
        <v>528</v>
      </c>
      <c r="B59" s="1089" t="s">
        <v>529</v>
      </c>
      <c r="C59" s="3404" t="s">
        <v>2086</v>
      </c>
      <c r="D59" s="3405"/>
      <c r="E59" s="3405"/>
      <c r="F59" s="3405"/>
      <c r="G59" s="3405"/>
      <c r="H59" s="3405"/>
      <c r="I59" s="3405"/>
      <c r="J59" s="3405"/>
      <c r="K59" s="3405"/>
      <c r="L59" s="3405"/>
      <c r="M59" s="3406"/>
    </row>
    <row r="60" spans="1:13">
      <c r="A60" s="2502"/>
      <c r="B60" s="1089" t="s">
        <v>531</v>
      </c>
      <c r="C60" s="3404" t="s">
        <v>2087</v>
      </c>
      <c r="D60" s="3405"/>
      <c r="E60" s="3405"/>
      <c r="F60" s="3405"/>
      <c r="G60" s="3405"/>
      <c r="H60" s="3405"/>
      <c r="I60" s="3405"/>
      <c r="J60" s="3405"/>
      <c r="K60" s="3405"/>
      <c r="L60" s="3405"/>
      <c r="M60" s="3406"/>
    </row>
    <row r="61" spans="1:13" ht="16.5" thickBot="1">
      <c r="A61" s="2502"/>
      <c r="B61" s="1090" t="s">
        <v>5</v>
      </c>
      <c r="C61" s="2420" t="s">
        <v>1145</v>
      </c>
      <c r="D61" s="2420"/>
      <c r="E61" s="2420"/>
      <c r="F61" s="2420"/>
      <c r="G61" s="2420"/>
      <c r="H61" s="2420"/>
      <c r="I61" s="2420"/>
      <c r="J61" s="2420"/>
      <c r="K61" s="2420"/>
      <c r="L61" s="2420"/>
      <c r="M61" s="2421"/>
    </row>
    <row r="62" spans="1:13" ht="34.5" customHeight="1" thickBot="1">
      <c r="A62" s="150" t="s">
        <v>533</v>
      </c>
      <c r="B62" s="104"/>
      <c r="C62" s="3407" t="s">
        <v>1265</v>
      </c>
      <c r="D62" s="2652"/>
      <c r="E62" s="2652"/>
      <c r="F62" s="2652"/>
      <c r="G62" s="2652"/>
      <c r="H62" s="2652"/>
      <c r="I62" s="2652"/>
      <c r="J62" s="2652"/>
      <c r="K62" s="2652"/>
      <c r="L62" s="2652"/>
      <c r="M62" s="2653"/>
    </row>
  </sheetData>
  <mergeCells count="64">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F41:G41"/>
    <mergeCell ref="H41:I41"/>
    <mergeCell ref="L37:M37"/>
    <mergeCell ref="D39:E39"/>
    <mergeCell ref="F39:G39"/>
    <mergeCell ref="H39:I39"/>
    <mergeCell ref="J39:K39"/>
    <mergeCell ref="L39:M39"/>
    <mergeCell ref="J37:K37"/>
    <mergeCell ref="L41:M41"/>
    <mergeCell ref="J41:K41"/>
    <mergeCell ref="D43:E43"/>
    <mergeCell ref="F43:G43"/>
    <mergeCell ref="H43:M44"/>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1"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2305</v>
      </c>
      <c r="C1" s="153"/>
      <c r="D1" s="153"/>
      <c r="E1" s="153"/>
      <c r="F1" s="153"/>
      <c r="G1" s="153"/>
      <c r="H1" s="153"/>
      <c r="I1" s="153"/>
      <c r="J1" s="153"/>
      <c r="K1" s="153"/>
      <c r="L1" s="153"/>
      <c r="M1" s="154"/>
    </row>
    <row r="2" spans="1:13">
      <c r="A2" s="2667" t="s">
        <v>457</v>
      </c>
      <c r="B2" s="4" t="s">
        <v>458</v>
      </c>
      <c r="C2" s="2415" t="s">
        <v>1884</v>
      </c>
      <c r="D2" s="2416"/>
      <c r="E2" s="2416"/>
      <c r="F2" s="2416"/>
      <c r="G2" s="2416"/>
      <c r="H2" s="2416"/>
      <c r="I2" s="2416"/>
      <c r="J2" s="2416"/>
      <c r="K2" s="2416"/>
      <c r="L2" s="2416"/>
      <c r="M2" s="2417"/>
    </row>
    <row r="3" spans="1:13" ht="41.1" customHeight="1">
      <c r="A3" s="2548"/>
      <c r="B3" s="1053" t="s">
        <v>538</v>
      </c>
      <c r="C3" s="2650" t="s">
        <v>416</v>
      </c>
      <c r="D3" s="2420"/>
      <c r="E3" s="2420"/>
      <c r="F3" s="2420"/>
      <c r="G3" s="2420"/>
      <c r="H3" s="2420"/>
      <c r="I3" s="2420"/>
      <c r="J3" s="2420"/>
      <c r="K3" s="2420"/>
      <c r="L3" s="2420"/>
      <c r="M3" s="2421"/>
    </row>
    <row r="4" spans="1:13" ht="15.75" customHeight="1">
      <c r="A4" s="2548"/>
      <c r="B4" s="13" t="s">
        <v>3</v>
      </c>
      <c r="C4" s="1083" t="s">
        <v>28</v>
      </c>
      <c r="D4" s="1055"/>
      <c r="E4" s="933"/>
      <c r="F4" s="2668" t="s">
        <v>4</v>
      </c>
      <c r="G4" s="2423"/>
      <c r="H4" s="1056" t="s">
        <v>8</v>
      </c>
      <c r="I4" s="1031"/>
      <c r="J4" s="1031"/>
      <c r="K4" s="1031"/>
      <c r="L4" s="1031"/>
      <c r="M4" s="1032"/>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ht="15.75" customHeight="1">
      <c r="A7" s="2548"/>
      <c r="B7" s="1053" t="s">
        <v>461</v>
      </c>
      <c r="C7" s="2749" t="s">
        <v>245</v>
      </c>
      <c r="D7" s="2428"/>
      <c r="E7" s="1049"/>
      <c r="F7" s="1049"/>
      <c r="G7" s="637"/>
      <c r="H7" s="1057" t="s">
        <v>5</v>
      </c>
      <c r="I7" s="2676" t="s">
        <v>246</v>
      </c>
      <c r="J7" s="2428"/>
      <c r="K7" s="2428"/>
      <c r="L7" s="2428"/>
      <c r="M7" s="2430"/>
    </row>
    <row r="8" spans="1:13" ht="15.75" customHeight="1">
      <c r="A8" s="2548"/>
      <c r="B8" s="2677" t="s">
        <v>462</v>
      </c>
      <c r="C8" s="2434" t="s">
        <v>1261</v>
      </c>
      <c r="D8" s="2435"/>
      <c r="E8" s="177"/>
      <c r="F8" s="1084"/>
      <c r="G8" s="177"/>
      <c r="H8" s="177"/>
      <c r="I8" s="2435" t="s">
        <v>1263</v>
      </c>
      <c r="J8" s="2435"/>
      <c r="K8" s="177"/>
      <c r="L8" s="177"/>
      <c r="M8" s="934"/>
    </row>
    <row r="9" spans="1:13" ht="15.75" customHeight="1">
      <c r="A9" s="2548"/>
      <c r="B9" s="2540"/>
      <c r="C9" s="2436"/>
      <c r="D9" s="2437"/>
      <c r="E9" s="179"/>
      <c r="F9" s="2436" t="s">
        <v>1262</v>
      </c>
      <c r="G9" s="2437"/>
      <c r="H9" s="179"/>
      <c r="I9" s="2437"/>
      <c r="J9" s="2437"/>
      <c r="K9" s="179"/>
      <c r="L9" s="179"/>
      <c r="M9" s="180"/>
    </row>
    <row r="10" spans="1:13">
      <c r="A10" s="2548"/>
      <c r="B10" s="2590"/>
      <c r="C10" s="2678" t="s">
        <v>463</v>
      </c>
      <c r="D10" s="2439"/>
      <c r="E10" s="1046"/>
      <c r="F10" s="2569" t="s">
        <v>463</v>
      </c>
      <c r="G10" s="2569"/>
      <c r="H10" s="1046"/>
      <c r="I10" s="2569" t="s">
        <v>463</v>
      </c>
      <c r="J10" s="2569"/>
      <c r="K10" s="1046"/>
      <c r="L10" s="24"/>
      <c r="M10" s="25"/>
    </row>
    <row r="11" spans="1:13" ht="17.100000000000001" customHeight="1">
      <c r="A11" s="2548"/>
      <c r="B11" s="1053" t="s">
        <v>464</v>
      </c>
      <c r="C11" s="2843" t="s">
        <v>1264</v>
      </c>
      <c r="D11" s="2489"/>
      <c r="E11" s="2489"/>
      <c r="F11" s="2489"/>
      <c r="G11" s="2489"/>
      <c r="H11" s="2489"/>
      <c r="I11" s="2489"/>
      <c r="J11" s="2489"/>
      <c r="K11" s="2489"/>
      <c r="L11" s="2489"/>
      <c r="M11" s="2490"/>
    </row>
    <row r="12" spans="1:13" ht="269.10000000000002" customHeight="1">
      <c r="A12" s="2548"/>
      <c r="B12" s="1053" t="s">
        <v>543</v>
      </c>
      <c r="C12" s="2843" t="s">
        <v>2092</v>
      </c>
      <c r="D12" s="2489"/>
      <c r="E12" s="2489"/>
      <c r="F12" s="2489"/>
      <c r="G12" s="2489"/>
      <c r="H12" s="2489"/>
      <c r="I12" s="2489"/>
      <c r="J12" s="2489"/>
      <c r="K12" s="2489"/>
      <c r="L12" s="2489"/>
      <c r="M12" s="2490"/>
    </row>
    <row r="13" spans="1:13" ht="60" customHeight="1">
      <c r="A13" s="2548"/>
      <c r="B13" s="1053" t="s">
        <v>545</v>
      </c>
      <c r="C13" s="3418" t="s">
        <v>456</v>
      </c>
      <c r="D13" s="3419"/>
      <c r="E13" s="3419"/>
      <c r="F13" s="3419"/>
      <c r="G13" s="3419"/>
      <c r="H13" s="3419"/>
      <c r="I13" s="3419"/>
      <c r="J13" s="3419"/>
      <c r="K13" s="3419"/>
      <c r="L13" s="3419"/>
      <c r="M13" s="3420"/>
    </row>
    <row r="14" spans="1:13" ht="102.95" customHeight="1">
      <c r="A14" s="2548"/>
      <c r="B14" s="1048" t="s">
        <v>547</v>
      </c>
      <c r="C14" s="2660" t="s">
        <v>83</v>
      </c>
      <c r="D14" s="2492"/>
      <c r="E14" s="1058" t="s">
        <v>548</v>
      </c>
      <c r="F14" s="2663" t="s">
        <v>117</v>
      </c>
      <c r="G14" s="2441"/>
      <c r="H14" s="2441"/>
      <c r="I14" s="2441"/>
      <c r="J14" s="2441"/>
      <c r="K14" s="2441"/>
      <c r="L14" s="2441"/>
      <c r="M14" s="2442"/>
    </row>
    <row r="15" spans="1:13">
      <c r="A15" s="2659" t="s">
        <v>465</v>
      </c>
      <c r="B15" s="1059" t="s">
        <v>2</v>
      </c>
      <c r="C15" s="2660" t="s">
        <v>1164</v>
      </c>
      <c r="D15" s="2465"/>
      <c r="E15" s="2465"/>
      <c r="F15" s="2465"/>
      <c r="G15" s="2465"/>
      <c r="H15" s="2465"/>
      <c r="I15" s="2465"/>
      <c r="J15" s="2465"/>
      <c r="K15" s="2465"/>
      <c r="L15" s="2465"/>
      <c r="M15" s="2466"/>
    </row>
    <row r="16" spans="1:13" ht="47.25" customHeight="1">
      <c r="A16" s="2519"/>
      <c r="B16" s="1059" t="s">
        <v>550</v>
      </c>
      <c r="C16" s="2660" t="s">
        <v>1885</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1060"/>
      <c r="E19" s="35" t="s">
        <v>468</v>
      </c>
      <c r="F19" s="1060"/>
      <c r="G19" s="35" t="s">
        <v>469</v>
      </c>
      <c r="H19" s="1060"/>
      <c r="I19" s="35" t="s">
        <v>470</v>
      </c>
      <c r="J19" s="1060" t="s">
        <v>534</v>
      </c>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c r="E22" s="35" t="s">
        <v>478</v>
      </c>
      <c r="F22" s="2524"/>
      <c r="G22" s="2524"/>
      <c r="H22" s="2524"/>
      <c r="I22" s="2524"/>
      <c r="J22" s="1043"/>
      <c r="K22" s="1043"/>
      <c r="L22" s="1043"/>
      <c r="M22" s="1044"/>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477</v>
      </c>
      <c r="H25" s="48"/>
      <c r="I25" s="35" t="s">
        <v>482</v>
      </c>
      <c r="J25" s="1061"/>
      <c r="K25" s="48"/>
      <c r="L25" s="21"/>
      <c r="M25" s="22"/>
    </row>
    <row r="26" spans="1:13">
      <c r="A26" s="2519"/>
      <c r="B26" s="2432"/>
      <c r="C26" s="33" t="s">
        <v>483</v>
      </c>
      <c r="D26" s="1063"/>
      <c r="E26" s="21"/>
      <c r="F26" s="35" t="s">
        <v>484</v>
      </c>
      <c r="G26" s="1062"/>
      <c r="H26" s="21"/>
      <c r="I26" s="50"/>
      <c r="J26" s="21"/>
      <c r="K26" s="1051"/>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266" t="s">
        <v>9</v>
      </c>
      <c r="E29" s="48"/>
      <c r="F29" s="59" t="s">
        <v>487</v>
      </c>
      <c r="G29" s="1065" t="s">
        <v>9</v>
      </c>
      <c r="H29" s="48"/>
      <c r="I29" s="59" t="s">
        <v>488</v>
      </c>
      <c r="J29" s="2661"/>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030"/>
      <c r="E34" s="1030"/>
      <c r="F34" s="1030"/>
      <c r="G34" s="1030"/>
      <c r="H34" s="1030"/>
      <c r="I34" s="1030"/>
      <c r="J34" s="1030"/>
      <c r="K34" s="1030"/>
      <c r="L34" s="1030"/>
      <c r="M34" s="697"/>
    </row>
    <row r="35" spans="1:13">
      <c r="A35" s="2519"/>
      <c r="B35" s="2432"/>
      <c r="C35" s="72"/>
      <c r="D35" s="1047" t="s">
        <v>494</v>
      </c>
      <c r="E35" s="1047"/>
      <c r="F35" s="1047" t="s">
        <v>495</v>
      </c>
      <c r="G35" s="1047"/>
      <c r="H35" s="74" t="s">
        <v>496</v>
      </c>
      <c r="I35" s="74"/>
      <c r="J35" s="74" t="s">
        <v>497</v>
      </c>
      <c r="K35" s="1047"/>
      <c r="L35" s="1047" t="s">
        <v>498</v>
      </c>
      <c r="M35" s="75"/>
    </row>
    <row r="36" spans="1:13">
      <c r="A36" s="2519"/>
      <c r="B36" s="2432"/>
      <c r="C36" s="72"/>
      <c r="D36" s="1088" t="s">
        <v>29</v>
      </c>
      <c r="E36" s="1050"/>
      <c r="F36" s="1088">
        <v>40</v>
      </c>
      <c r="G36" s="1050"/>
      <c r="H36" s="1088">
        <v>44</v>
      </c>
      <c r="I36" s="1050"/>
      <c r="J36" s="1088">
        <v>48</v>
      </c>
      <c r="K36" s="1050"/>
      <c r="L36" s="1088">
        <v>53</v>
      </c>
      <c r="M36" s="1034"/>
    </row>
    <row r="37" spans="1:13">
      <c r="A37" s="2519"/>
      <c r="B37" s="2432"/>
      <c r="C37" s="72"/>
      <c r="D37" s="1047" t="s">
        <v>499</v>
      </c>
      <c r="E37" s="1047"/>
      <c r="F37" s="1047" t="s">
        <v>500</v>
      </c>
      <c r="G37" s="1047"/>
      <c r="H37" s="74" t="s">
        <v>501</v>
      </c>
      <c r="I37" s="74"/>
      <c r="J37" s="74" t="s">
        <v>502</v>
      </c>
      <c r="K37" s="1047"/>
      <c r="L37" s="1047" t="s">
        <v>503</v>
      </c>
      <c r="M37" s="32"/>
    </row>
    <row r="38" spans="1:13">
      <c r="A38" s="2519"/>
      <c r="B38" s="2432"/>
      <c r="C38" s="72"/>
      <c r="D38" s="1088">
        <v>58</v>
      </c>
      <c r="E38" s="1050"/>
      <c r="F38" s="1088">
        <v>64</v>
      </c>
      <c r="G38" s="1050"/>
      <c r="H38" s="1088">
        <v>70</v>
      </c>
      <c r="I38" s="1050"/>
      <c r="J38" s="1088">
        <v>77</v>
      </c>
      <c r="K38" s="1050"/>
      <c r="L38" s="1088">
        <v>85</v>
      </c>
      <c r="M38" s="1034"/>
    </row>
    <row r="39" spans="1:13">
      <c r="A39" s="2519"/>
      <c r="B39" s="2432"/>
      <c r="C39" s="72"/>
      <c r="D39" s="1047" t="s">
        <v>504</v>
      </c>
      <c r="E39" s="1047"/>
      <c r="F39" s="1047" t="s">
        <v>505</v>
      </c>
      <c r="G39" s="1047"/>
      <c r="H39" s="74" t="s">
        <v>506</v>
      </c>
      <c r="I39" s="74"/>
      <c r="J39" s="74" t="s">
        <v>507</v>
      </c>
      <c r="K39" s="1047"/>
      <c r="L39" s="1047" t="s">
        <v>508</v>
      </c>
      <c r="M39" s="32"/>
    </row>
    <row r="40" spans="1:13">
      <c r="A40" s="2519"/>
      <c r="B40" s="2432"/>
      <c r="C40" s="72"/>
      <c r="D40" s="1088">
        <v>93</v>
      </c>
      <c r="E40" s="1050"/>
      <c r="F40" s="1088" t="s">
        <v>8</v>
      </c>
      <c r="G40" s="1050"/>
      <c r="H40" s="1088" t="s">
        <v>8</v>
      </c>
      <c r="I40" s="1050"/>
      <c r="J40" s="1088" t="s">
        <v>8</v>
      </c>
      <c r="K40" s="1050"/>
      <c r="L40" s="1088" t="s">
        <v>8</v>
      </c>
      <c r="M40" s="1034"/>
    </row>
    <row r="41" spans="1:13">
      <c r="A41" s="2519"/>
      <c r="B41" s="2432"/>
      <c r="C41" s="72"/>
      <c r="D41" s="1033" t="s">
        <v>508</v>
      </c>
      <c r="E41" s="1033"/>
      <c r="F41" s="1033" t="s">
        <v>509</v>
      </c>
      <c r="G41" s="1033"/>
      <c r="H41" s="1038"/>
      <c r="I41" s="1038"/>
      <c r="J41" s="1038"/>
      <c r="K41" s="1038"/>
      <c r="L41" s="1038"/>
      <c r="M41" s="706"/>
    </row>
    <row r="42" spans="1:13">
      <c r="A42" s="2519"/>
      <c r="B42" s="2432"/>
      <c r="C42" s="72"/>
      <c r="D42" s="1088" t="s">
        <v>8</v>
      </c>
      <c r="E42" s="1050"/>
      <c r="F42" s="2905">
        <v>632</v>
      </c>
      <c r="G42" s="2906"/>
      <c r="H42" s="2607"/>
      <c r="I42" s="2607"/>
      <c r="J42" s="1047"/>
      <c r="K42" s="1047"/>
      <c r="L42" s="1047"/>
      <c r="M42" s="1097"/>
    </row>
    <row r="43" spans="1:13">
      <c r="A43" s="2519"/>
      <c r="B43" s="2432"/>
      <c r="C43" s="86"/>
      <c r="D43" s="705"/>
      <c r="E43" s="1033"/>
      <c r="F43" s="705"/>
      <c r="G43" s="1033"/>
      <c r="H43" s="1037"/>
      <c r="I43" s="1039"/>
      <c r="J43" s="1037"/>
      <c r="K43" s="1039"/>
      <c r="L43" s="1037"/>
      <c r="M43" s="1096"/>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2662"/>
      <c r="H45" s="2662"/>
      <c r="I45" s="2662"/>
      <c r="J45" s="2662"/>
      <c r="K45" s="94" t="s">
        <v>512</v>
      </c>
      <c r="L45" s="2446"/>
      <c r="M45" s="2447"/>
    </row>
    <row r="46" spans="1:13" ht="15.75" customHeight="1">
      <c r="A46" s="2519"/>
      <c r="B46" s="2432"/>
      <c r="C46" s="90"/>
      <c r="D46" s="1078"/>
      <c r="E46" s="1061" t="s">
        <v>534</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36.950000000000003" customHeight="1">
      <c r="A48" s="2519"/>
      <c r="B48" s="1053" t="s">
        <v>513</v>
      </c>
      <c r="C48" s="3408" t="s">
        <v>1267</v>
      </c>
      <c r="D48" s="3409"/>
      <c r="E48" s="3409"/>
      <c r="F48" s="3409"/>
      <c r="G48" s="3409"/>
      <c r="H48" s="3409"/>
      <c r="I48" s="3409"/>
      <c r="J48" s="3409"/>
      <c r="K48" s="3409"/>
      <c r="L48" s="3409"/>
      <c r="M48" s="3410"/>
    </row>
    <row r="49" spans="1:13">
      <c r="A49" s="2519"/>
      <c r="B49" s="1059" t="s">
        <v>514</v>
      </c>
      <c r="C49" s="3408" t="s">
        <v>1266</v>
      </c>
      <c r="D49" s="3409"/>
      <c r="E49" s="3409"/>
      <c r="F49" s="3409"/>
      <c r="G49" s="3409"/>
      <c r="H49" s="3409"/>
      <c r="I49" s="3409"/>
      <c r="J49" s="3409"/>
      <c r="K49" s="3409"/>
      <c r="L49" s="3409"/>
      <c r="M49" s="3410"/>
    </row>
    <row r="50" spans="1:13" ht="15.75" customHeight="1">
      <c r="A50" s="2519"/>
      <c r="B50" s="1059" t="s">
        <v>515</v>
      </c>
      <c r="C50" s="1080" t="s">
        <v>516</v>
      </c>
      <c r="D50" s="1035"/>
      <c r="E50" s="1035"/>
      <c r="F50" s="1035"/>
      <c r="G50" s="1035"/>
      <c r="H50" s="1035"/>
      <c r="I50" s="1035"/>
      <c r="J50" s="1035"/>
      <c r="K50" s="1035"/>
      <c r="L50" s="1035"/>
      <c r="M50" s="1036"/>
    </row>
    <row r="51" spans="1:13">
      <c r="A51" s="2519"/>
      <c r="B51" s="1059" t="s">
        <v>517</v>
      </c>
      <c r="C51" s="2817" t="s">
        <v>9</v>
      </c>
      <c r="D51" s="2441"/>
      <c r="E51" s="2441"/>
      <c r="F51" s="2441"/>
      <c r="G51" s="2441"/>
      <c r="H51" s="2441"/>
      <c r="I51" s="2441"/>
      <c r="J51" s="2441"/>
      <c r="K51" s="2441"/>
      <c r="L51" s="2441"/>
      <c r="M51" s="2442"/>
    </row>
    <row r="52" spans="1:13">
      <c r="A52" s="2649" t="s">
        <v>518</v>
      </c>
      <c r="B52" s="1081" t="s">
        <v>519</v>
      </c>
      <c r="C52" s="2420" t="s">
        <v>1152</v>
      </c>
      <c r="D52" s="2420"/>
      <c r="E52" s="2420"/>
      <c r="F52" s="2420"/>
      <c r="G52" s="2420"/>
      <c r="H52" s="2420"/>
      <c r="I52" s="2420"/>
      <c r="J52" s="2420"/>
      <c r="K52" s="2420"/>
      <c r="L52" s="2420"/>
      <c r="M52" s="2421"/>
    </row>
    <row r="53" spans="1:13" ht="15.75" customHeight="1">
      <c r="A53" s="2502"/>
      <c r="B53" s="1081" t="s">
        <v>521</v>
      </c>
      <c r="C53" s="2420" t="s">
        <v>1153</v>
      </c>
      <c r="D53" s="2420"/>
      <c r="E53" s="2420"/>
      <c r="F53" s="2420"/>
      <c r="G53" s="2420"/>
      <c r="H53" s="2420"/>
      <c r="I53" s="2420"/>
      <c r="J53" s="2420"/>
      <c r="K53" s="2420"/>
      <c r="L53" s="2420"/>
      <c r="M53" s="2421"/>
    </row>
    <row r="54" spans="1:13" ht="15.75" customHeight="1">
      <c r="A54" s="2502"/>
      <c r="B54" s="1081" t="s">
        <v>523</v>
      </c>
      <c r="C54" s="2420" t="s">
        <v>1145</v>
      </c>
      <c r="D54" s="2420"/>
      <c r="E54" s="2420"/>
      <c r="F54" s="2420"/>
      <c r="G54" s="2420"/>
      <c r="H54" s="2420"/>
      <c r="I54" s="2420"/>
      <c r="J54" s="2420"/>
      <c r="K54" s="2420"/>
      <c r="L54" s="2420"/>
      <c r="M54" s="2421"/>
    </row>
    <row r="55" spans="1:13" ht="15.75" customHeight="1">
      <c r="A55" s="2502"/>
      <c r="B55" s="1082" t="s">
        <v>524</v>
      </c>
      <c r="C55" s="2420" t="s">
        <v>1154</v>
      </c>
      <c r="D55" s="2420"/>
      <c r="E55" s="2420"/>
      <c r="F55" s="2420"/>
      <c r="G55" s="2420"/>
      <c r="H55" s="2420"/>
      <c r="I55" s="2420"/>
      <c r="J55" s="2420"/>
      <c r="K55" s="2420"/>
      <c r="L55" s="2420"/>
      <c r="M55" s="2421"/>
    </row>
    <row r="56" spans="1:13" ht="15.75" customHeight="1">
      <c r="A56" s="2502"/>
      <c r="B56" s="1081" t="s">
        <v>526</v>
      </c>
      <c r="C56" s="2904" t="s">
        <v>247</v>
      </c>
      <c r="D56" s="2420"/>
      <c r="E56" s="2420"/>
      <c r="F56" s="2420"/>
      <c r="G56" s="2420"/>
      <c r="H56" s="2420"/>
      <c r="I56" s="2420"/>
      <c r="J56" s="2420"/>
      <c r="K56" s="2420"/>
      <c r="L56" s="2420"/>
      <c r="M56" s="2421"/>
    </row>
    <row r="57" spans="1:13" ht="16.5" customHeight="1" thickBot="1">
      <c r="A57" s="2516"/>
      <c r="B57" s="1081" t="s">
        <v>527</v>
      </c>
      <c r="C57" s="2420">
        <v>3778881</v>
      </c>
      <c r="D57" s="2420"/>
      <c r="E57" s="2420"/>
      <c r="F57" s="2420"/>
      <c r="G57" s="2420"/>
      <c r="H57" s="2420"/>
      <c r="I57" s="2420"/>
      <c r="J57" s="2420"/>
      <c r="K57" s="2420"/>
      <c r="L57" s="2420"/>
      <c r="M57" s="2421"/>
    </row>
    <row r="58" spans="1:13" ht="15.75" customHeight="1">
      <c r="A58" s="2649" t="s">
        <v>528</v>
      </c>
      <c r="B58" s="1089" t="s">
        <v>529</v>
      </c>
      <c r="C58" s="3404" t="s">
        <v>2086</v>
      </c>
      <c r="D58" s="3405"/>
      <c r="E58" s="3405"/>
      <c r="F58" s="3405"/>
      <c r="G58" s="3405"/>
      <c r="H58" s="3405"/>
      <c r="I58" s="3405"/>
      <c r="J58" s="3405"/>
      <c r="K58" s="3405"/>
      <c r="L58" s="3405"/>
      <c r="M58" s="3406"/>
    </row>
    <row r="59" spans="1:13">
      <c r="A59" s="2502"/>
      <c r="B59" s="1089" t="s">
        <v>531</v>
      </c>
      <c r="C59" s="3404" t="s">
        <v>2087</v>
      </c>
      <c r="D59" s="3405"/>
      <c r="E59" s="3405"/>
      <c r="F59" s="3405"/>
      <c r="G59" s="3405"/>
      <c r="H59" s="3405"/>
      <c r="I59" s="3405"/>
      <c r="J59" s="3405"/>
      <c r="K59" s="3405"/>
      <c r="L59" s="3405"/>
      <c r="M59" s="3406"/>
    </row>
    <row r="60" spans="1:13" ht="16.5" thickBot="1">
      <c r="A60" s="2502"/>
      <c r="B60" s="1090" t="s">
        <v>5</v>
      </c>
      <c r="C60" s="2420" t="s">
        <v>1145</v>
      </c>
      <c r="D60" s="2420"/>
      <c r="E60" s="2420"/>
      <c r="F60" s="2420"/>
      <c r="G60" s="2420"/>
      <c r="H60" s="2420"/>
      <c r="I60" s="2420"/>
      <c r="J60" s="2420"/>
      <c r="K60" s="2420"/>
      <c r="L60" s="2420"/>
      <c r="M60" s="2421"/>
    </row>
    <row r="61" spans="1:13" ht="16.5" customHeight="1" thickBot="1">
      <c r="A61" s="150" t="s">
        <v>533</v>
      </c>
      <c r="B61" s="104"/>
      <c r="C61" s="3407" t="s">
        <v>1265</v>
      </c>
      <c r="D61" s="2652"/>
      <c r="E61" s="2652"/>
      <c r="F61" s="2652"/>
      <c r="G61" s="2652"/>
      <c r="H61" s="2652"/>
      <c r="I61" s="2652"/>
      <c r="J61" s="2652"/>
      <c r="K61" s="2652"/>
      <c r="L61" s="2652"/>
      <c r="M61" s="265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topLeftCell="A11" zoomScale="60" zoomScaleNormal="60" workbookViewId="0">
      <selection activeCell="C14" sqref="C14:M14"/>
    </sheetView>
  </sheetViews>
  <sheetFormatPr baseColWidth="10" defaultColWidth="11.42578125" defaultRowHeight="15"/>
  <cols>
    <col min="1" max="1" width="33.140625" style="1" customWidth="1"/>
    <col min="2" max="2" width="39.140625" style="1" customWidth="1"/>
    <col min="3" max="4" width="11.42578125" style="1"/>
    <col min="5" max="5" width="21" style="1" customWidth="1"/>
    <col min="6" max="7" width="11.42578125" style="1"/>
    <col min="8" max="8" width="17.85546875" style="1" customWidth="1"/>
    <col min="9" max="12" width="11.42578125" style="1"/>
    <col min="13" max="13" width="15.5703125" style="1" customWidth="1"/>
    <col min="14" max="16384" width="11.42578125" style="1"/>
  </cols>
  <sheetData>
    <row r="1" spans="1:13" ht="15.75" thickBot="1"/>
    <row r="2" spans="1:13" ht="36" customHeight="1" thickBot="1">
      <c r="A2" s="2"/>
      <c r="B2" s="103" t="s">
        <v>2306</v>
      </c>
      <c r="C2" s="2"/>
      <c r="D2" s="2"/>
      <c r="E2" s="981"/>
      <c r="F2" s="982"/>
      <c r="G2" s="982"/>
      <c r="H2" s="982"/>
      <c r="I2" s="982"/>
      <c r="J2" s="982"/>
      <c r="K2" s="982"/>
      <c r="L2" s="982"/>
      <c r="M2" s="983"/>
    </row>
    <row r="3" spans="1:13" ht="41.25" customHeight="1">
      <c r="A3" s="2866" t="s">
        <v>457</v>
      </c>
      <c r="B3" s="4" t="s">
        <v>458</v>
      </c>
      <c r="C3" s="3427" t="s">
        <v>433</v>
      </c>
      <c r="D3" s="3428"/>
      <c r="E3" s="3428"/>
      <c r="F3" s="3428"/>
      <c r="G3" s="3428"/>
      <c r="H3" s="3428"/>
      <c r="I3" s="3428"/>
      <c r="J3" s="3428"/>
      <c r="K3" s="3428"/>
      <c r="L3" s="302"/>
      <c r="M3" s="303"/>
    </row>
    <row r="4" spans="1:13" ht="77.25" customHeight="1">
      <c r="A4" s="2548"/>
      <c r="B4" s="291" t="s">
        <v>538</v>
      </c>
      <c r="C4" s="2650" t="s">
        <v>416</v>
      </c>
      <c r="D4" s="2420"/>
      <c r="E4" s="2420"/>
      <c r="F4" s="2420"/>
      <c r="G4" s="2420"/>
      <c r="H4" s="2420"/>
      <c r="I4" s="2420"/>
      <c r="J4" s="2420"/>
      <c r="K4" s="2420"/>
      <c r="L4" s="2420"/>
      <c r="M4" s="2421"/>
    </row>
    <row r="5" spans="1:13" ht="15.75">
      <c r="A5" s="2548"/>
      <c r="B5" s="6" t="s">
        <v>3</v>
      </c>
      <c r="C5" s="255" t="s">
        <v>28</v>
      </c>
      <c r="D5" s="256"/>
      <c r="E5" s="257"/>
      <c r="F5" s="2867" t="s">
        <v>4</v>
      </c>
      <c r="G5" s="2868"/>
      <c r="H5" s="258" t="s">
        <v>29</v>
      </c>
      <c r="I5" s="259"/>
      <c r="J5" s="259"/>
      <c r="K5" s="259"/>
      <c r="L5" s="259"/>
      <c r="M5" s="260"/>
    </row>
    <row r="6" spans="1:13" ht="37.5" customHeight="1">
      <c r="A6" s="2548"/>
      <c r="B6" s="13" t="s">
        <v>459</v>
      </c>
      <c r="C6" s="2869" t="s">
        <v>244</v>
      </c>
      <c r="D6" s="2870"/>
      <c r="E6" s="2870"/>
      <c r="F6" s="2870"/>
      <c r="G6" s="2870"/>
      <c r="H6" s="2870"/>
      <c r="I6" s="2870"/>
      <c r="J6" s="2870"/>
      <c r="K6" s="2870"/>
      <c r="L6" s="2870"/>
      <c r="M6" s="2871"/>
    </row>
    <row r="7" spans="1:13" ht="36" customHeight="1">
      <c r="A7" s="2548"/>
      <c r="B7" s="6" t="s">
        <v>460</v>
      </c>
      <c r="C7" s="255" t="s">
        <v>29</v>
      </c>
      <c r="D7" s="259"/>
      <c r="E7" s="259"/>
      <c r="F7" s="259"/>
      <c r="G7" s="259"/>
      <c r="H7" s="259"/>
      <c r="I7" s="259"/>
      <c r="J7" s="259"/>
      <c r="K7" s="259"/>
      <c r="L7" s="259"/>
      <c r="M7" s="260"/>
    </row>
    <row r="8" spans="1:13" ht="37.5" customHeight="1">
      <c r="A8" s="2548"/>
      <c r="B8" s="291" t="s">
        <v>461</v>
      </c>
      <c r="C8" s="2872" t="s">
        <v>1144</v>
      </c>
      <c r="D8" s="2873"/>
      <c r="E8" s="110"/>
      <c r="F8" s="110"/>
      <c r="G8" s="667"/>
      <c r="H8" s="668" t="s">
        <v>5</v>
      </c>
      <c r="I8" s="3429" t="s">
        <v>435</v>
      </c>
      <c r="J8" s="2563"/>
      <c r="K8" s="2563"/>
      <c r="L8" s="2563"/>
      <c r="M8" s="3430"/>
    </row>
    <row r="9" spans="1:13" ht="41.25" customHeight="1">
      <c r="A9" s="2548"/>
      <c r="B9" s="3431" t="s">
        <v>462</v>
      </c>
      <c r="C9" s="3434" t="s">
        <v>435</v>
      </c>
      <c r="D9" s="3435"/>
      <c r="E9" s="3435"/>
      <c r="F9" s="3440"/>
      <c r="G9" s="3435"/>
      <c r="H9" s="3435"/>
      <c r="I9" s="3441" t="s">
        <v>192</v>
      </c>
      <c r="J9" s="3442"/>
      <c r="K9" s="3442"/>
      <c r="L9" s="18"/>
      <c r="M9" s="977"/>
    </row>
    <row r="10" spans="1:13" ht="14.25" customHeight="1">
      <c r="A10" s="2548"/>
      <c r="B10" s="3432"/>
      <c r="C10" s="3436"/>
      <c r="D10" s="3437"/>
      <c r="E10" s="3437"/>
      <c r="F10" s="3437"/>
      <c r="G10" s="3437"/>
      <c r="H10" s="3437"/>
      <c r="I10" s="3443"/>
      <c r="J10" s="3443"/>
      <c r="K10" s="3443"/>
      <c r="L10" s="978"/>
      <c r="M10" s="979"/>
    </row>
    <row r="11" spans="1:13" ht="25.5" customHeight="1">
      <c r="A11" s="2548"/>
      <c r="B11" s="3433"/>
      <c r="C11" s="3438"/>
      <c r="D11" s="3439"/>
      <c r="E11" s="3439"/>
      <c r="F11" s="3439"/>
      <c r="G11" s="3439"/>
      <c r="H11" s="3439"/>
      <c r="I11" s="3444"/>
      <c r="J11" s="3444"/>
      <c r="K11" s="3444"/>
      <c r="L11" s="24"/>
      <c r="M11" s="980"/>
    </row>
    <row r="12" spans="1:13" ht="114.75" customHeight="1">
      <c r="A12" s="2548"/>
      <c r="B12" s="291" t="s">
        <v>464</v>
      </c>
      <c r="C12" s="3426" t="s">
        <v>1320</v>
      </c>
      <c r="D12" s="3426"/>
      <c r="E12" s="3426"/>
      <c r="F12" s="3445"/>
      <c r="G12" s="3445"/>
      <c r="H12" s="3445"/>
      <c r="I12" s="3445"/>
      <c r="J12" s="3445"/>
      <c r="K12" s="3445"/>
      <c r="L12" s="3445"/>
      <c r="M12" s="3445"/>
    </row>
    <row r="13" spans="1:13" ht="238.5" customHeight="1">
      <c r="A13" s="2548"/>
      <c r="B13" s="291" t="s">
        <v>543</v>
      </c>
      <c r="C13" s="3427" t="s">
        <v>1321</v>
      </c>
      <c r="D13" s="3446"/>
      <c r="E13" s="3446"/>
      <c r="F13" s="3446"/>
      <c r="G13" s="3446"/>
      <c r="H13" s="3446"/>
      <c r="I13" s="3446"/>
      <c r="J13" s="3446"/>
      <c r="K13" s="3446"/>
      <c r="L13" s="3446"/>
      <c r="M13" s="3447"/>
    </row>
    <row r="14" spans="1:13" ht="31.5" customHeight="1">
      <c r="A14" s="2548"/>
      <c r="B14" s="291" t="s">
        <v>545</v>
      </c>
      <c r="C14" s="3418" t="s">
        <v>456</v>
      </c>
      <c r="D14" s="3419"/>
      <c r="E14" s="3419"/>
      <c r="F14" s="3419"/>
      <c r="G14" s="3419"/>
      <c r="H14" s="3419"/>
      <c r="I14" s="3419"/>
      <c r="J14" s="3419"/>
      <c r="K14" s="3419"/>
      <c r="L14" s="3419"/>
      <c r="M14" s="3420"/>
    </row>
    <row r="15" spans="1:13" ht="93" customHeight="1">
      <c r="A15" s="2548"/>
      <c r="B15" s="291" t="s">
        <v>1322</v>
      </c>
      <c r="C15" s="3426" t="s">
        <v>1323</v>
      </c>
      <c r="D15" s="3426"/>
      <c r="E15" s="3426"/>
      <c r="F15" s="3426"/>
      <c r="G15" s="3426"/>
      <c r="H15" s="3426"/>
      <c r="I15" s="3426"/>
      <c r="J15" s="3426"/>
      <c r="K15" s="3426"/>
      <c r="L15" s="3426"/>
      <c r="M15" s="3426"/>
    </row>
    <row r="16" spans="1:13" ht="29.25" customHeight="1">
      <c r="A16" s="2548"/>
      <c r="B16" s="2857" t="s">
        <v>547</v>
      </c>
      <c r="C16" s="3448" t="s">
        <v>1324</v>
      </c>
      <c r="D16" s="3449"/>
      <c r="E16" s="304" t="s">
        <v>548</v>
      </c>
      <c r="F16" s="3450" t="s">
        <v>117</v>
      </c>
      <c r="G16" s="3428"/>
      <c r="H16" s="3428"/>
      <c r="I16" s="3428"/>
      <c r="J16" s="3428"/>
      <c r="K16" s="3428"/>
      <c r="L16" s="3428"/>
      <c r="M16" s="3451"/>
    </row>
    <row r="17" spans="1:13" ht="29.25" customHeight="1">
      <c r="A17" s="2548"/>
      <c r="B17" s="2432"/>
      <c r="C17" s="3448"/>
      <c r="D17" s="3449"/>
      <c r="E17" s="3449"/>
      <c r="F17" s="3449"/>
      <c r="G17" s="3449"/>
      <c r="H17" s="3449"/>
      <c r="I17" s="3449"/>
      <c r="J17" s="3449"/>
      <c r="K17" s="3449"/>
      <c r="L17" s="3449"/>
      <c r="M17" s="3452"/>
    </row>
    <row r="18" spans="1:13" ht="21" customHeight="1">
      <c r="A18" s="2886" t="s">
        <v>465</v>
      </c>
      <c r="B18" s="291" t="s">
        <v>2</v>
      </c>
      <c r="C18" s="3453" t="s">
        <v>1325</v>
      </c>
      <c r="D18" s="3454"/>
      <c r="E18" s="3454"/>
      <c r="F18" s="3454"/>
      <c r="G18" s="3454"/>
      <c r="H18" s="3454"/>
      <c r="I18" s="3454"/>
      <c r="J18" s="3454"/>
      <c r="K18" s="3454"/>
      <c r="L18" s="3454"/>
      <c r="M18" s="3455"/>
    </row>
    <row r="19" spans="1:13" ht="15.75">
      <c r="A19" s="2519"/>
      <c r="B19" s="291" t="s">
        <v>550</v>
      </c>
      <c r="C19" s="3448" t="s">
        <v>434</v>
      </c>
      <c r="D19" s="3456"/>
      <c r="E19" s="3456"/>
      <c r="F19" s="3456"/>
      <c r="G19" s="3456"/>
      <c r="H19" s="3456"/>
      <c r="I19" s="3456"/>
      <c r="J19" s="3456"/>
      <c r="K19" s="3456"/>
      <c r="L19" s="3456"/>
      <c r="M19" s="3457"/>
    </row>
    <row r="20" spans="1:13" ht="15.75">
      <c r="A20" s="2519"/>
      <c r="B20" s="2857" t="s">
        <v>466</v>
      </c>
      <c r="C20" s="223"/>
      <c r="D20" s="27"/>
      <c r="E20" s="27"/>
      <c r="F20" s="27"/>
      <c r="G20" s="27"/>
      <c r="H20" s="27"/>
      <c r="I20" s="27"/>
      <c r="J20" s="27"/>
      <c r="K20" s="27"/>
      <c r="L20" s="27"/>
      <c r="M20" s="224"/>
    </row>
    <row r="21" spans="1:13" ht="15.75">
      <c r="A21" s="2519"/>
      <c r="B21" s="2432"/>
      <c r="C21" s="29"/>
      <c r="D21" s="30"/>
      <c r="E21" s="31"/>
      <c r="F21" s="30"/>
      <c r="G21" s="31"/>
      <c r="H21" s="30"/>
      <c r="I21" s="31"/>
      <c r="J21" s="30"/>
      <c r="K21" s="31"/>
      <c r="L21" s="31"/>
      <c r="M21" s="32"/>
    </row>
    <row r="22" spans="1:13" ht="15.75">
      <c r="A22" s="2519"/>
      <c r="B22" s="2432"/>
      <c r="C22" s="305" t="s">
        <v>467</v>
      </c>
      <c r="D22" s="306"/>
      <c r="E22" s="307" t="s">
        <v>468</v>
      </c>
      <c r="F22" s="306"/>
      <c r="G22" s="307" t="s">
        <v>469</v>
      </c>
      <c r="H22" s="306"/>
      <c r="I22" s="307" t="s">
        <v>470</v>
      </c>
      <c r="J22" s="308" t="s">
        <v>534</v>
      </c>
      <c r="K22" s="307"/>
      <c r="L22" s="307"/>
      <c r="M22" s="309"/>
    </row>
    <row r="23" spans="1:13" ht="15.75">
      <c r="A23" s="2519"/>
      <c r="B23" s="2432"/>
      <c r="C23" s="305" t="s">
        <v>471</v>
      </c>
      <c r="D23" s="310"/>
      <c r="E23" s="307" t="s">
        <v>472</v>
      </c>
      <c r="F23" s="311"/>
      <c r="G23" s="307" t="s">
        <v>473</v>
      </c>
      <c r="H23" s="311"/>
      <c r="I23" s="307"/>
      <c r="J23" s="312"/>
      <c r="K23" s="307"/>
      <c r="L23" s="307"/>
      <c r="M23" s="309"/>
    </row>
    <row r="24" spans="1:13" ht="15.75">
      <c r="A24" s="2519"/>
      <c r="B24" s="2432"/>
      <c r="C24" s="305" t="s">
        <v>474</v>
      </c>
      <c r="D24" s="310"/>
      <c r="E24" s="307" t="s">
        <v>475</v>
      </c>
      <c r="F24" s="310"/>
      <c r="G24" s="307"/>
      <c r="H24" s="312"/>
      <c r="I24" s="307"/>
      <c r="J24" s="312"/>
      <c r="K24" s="307"/>
      <c r="L24" s="307"/>
      <c r="M24" s="309"/>
    </row>
    <row r="25" spans="1:13" ht="15.75">
      <c r="A25" s="2519"/>
      <c r="B25" s="2432"/>
      <c r="C25" s="305" t="s">
        <v>476</v>
      </c>
      <c r="D25" s="311"/>
      <c r="E25" s="307" t="s">
        <v>478</v>
      </c>
      <c r="F25" s="130" t="s">
        <v>1326</v>
      </c>
      <c r="G25" s="130"/>
      <c r="H25" s="130"/>
      <c r="I25" s="130"/>
      <c r="J25" s="130"/>
      <c r="K25" s="130"/>
      <c r="L25" s="130"/>
      <c r="M25" s="131"/>
    </row>
    <row r="26" spans="1:13" ht="15.75">
      <c r="A26" s="2519"/>
      <c r="B26" s="2433"/>
      <c r="C26" s="313"/>
      <c r="D26" s="314"/>
      <c r="E26" s="314"/>
      <c r="F26" s="314"/>
      <c r="G26" s="314"/>
      <c r="H26" s="314"/>
      <c r="I26" s="314"/>
      <c r="J26" s="314"/>
      <c r="K26" s="314"/>
      <c r="L26" s="314"/>
      <c r="M26" s="315"/>
    </row>
    <row r="27" spans="1:13" ht="15.75">
      <c r="A27" s="2519"/>
      <c r="B27" s="2857" t="s">
        <v>479</v>
      </c>
      <c r="C27" s="316"/>
      <c r="D27" s="317"/>
      <c r="E27" s="317"/>
      <c r="F27" s="317"/>
      <c r="G27" s="317"/>
      <c r="H27" s="317"/>
      <c r="I27" s="317"/>
      <c r="J27" s="317"/>
      <c r="K27" s="317"/>
      <c r="L27" s="18"/>
      <c r="M27" s="229"/>
    </row>
    <row r="28" spans="1:13" ht="15.75">
      <c r="A28" s="2519"/>
      <c r="B28" s="2432"/>
      <c r="C28" s="305" t="s">
        <v>480</v>
      </c>
      <c r="D28" s="311"/>
      <c r="E28" s="318"/>
      <c r="F28" s="307" t="s">
        <v>481</v>
      </c>
      <c r="G28" s="310"/>
      <c r="H28" s="318"/>
      <c r="I28" s="307" t="s">
        <v>482</v>
      </c>
      <c r="J28" s="310" t="s">
        <v>477</v>
      </c>
      <c r="K28" s="318"/>
      <c r="L28" s="21"/>
      <c r="M28" s="22"/>
    </row>
    <row r="29" spans="1:13" ht="15.75">
      <c r="A29" s="2519"/>
      <c r="B29" s="2432"/>
      <c r="C29" s="305" t="s">
        <v>483</v>
      </c>
      <c r="D29" s="230"/>
      <c r="E29" s="21"/>
      <c r="F29" s="307" t="s">
        <v>484</v>
      </c>
      <c r="G29" s="311"/>
      <c r="H29" s="21"/>
      <c r="I29" s="50"/>
      <c r="J29" s="21"/>
      <c r="K29" s="20"/>
      <c r="L29" s="21"/>
      <c r="M29" s="22"/>
    </row>
    <row r="30" spans="1:13" ht="15.75">
      <c r="A30" s="2519"/>
      <c r="B30" s="2433"/>
      <c r="C30" s="319"/>
      <c r="D30" s="320"/>
      <c r="E30" s="320"/>
      <c r="F30" s="320"/>
      <c r="G30" s="320"/>
      <c r="H30" s="320"/>
      <c r="I30" s="320"/>
      <c r="J30" s="320"/>
      <c r="K30" s="320"/>
      <c r="L30" s="24"/>
      <c r="M30" s="25"/>
    </row>
    <row r="31" spans="1:13" ht="15.75">
      <c r="A31" s="2519"/>
      <c r="B31" s="56" t="s">
        <v>485</v>
      </c>
      <c r="C31" s="321"/>
      <c r="D31" s="322"/>
      <c r="E31" s="322"/>
      <c r="F31" s="322"/>
      <c r="G31" s="322"/>
      <c r="H31" s="322"/>
      <c r="I31" s="322"/>
      <c r="J31" s="322"/>
      <c r="K31" s="322"/>
      <c r="L31" s="322"/>
      <c r="M31" s="323"/>
    </row>
    <row r="32" spans="1:13" ht="15.75">
      <c r="A32" s="2519"/>
      <c r="B32" s="56"/>
      <c r="C32" s="324" t="s">
        <v>486</v>
      </c>
      <c r="D32" s="325" t="s">
        <v>9</v>
      </c>
      <c r="E32" s="318"/>
      <c r="F32" s="326" t="s">
        <v>487</v>
      </c>
      <c r="G32" s="311"/>
      <c r="H32" s="318"/>
      <c r="I32" s="326" t="s">
        <v>488</v>
      </c>
      <c r="J32" s="327"/>
      <c r="K32" s="328"/>
      <c r="L32" s="329"/>
      <c r="M32" s="330"/>
    </row>
    <row r="33" spans="1:13" ht="15.75">
      <c r="A33" s="2519"/>
      <c r="B33" s="13"/>
      <c r="C33" s="313"/>
      <c r="D33" s="314"/>
      <c r="E33" s="314"/>
      <c r="F33" s="314"/>
      <c r="G33" s="314"/>
      <c r="H33" s="314"/>
      <c r="I33" s="314"/>
      <c r="J33" s="314"/>
      <c r="K33" s="314"/>
      <c r="L33" s="314"/>
      <c r="M33" s="315"/>
    </row>
    <row r="34" spans="1:13" ht="15.75">
      <c r="A34" s="2519"/>
      <c r="B34" s="2857" t="s">
        <v>489</v>
      </c>
      <c r="C34" s="236"/>
      <c r="D34" s="65"/>
      <c r="E34" s="65"/>
      <c r="F34" s="65"/>
      <c r="G34" s="65"/>
      <c r="H34" s="65"/>
      <c r="I34" s="65"/>
      <c r="J34" s="65"/>
      <c r="K34" s="65"/>
      <c r="L34" s="18"/>
      <c r="M34" s="229"/>
    </row>
    <row r="35" spans="1:13" ht="15.75">
      <c r="A35" s="2519"/>
      <c r="B35" s="2432"/>
      <c r="C35" s="331" t="s">
        <v>490</v>
      </c>
      <c r="D35" s="237">
        <v>2021</v>
      </c>
      <c r="E35" s="67"/>
      <c r="F35" s="318" t="s">
        <v>491</v>
      </c>
      <c r="G35" s="238" t="s">
        <v>492</v>
      </c>
      <c r="H35" s="67"/>
      <c r="I35" s="326"/>
      <c r="J35" s="67"/>
      <c r="K35" s="67"/>
      <c r="L35" s="21"/>
      <c r="M35" s="22"/>
    </row>
    <row r="36" spans="1:13" ht="15.75">
      <c r="A36" s="2519"/>
      <c r="B36" s="2433"/>
      <c r="C36" s="313"/>
      <c r="D36" s="141"/>
      <c r="E36" s="142"/>
      <c r="F36" s="314"/>
      <c r="G36" s="142"/>
      <c r="H36" s="142"/>
      <c r="I36" s="332"/>
      <c r="J36" s="142"/>
      <c r="K36" s="142"/>
      <c r="L36" s="24"/>
      <c r="M36" s="25"/>
    </row>
    <row r="37" spans="1:13" ht="15.75">
      <c r="A37" s="2519"/>
      <c r="B37" s="2857" t="s">
        <v>1327</v>
      </c>
      <c r="C37" s="182"/>
      <c r="D37" s="182"/>
      <c r="E37" s="182"/>
      <c r="F37" s="182"/>
      <c r="G37" s="182"/>
      <c r="H37" s="182"/>
      <c r="I37" s="182"/>
      <c r="J37" s="182"/>
      <c r="K37" s="182"/>
      <c r="L37" s="182"/>
      <c r="M37" s="75"/>
    </row>
    <row r="38" spans="1:13" ht="15.75">
      <c r="A38" s="2519"/>
      <c r="B38" s="2432"/>
      <c r="C38" s="333"/>
      <c r="D38" s="164" t="s">
        <v>494</v>
      </c>
      <c r="E38" s="164"/>
      <c r="F38" s="334" t="s">
        <v>495</v>
      </c>
      <c r="G38" s="334"/>
      <c r="H38" s="334" t="s">
        <v>496</v>
      </c>
      <c r="I38" s="164"/>
      <c r="J38" s="164" t="s">
        <v>497</v>
      </c>
      <c r="K38" s="164"/>
      <c r="L38" s="164" t="s">
        <v>498</v>
      </c>
      <c r="M38" s="75"/>
    </row>
    <row r="39" spans="1:13" ht="15.75">
      <c r="A39" s="2519"/>
      <c r="B39" s="2432"/>
      <c r="C39" s="333"/>
      <c r="D39" s="241">
        <v>4</v>
      </c>
      <c r="E39" s="242"/>
      <c r="F39" s="241">
        <v>4</v>
      </c>
      <c r="G39" s="242"/>
      <c r="H39" s="241">
        <v>4</v>
      </c>
      <c r="I39" s="242"/>
      <c r="J39" s="241">
        <v>4</v>
      </c>
      <c r="K39" s="242"/>
      <c r="L39" s="241">
        <v>4</v>
      </c>
      <c r="M39" s="254"/>
    </row>
    <row r="40" spans="1:13" ht="15.75">
      <c r="A40" s="2519"/>
      <c r="B40" s="2432"/>
      <c r="C40" s="333"/>
      <c r="D40" s="164" t="s">
        <v>499</v>
      </c>
      <c r="E40" s="164"/>
      <c r="F40" s="74" t="s">
        <v>500</v>
      </c>
      <c r="G40" s="74"/>
      <c r="H40" s="74" t="s">
        <v>501</v>
      </c>
      <c r="I40" s="164"/>
      <c r="J40" s="164" t="s">
        <v>502</v>
      </c>
      <c r="K40" s="164"/>
      <c r="L40" s="164" t="s">
        <v>503</v>
      </c>
      <c r="M40" s="32"/>
    </row>
    <row r="41" spans="1:13" ht="15.75">
      <c r="A41" s="2519"/>
      <c r="B41" s="2432"/>
      <c r="C41" s="333"/>
      <c r="D41" s="241">
        <v>4</v>
      </c>
      <c r="E41" s="242"/>
      <c r="F41" s="241">
        <v>4</v>
      </c>
      <c r="G41" s="242"/>
      <c r="H41" s="241">
        <v>4</v>
      </c>
      <c r="I41" s="242"/>
      <c r="J41" s="241">
        <v>4</v>
      </c>
      <c r="K41" s="242"/>
      <c r="L41" s="241">
        <v>4</v>
      </c>
      <c r="M41" s="254"/>
    </row>
    <row r="42" spans="1:13" ht="15.75">
      <c r="A42" s="2519"/>
      <c r="B42" s="2432"/>
      <c r="C42" s="333"/>
      <c r="D42" s="164" t="s">
        <v>1328</v>
      </c>
      <c r="E42" s="164"/>
      <c r="F42" s="164"/>
      <c r="G42" s="164"/>
      <c r="H42" s="74"/>
      <c r="I42" s="74"/>
      <c r="J42" s="74"/>
      <c r="K42" s="164"/>
      <c r="L42" s="164"/>
      <c r="M42" s="32"/>
    </row>
    <row r="43" spans="1:13" ht="15.75">
      <c r="A43" s="2519"/>
      <c r="B43" s="2432"/>
      <c r="C43" s="333"/>
      <c r="D43" s="241">
        <v>40</v>
      </c>
      <c r="E43" s="242"/>
      <c r="F43" s="241"/>
      <c r="G43" s="242"/>
      <c r="H43" s="241"/>
      <c r="I43" s="242"/>
      <c r="J43" s="241"/>
      <c r="K43" s="242"/>
      <c r="L43" s="241"/>
      <c r="M43" s="254"/>
    </row>
    <row r="44" spans="1:13" ht="15.75">
      <c r="A44" s="2519"/>
      <c r="B44" s="2432"/>
      <c r="C44" s="333"/>
      <c r="D44" s="246"/>
      <c r="E44" s="253"/>
      <c r="F44" s="246"/>
      <c r="G44" s="253"/>
      <c r="H44" s="246"/>
      <c r="I44" s="253"/>
      <c r="J44" s="246"/>
      <c r="K44" s="253"/>
      <c r="L44" s="246"/>
      <c r="M44" s="254"/>
    </row>
    <row r="45" spans="1:13" ht="15.75">
      <c r="A45" s="2519"/>
      <c r="B45" s="2857" t="s">
        <v>510</v>
      </c>
      <c r="C45" s="316"/>
      <c r="D45" s="317"/>
      <c r="E45" s="317"/>
      <c r="F45" s="317"/>
      <c r="G45" s="317"/>
      <c r="H45" s="317"/>
      <c r="I45" s="317"/>
      <c r="J45" s="317"/>
      <c r="K45" s="317"/>
      <c r="L45" s="21"/>
      <c r="M45" s="22"/>
    </row>
    <row r="46" spans="1:13" ht="15.75">
      <c r="A46" s="2519"/>
      <c r="B46" s="2432"/>
      <c r="C46" s="90"/>
      <c r="D46" s="91" t="s">
        <v>131</v>
      </c>
      <c r="E46" s="92" t="s">
        <v>28</v>
      </c>
      <c r="F46" s="3458" t="s">
        <v>511</v>
      </c>
      <c r="G46" s="2883"/>
      <c r="H46" s="2883"/>
      <c r="I46" s="2883"/>
      <c r="J46" s="2883"/>
      <c r="K46" s="335" t="s">
        <v>478</v>
      </c>
      <c r="L46" s="2884"/>
      <c r="M46" s="2885"/>
    </row>
    <row r="47" spans="1:13" ht="15.75">
      <c r="A47" s="2519"/>
      <c r="B47" s="2432"/>
      <c r="C47" s="90"/>
      <c r="D47" s="247"/>
      <c r="E47" s="310" t="s">
        <v>477</v>
      </c>
      <c r="F47" s="3458"/>
      <c r="G47" s="2883"/>
      <c r="H47" s="2883"/>
      <c r="I47" s="2883"/>
      <c r="J47" s="2883"/>
      <c r="K47" s="21"/>
      <c r="L47" s="2448"/>
      <c r="M47" s="2449"/>
    </row>
    <row r="48" spans="1:13" ht="15.75">
      <c r="A48" s="2519"/>
      <c r="B48" s="2433"/>
      <c r="C48" s="97"/>
      <c r="D48" s="24"/>
      <c r="E48" s="24"/>
      <c r="F48" s="24"/>
      <c r="G48" s="24"/>
      <c r="H48" s="24"/>
      <c r="I48" s="24"/>
      <c r="J48" s="24"/>
      <c r="K48" s="24"/>
      <c r="L48" s="21"/>
      <c r="M48" s="22"/>
    </row>
    <row r="49" spans="1:13" ht="15.75">
      <c r="A49" s="2519"/>
      <c r="B49" s="291" t="s">
        <v>513</v>
      </c>
      <c r="C49" s="3427" t="s">
        <v>1329</v>
      </c>
      <c r="D49" s="3428"/>
      <c r="E49" s="3428"/>
      <c r="F49" s="3428"/>
      <c r="G49" s="3428"/>
      <c r="H49" s="3428"/>
      <c r="I49" s="3428"/>
      <c r="J49" s="3428"/>
      <c r="K49" s="3428"/>
      <c r="L49" s="3428"/>
      <c r="M49" s="3451"/>
    </row>
    <row r="50" spans="1:13" ht="15.75">
      <c r="A50" s="2519"/>
      <c r="B50" s="291" t="s">
        <v>514</v>
      </c>
      <c r="C50" s="3453" t="s">
        <v>1330</v>
      </c>
      <c r="D50" s="3454"/>
      <c r="E50" s="3454"/>
      <c r="F50" s="3454"/>
      <c r="G50" s="3454"/>
      <c r="H50" s="3454"/>
      <c r="I50" s="3454"/>
      <c r="J50" s="3454"/>
      <c r="K50" s="3454"/>
      <c r="L50" s="3454"/>
      <c r="M50" s="3455"/>
    </row>
    <row r="51" spans="1:13" ht="15.75">
      <c r="A51" s="2519"/>
      <c r="B51" s="291" t="s">
        <v>515</v>
      </c>
      <c r="C51" s="272">
        <v>15</v>
      </c>
      <c r="D51" s="273"/>
      <c r="E51" s="273"/>
      <c r="F51" s="273"/>
      <c r="G51" s="273"/>
      <c r="H51" s="273"/>
      <c r="I51" s="273"/>
      <c r="J51" s="273"/>
      <c r="K51" s="273"/>
      <c r="L51" s="273"/>
      <c r="M51" s="274"/>
    </row>
    <row r="52" spans="1:13" ht="15.75">
      <c r="A52" s="2519"/>
      <c r="B52" s="291" t="s">
        <v>517</v>
      </c>
      <c r="C52" s="272" t="s">
        <v>9</v>
      </c>
      <c r="D52" s="273"/>
      <c r="E52" s="273"/>
      <c r="F52" s="273"/>
      <c r="G52" s="273"/>
      <c r="H52" s="273"/>
      <c r="I52" s="273"/>
      <c r="J52" s="273"/>
      <c r="K52" s="273"/>
      <c r="L52" s="273"/>
      <c r="M52" s="274"/>
    </row>
    <row r="53" spans="1:13" ht="15.75">
      <c r="A53" s="2887" t="s">
        <v>518</v>
      </c>
      <c r="B53" s="294" t="s">
        <v>519</v>
      </c>
      <c r="C53" s="2912" t="s">
        <v>248</v>
      </c>
      <c r="D53" s="2912"/>
      <c r="E53" s="2912"/>
      <c r="F53" s="2912"/>
      <c r="G53" s="2912"/>
      <c r="H53" s="2912"/>
      <c r="I53" s="2912"/>
      <c r="J53" s="2912"/>
      <c r="K53" s="2912"/>
      <c r="L53" s="2912"/>
      <c r="M53" s="2913"/>
    </row>
    <row r="54" spans="1:13" ht="15.75">
      <c r="A54" s="2502"/>
      <c r="B54" s="294" t="s">
        <v>521</v>
      </c>
      <c r="C54" s="2912" t="s">
        <v>986</v>
      </c>
      <c r="D54" s="2912"/>
      <c r="E54" s="2912"/>
      <c r="F54" s="2912"/>
      <c r="G54" s="2912"/>
      <c r="H54" s="2912"/>
      <c r="I54" s="2912"/>
      <c r="J54" s="2912"/>
      <c r="K54" s="2912"/>
      <c r="L54" s="2912"/>
      <c r="M54" s="2913"/>
    </row>
    <row r="55" spans="1:13" ht="15.75">
      <c r="A55" s="2502"/>
      <c r="B55" s="294" t="s">
        <v>523</v>
      </c>
      <c r="C55" s="2912" t="s">
        <v>435</v>
      </c>
      <c r="D55" s="2912"/>
      <c r="E55" s="2912"/>
      <c r="F55" s="2912"/>
      <c r="G55" s="2912"/>
      <c r="H55" s="2912"/>
      <c r="I55" s="2912"/>
      <c r="J55" s="2912"/>
      <c r="K55" s="2912"/>
      <c r="L55" s="2912"/>
      <c r="M55" s="2913"/>
    </row>
    <row r="56" spans="1:13" ht="15.75">
      <c r="A56" s="2502"/>
      <c r="B56" s="295" t="s">
        <v>524</v>
      </c>
      <c r="C56" s="2912" t="s">
        <v>436</v>
      </c>
      <c r="D56" s="2912"/>
      <c r="E56" s="2912"/>
      <c r="F56" s="2912"/>
      <c r="G56" s="2912"/>
      <c r="H56" s="2912"/>
      <c r="I56" s="2912"/>
      <c r="J56" s="2912"/>
      <c r="K56" s="2912"/>
      <c r="L56" s="2912"/>
      <c r="M56" s="2913"/>
    </row>
    <row r="57" spans="1:13" ht="15.75">
      <c r="A57" s="2502"/>
      <c r="B57" s="294" t="s">
        <v>526</v>
      </c>
      <c r="C57" s="3459" t="s">
        <v>437</v>
      </c>
      <c r="D57" s="2912"/>
      <c r="E57" s="2912"/>
      <c r="F57" s="2912"/>
      <c r="G57" s="2912"/>
      <c r="H57" s="2912"/>
      <c r="I57" s="2912"/>
      <c r="J57" s="2912"/>
      <c r="K57" s="2912"/>
      <c r="L57" s="2912"/>
      <c r="M57" s="2913"/>
    </row>
    <row r="58" spans="1:13" ht="16.5" thickBot="1">
      <c r="A58" s="2516"/>
      <c r="B58" s="294" t="s">
        <v>527</v>
      </c>
      <c r="C58" s="2912">
        <v>6477117</v>
      </c>
      <c r="D58" s="2912"/>
      <c r="E58" s="2912"/>
      <c r="F58" s="2912"/>
      <c r="G58" s="2912"/>
      <c r="H58" s="2912"/>
      <c r="I58" s="2912"/>
      <c r="J58" s="2912"/>
      <c r="K58" s="2912"/>
      <c r="L58" s="2912"/>
      <c r="M58" s="2913"/>
    </row>
    <row r="59" spans="1:13" ht="30.75" customHeight="1">
      <c r="A59" s="2887" t="s">
        <v>528</v>
      </c>
      <c r="B59" s="296" t="s">
        <v>529</v>
      </c>
      <c r="C59" s="2911" t="s">
        <v>1331</v>
      </c>
      <c r="D59" s="2912"/>
      <c r="E59" s="2912"/>
      <c r="F59" s="2912"/>
      <c r="G59" s="2912"/>
      <c r="H59" s="2912"/>
      <c r="I59" s="2912"/>
      <c r="J59" s="2912"/>
      <c r="K59" s="2912"/>
      <c r="L59" s="2912"/>
      <c r="M59" s="2913"/>
    </row>
    <row r="60" spans="1:13" ht="28.5" customHeight="1">
      <c r="A60" s="2502"/>
      <c r="B60" s="296" t="s">
        <v>531</v>
      </c>
      <c r="C60" s="2911" t="s">
        <v>574</v>
      </c>
      <c r="D60" s="2912"/>
      <c r="E60" s="2912"/>
      <c r="F60" s="2912"/>
      <c r="G60" s="2912"/>
      <c r="H60" s="2912"/>
      <c r="I60" s="2912"/>
      <c r="J60" s="2912"/>
      <c r="K60" s="2912"/>
      <c r="L60" s="2912"/>
      <c r="M60" s="2913"/>
    </row>
    <row r="61" spans="1:13" ht="35.25" customHeight="1" thickBot="1">
      <c r="A61" s="2502"/>
      <c r="B61" s="297" t="s">
        <v>5</v>
      </c>
      <c r="C61" s="2912" t="s">
        <v>435</v>
      </c>
      <c r="D61" s="2912"/>
      <c r="E61" s="2912"/>
      <c r="F61" s="2912"/>
      <c r="G61" s="2912"/>
      <c r="H61" s="2912"/>
      <c r="I61" s="2912"/>
      <c r="J61" s="2912"/>
      <c r="K61" s="2912"/>
      <c r="L61" s="2912"/>
      <c r="M61" s="2913"/>
    </row>
    <row r="62" spans="1:13" ht="24" customHeight="1" thickBot="1">
      <c r="A62" s="150" t="s">
        <v>533</v>
      </c>
      <c r="B62" s="104"/>
      <c r="C62" s="2891"/>
      <c r="D62" s="2507"/>
      <c r="E62" s="2507"/>
      <c r="F62" s="2507"/>
      <c r="G62" s="2507"/>
      <c r="H62" s="2507"/>
      <c r="I62" s="2507"/>
      <c r="J62" s="2507"/>
      <c r="K62" s="2507"/>
      <c r="L62" s="2507"/>
      <c r="M62" s="2508"/>
    </row>
    <row r="64" spans="1:13" ht="20.25" customHeight="1"/>
    <row r="66" ht="101.25" customHeight="1"/>
    <row r="71" ht="42" customHeight="1"/>
    <row r="72" ht="22.5" customHeight="1"/>
    <row r="73" ht="19.5" customHeight="1"/>
    <row r="74" ht="21.75" customHeight="1"/>
    <row r="75" ht="25.5" customHeight="1"/>
    <row r="76" ht="144.75" customHeight="1"/>
    <row r="78" ht="96.75" customHeight="1"/>
    <row r="112" ht="40.5" customHeight="1"/>
    <row r="125" ht="25.5" customHeight="1"/>
  </sheetData>
  <mergeCells count="44">
    <mergeCell ref="A59:A61"/>
    <mergeCell ref="C59:M59"/>
    <mergeCell ref="C60:M60"/>
    <mergeCell ref="C61:M61"/>
    <mergeCell ref="C62:M62"/>
    <mergeCell ref="A53:A58"/>
    <mergeCell ref="C53:M53"/>
    <mergeCell ref="C54:M54"/>
    <mergeCell ref="C55:M55"/>
    <mergeCell ref="C56:M56"/>
    <mergeCell ref="C57:M57"/>
    <mergeCell ref="C58:M58"/>
    <mergeCell ref="F16:M16"/>
    <mergeCell ref="C17:M17"/>
    <mergeCell ref="A18:A52"/>
    <mergeCell ref="C18:M18"/>
    <mergeCell ref="C19:M19"/>
    <mergeCell ref="B20:B26"/>
    <mergeCell ref="B27:B30"/>
    <mergeCell ref="B34:B36"/>
    <mergeCell ref="C50:M50"/>
    <mergeCell ref="B37:B44"/>
    <mergeCell ref="B45:B48"/>
    <mergeCell ref="F46:F47"/>
    <mergeCell ref="G46:J47"/>
    <mergeCell ref="L46:M47"/>
    <mergeCell ref="C49:M49"/>
    <mergeCell ref="B16:B17"/>
    <mergeCell ref="C15:M15"/>
    <mergeCell ref="A3:A17"/>
    <mergeCell ref="C3:K3"/>
    <mergeCell ref="C4:M4"/>
    <mergeCell ref="F5:G5"/>
    <mergeCell ref="C6:M6"/>
    <mergeCell ref="C8:D8"/>
    <mergeCell ref="I8:M8"/>
    <mergeCell ref="B9:B11"/>
    <mergeCell ref="C9:E11"/>
    <mergeCell ref="F9:H11"/>
    <mergeCell ref="I9:K11"/>
    <mergeCell ref="C12:M12"/>
    <mergeCell ref="C13:M13"/>
    <mergeCell ref="C14:M14"/>
    <mergeCell ref="C16:D16"/>
  </mergeCells>
  <dataValidations count="7">
    <dataValidation allowBlank="1" showInputMessage="1" showErrorMessage="1" prompt="Seleccione de la lista desplegable" sqref="B5 B8 H8"/>
    <dataValidation allowBlank="1" showInputMessage="1" showErrorMessage="1" prompt="Incluir una ficha por cada indicador, ya sea de producto o de resultado" sqref="B2"/>
    <dataValidation allowBlank="1" showInputMessage="1" showErrorMessage="1" prompt="Identifique el ODS a que le apunta el indicador de producto. Seleccione de la lista desplegable._x000a_" sqref="B16:B17"/>
    <dataValidation allowBlank="1" showInputMessage="1" showErrorMessage="1" prompt="Identifique la meta ODS a que le apunta el indicador de producto. Seleccione de la lista desplegable." sqref="E16"/>
    <dataValidation allowBlank="1" showInputMessage="1" showErrorMessage="1" prompt="Determine si el indicador responde a un enfoque (Derechos Humanos, Género, Diferencial, Poblacional, Ambiental y Territorial). Si responde a más de enfoque separelos por ;" sqref="B18"/>
    <dataValidation allowBlank="1" showInputMessage="1" showErrorMessage="1" prompt="Si corresponde a un indicador del PDD, identifique el código de la meta el cual se encuentra en el listado de indicadores del plan que se encuentra en la caja de herramientas._x000a__x000a_" sqref="F5"/>
    <dataValidation type="list" allowBlank="1" showInputMessage="1" showErrorMessage="1" sqref="I8:M8">
      <formula1>INDIRECT($C$7)</formula1>
    </dataValidation>
  </dataValidations>
  <hyperlinks>
    <hyperlink ref="C57" r:id="rId1"/>
  </hyperlinks>
  <pageMargins left="0.7" right="0.7" top="0.75" bottom="0.75" header="0.3" footer="0.3"/>
  <pageSetup orientation="portrait" horizontalDpi="300" verticalDpi="300"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6"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2094</v>
      </c>
      <c r="C1" s="153"/>
      <c r="D1" s="153"/>
      <c r="E1" s="153"/>
      <c r="F1" s="153"/>
      <c r="G1" s="153"/>
      <c r="H1" s="153"/>
      <c r="I1" s="153"/>
      <c r="J1" s="153"/>
      <c r="K1" s="153"/>
      <c r="L1" s="153"/>
      <c r="M1" s="154"/>
    </row>
    <row r="2" spans="1:14" ht="39" customHeight="1">
      <c r="A2" s="2667" t="s">
        <v>457</v>
      </c>
      <c r="B2" s="4" t="s">
        <v>458</v>
      </c>
      <c r="C2" s="2582" t="s">
        <v>2321</v>
      </c>
      <c r="D2" s="2583"/>
      <c r="E2" s="2583"/>
      <c r="F2" s="2583"/>
      <c r="G2" s="2583"/>
      <c r="H2" s="2583"/>
      <c r="I2" s="2583"/>
      <c r="J2" s="2583"/>
      <c r="K2" s="2583"/>
      <c r="L2" s="2583"/>
      <c r="M2" s="2584"/>
    </row>
    <row r="3" spans="1:14" ht="36" customHeight="1">
      <c r="A3" s="2548"/>
      <c r="B3" s="1053" t="s">
        <v>538</v>
      </c>
      <c r="C3" s="2650" t="s">
        <v>416</v>
      </c>
      <c r="D3" s="2420"/>
      <c r="E3" s="2420"/>
      <c r="F3" s="2420"/>
      <c r="G3" s="2420"/>
      <c r="H3" s="2420"/>
      <c r="I3" s="2420"/>
      <c r="J3" s="2420"/>
      <c r="K3" s="2420"/>
      <c r="L3" s="2420"/>
      <c r="M3" s="2421"/>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2320</v>
      </c>
      <c r="D7" s="2674"/>
      <c r="E7" s="2674"/>
      <c r="F7" s="2674"/>
      <c r="G7" s="2675"/>
      <c r="H7" s="1057" t="s">
        <v>5</v>
      </c>
      <c r="I7" s="2676" t="s">
        <v>422</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84" customHeight="1">
      <c r="A11" s="2548"/>
      <c r="B11" s="1053" t="s">
        <v>464</v>
      </c>
      <c r="C11" s="2654" t="s">
        <v>2319</v>
      </c>
      <c r="D11" s="2494"/>
      <c r="E11" s="2494"/>
      <c r="F11" s="2494"/>
      <c r="G11" s="2494"/>
      <c r="H11" s="2494"/>
      <c r="I11" s="2494"/>
      <c r="J11" s="2494"/>
      <c r="K11" s="2494"/>
      <c r="L11" s="2494"/>
      <c r="M11" s="2495"/>
    </row>
    <row r="12" spans="1:14" ht="75" customHeight="1">
      <c r="A12" s="2548"/>
      <c r="B12" s="1053" t="s">
        <v>543</v>
      </c>
      <c r="C12" s="2654" t="s">
        <v>2318</v>
      </c>
      <c r="D12" s="2494"/>
      <c r="E12" s="2494"/>
      <c r="F12" s="2494"/>
      <c r="G12" s="2494"/>
      <c r="H12" s="2494"/>
      <c r="I12" s="2494"/>
      <c r="J12" s="2494"/>
      <c r="K12" s="2494"/>
      <c r="L12" s="2494"/>
      <c r="M12" s="2495"/>
    </row>
    <row r="13" spans="1:14" ht="60.75" customHeight="1">
      <c r="A13" s="2548"/>
      <c r="B13" s="1053" t="s">
        <v>545</v>
      </c>
      <c r="C13" s="3418" t="s">
        <v>456</v>
      </c>
      <c r="D13" s="3419"/>
      <c r="E13" s="3419"/>
      <c r="F13" s="3419"/>
      <c r="G13" s="3419"/>
      <c r="H13" s="3419"/>
      <c r="I13" s="3419"/>
      <c r="J13" s="3419"/>
      <c r="K13" s="3419"/>
      <c r="L13" s="3419"/>
      <c r="M13" s="3420"/>
    </row>
    <row r="14" spans="1:14" ht="51" customHeight="1">
      <c r="A14" s="2548"/>
      <c r="B14" s="1128" t="s">
        <v>547</v>
      </c>
      <c r="C14" s="2660" t="s">
        <v>2317</v>
      </c>
      <c r="D14" s="2492"/>
      <c r="E14" s="1058" t="s">
        <v>548</v>
      </c>
      <c r="F14" s="2663" t="s">
        <v>2316</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2315</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2314</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414">
        <v>1900</v>
      </c>
      <c r="E36" s="1416"/>
      <c r="F36" s="1414">
        <v>2450</v>
      </c>
      <c r="G36" s="1416"/>
      <c r="H36" s="1414">
        <v>2450</v>
      </c>
      <c r="I36" s="1416"/>
      <c r="J36" s="1414">
        <v>1200</v>
      </c>
      <c r="K36" s="1416"/>
      <c r="L36" s="1414">
        <v>2000</v>
      </c>
      <c r="M36" s="1416"/>
    </row>
    <row r="37" spans="1:13">
      <c r="A37" s="2519"/>
      <c r="B37" s="2432"/>
      <c r="C37" s="72"/>
      <c r="D37" s="1118" t="s">
        <v>499</v>
      </c>
      <c r="E37" s="1118"/>
      <c r="F37" s="1118" t="s">
        <v>500</v>
      </c>
      <c r="G37" s="1118"/>
      <c r="H37" s="1178" t="s">
        <v>501</v>
      </c>
      <c r="I37" s="1178"/>
      <c r="J37" s="1178" t="s">
        <v>502</v>
      </c>
      <c r="K37" s="1118"/>
      <c r="L37" s="1118" t="s">
        <v>503</v>
      </c>
      <c r="M37" s="1179"/>
    </row>
    <row r="38" spans="1:13">
      <c r="A38" s="2519"/>
      <c r="B38" s="2432"/>
      <c r="C38" s="72"/>
      <c r="D38" s="1414">
        <v>2000</v>
      </c>
      <c r="E38" s="1416"/>
      <c r="F38" s="1414">
        <v>2000</v>
      </c>
      <c r="G38" s="1416"/>
      <c r="H38" s="1414">
        <v>2000</v>
      </c>
      <c r="I38" s="1416"/>
      <c r="J38" s="1414">
        <v>2000</v>
      </c>
      <c r="K38" s="1416"/>
      <c r="L38" s="1414">
        <v>2000</v>
      </c>
      <c r="M38" s="1415"/>
    </row>
    <row r="39" spans="1:13">
      <c r="A39" s="2519"/>
      <c r="B39" s="2432"/>
      <c r="C39" s="72"/>
      <c r="D39" s="1118" t="s">
        <v>504</v>
      </c>
      <c r="E39" s="1118"/>
      <c r="F39" s="1118" t="s">
        <v>505</v>
      </c>
      <c r="G39" s="1118"/>
      <c r="H39" s="1178" t="s">
        <v>506</v>
      </c>
      <c r="I39" s="1178"/>
      <c r="J39" s="1178" t="s">
        <v>507</v>
      </c>
      <c r="K39" s="1118"/>
      <c r="L39" s="1118" t="s">
        <v>508</v>
      </c>
      <c r="M39" s="1179"/>
    </row>
    <row r="40" spans="1:13">
      <c r="A40" s="2519"/>
      <c r="B40" s="2432"/>
      <c r="C40" s="72"/>
      <c r="D40" s="1414">
        <v>2000</v>
      </c>
      <c r="E40" s="1176"/>
      <c r="F40" s="1175" t="s">
        <v>8</v>
      </c>
      <c r="G40" s="1176"/>
      <c r="H40" s="1175" t="s">
        <v>29</v>
      </c>
      <c r="I40" s="1176"/>
      <c r="J40" s="1175" t="s">
        <v>29</v>
      </c>
      <c r="K40" s="1176"/>
      <c r="L40" s="1175" t="s">
        <v>29</v>
      </c>
      <c r="M40" s="1177"/>
    </row>
    <row r="41" spans="1:13">
      <c r="A41" s="2519"/>
      <c r="B41" s="2432"/>
      <c r="C41" s="72"/>
      <c r="D41" s="705" t="s">
        <v>508</v>
      </c>
      <c r="E41" s="705"/>
      <c r="F41" s="705" t="s">
        <v>509</v>
      </c>
      <c r="G41" s="705"/>
      <c r="H41" s="81"/>
      <c r="I41" s="81"/>
      <c r="J41" s="81"/>
      <c r="K41" s="81"/>
      <c r="L41" s="81"/>
      <c r="M41" s="1181"/>
    </row>
    <row r="42" spans="1:13">
      <c r="A42" s="2519"/>
      <c r="B42" s="2432"/>
      <c r="C42" s="72"/>
      <c r="D42" s="1175"/>
      <c r="E42" s="1107"/>
      <c r="F42" s="2905">
        <v>22000</v>
      </c>
      <c r="G42" s="2906"/>
      <c r="H42" s="2528"/>
      <c r="I42" s="2528"/>
      <c r="J42" s="1118"/>
      <c r="K42" s="1118"/>
      <c r="L42" s="1118"/>
      <c r="M42" s="115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8.75" customHeight="1">
      <c r="A48" s="2519"/>
      <c r="B48" s="1053" t="s">
        <v>513</v>
      </c>
      <c r="C48" s="2654" t="s">
        <v>2313</v>
      </c>
      <c r="D48" s="2494"/>
      <c r="E48" s="2494"/>
      <c r="F48" s="2494"/>
      <c r="G48" s="2494"/>
      <c r="H48" s="2494"/>
      <c r="I48" s="2494"/>
      <c r="J48" s="2494"/>
      <c r="K48" s="2494"/>
      <c r="L48" s="2494"/>
      <c r="M48" s="2495"/>
    </row>
    <row r="49" spans="1:13" ht="30.75" customHeight="1">
      <c r="A49" s="2519"/>
      <c r="B49" s="1059" t="s">
        <v>514</v>
      </c>
      <c r="C49" s="2654" t="s">
        <v>2312</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2311</v>
      </c>
      <c r="D52" s="2656"/>
      <c r="E52" s="2656"/>
      <c r="F52" s="2656"/>
      <c r="G52" s="2656"/>
      <c r="H52" s="2656"/>
      <c r="I52" s="2656"/>
      <c r="J52" s="2656"/>
      <c r="K52" s="2656"/>
      <c r="L52" s="2656"/>
      <c r="M52" s="2657"/>
    </row>
    <row r="53" spans="1:13" ht="15.75" customHeight="1">
      <c r="A53" s="2502"/>
      <c r="B53" s="1081" t="s">
        <v>521</v>
      </c>
      <c r="C53" s="2650" t="s">
        <v>2310</v>
      </c>
      <c r="D53" s="2420"/>
      <c r="E53" s="2420"/>
      <c r="F53" s="2420"/>
      <c r="G53" s="2420"/>
      <c r="H53" s="2420"/>
      <c r="I53" s="2420"/>
      <c r="J53" s="2420"/>
      <c r="K53" s="2420"/>
      <c r="L53" s="2420"/>
      <c r="M53" s="2421"/>
    </row>
    <row r="54" spans="1:13" ht="15.75" customHeight="1">
      <c r="A54" s="2502"/>
      <c r="B54" s="1081" t="s">
        <v>523</v>
      </c>
      <c r="C54" s="2650" t="s">
        <v>422</v>
      </c>
      <c r="D54" s="2420"/>
      <c r="E54" s="2420"/>
      <c r="F54" s="2420"/>
      <c r="G54" s="2420"/>
      <c r="H54" s="2420"/>
      <c r="I54" s="2420"/>
      <c r="J54" s="2420"/>
      <c r="K54" s="2420"/>
      <c r="L54" s="2420"/>
      <c r="M54" s="2421"/>
    </row>
    <row r="55" spans="1:13" ht="15.75" customHeight="1">
      <c r="A55" s="2502"/>
      <c r="B55" s="1082" t="s">
        <v>524</v>
      </c>
      <c r="C55" s="2650" t="s">
        <v>2309</v>
      </c>
      <c r="D55" s="2420"/>
      <c r="E55" s="2420"/>
      <c r="F55" s="2420"/>
      <c r="G55" s="2420"/>
      <c r="H55" s="2420"/>
      <c r="I55" s="2420"/>
      <c r="J55" s="2420"/>
      <c r="K55" s="2420"/>
      <c r="L55" s="2420"/>
      <c r="M55" s="2421"/>
    </row>
    <row r="56" spans="1:13" ht="15.75" customHeight="1">
      <c r="A56" s="2502"/>
      <c r="B56" s="1081" t="s">
        <v>526</v>
      </c>
      <c r="C56" s="2679" t="s">
        <v>2308</v>
      </c>
      <c r="D56" s="2420"/>
      <c r="E56" s="2420"/>
      <c r="F56" s="2420"/>
      <c r="G56" s="2420"/>
      <c r="H56" s="2420"/>
      <c r="I56" s="2420"/>
      <c r="J56" s="2420"/>
      <c r="K56" s="2420"/>
      <c r="L56" s="2420"/>
      <c r="M56" s="2421"/>
    </row>
    <row r="57" spans="1:13" ht="16.5" customHeight="1" thickBot="1">
      <c r="A57" s="2516"/>
      <c r="B57" s="1081" t="s">
        <v>527</v>
      </c>
      <c r="C57" s="2650">
        <v>3107688787</v>
      </c>
      <c r="D57" s="2420"/>
      <c r="E57" s="2420"/>
      <c r="F57" s="2420"/>
      <c r="G57" s="2420"/>
      <c r="H57" s="2420"/>
      <c r="I57" s="2420"/>
      <c r="J57" s="2420"/>
      <c r="K57" s="2420"/>
      <c r="L57" s="2420"/>
      <c r="M57" s="2421"/>
    </row>
    <row r="58" spans="1:13" ht="15.75" customHeight="1">
      <c r="A58" s="2649" t="s">
        <v>528</v>
      </c>
      <c r="B58" s="1089" t="s">
        <v>529</v>
      </c>
      <c r="C58" s="2650" t="s">
        <v>1627</v>
      </c>
      <c r="D58" s="2420"/>
      <c r="E58" s="2420"/>
      <c r="F58" s="2420"/>
      <c r="G58" s="2420"/>
      <c r="H58" s="2420"/>
      <c r="I58" s="2420"/>
      <c r="J58" s="2420"/>
      <c r="K58" s="2420"/>
      <c r="L58" s="2420"/>
      <c r="M58" s="2421"/>
    </row>
    <row r="59" spans="1:13" ht="30" customHeight="1">
      <c r="A59" s="2502"/>
      <c r="B59" s="1089" t="s">
        <v>531</v>
      </c>
      <c r="C59" s="2650" t="s">
        <v>2307</v>
      </c>
      <c r="D59" s="2420"/>
      <c r="E59" s="2420"/>
      <c r="F59" s="2420"/>
      <c r="G59" s="2420"/>
      <c r="H59" s="2420"/>
      <c r="I59" s="2420"/>
      <c r="J59" s="2420"/>
      <c r="K59" s="2420"/>
      <c r="L59" s="2420"/>
      <c r="M59" s="2421"/>
    </row>
    <row r="60" spans="1:13" ht="30" customHeight="1" thickBot="1">
      <c r="A60" s="2502"/>
      <c r="B60" s="1090" t="s">
        <v>5</v>
      </c>
      <c r="C60" s="2650" t="s">
        <v>422</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I10:J10"/>
    <mergeCell ref="B17:B23"/>
    <mergeCell ref="F22:G22"/>
    <mergeCell ref="C11:M11"/>
    <mergeCell ref="C12:M12"/>
    <mergeCell ref="C13:M13"/>
    <mergeCell ref="C14:D14"/>
    <mergeCell ref="F14:M14"/>
    <mergeCell ref="B24:B27"/>
    <mergeCell ref="J29:L29"/>
    <mergeCell ref="B31:B33"/>
    <mergeCell ref="B34:B43"/>
    <mergeCell ref="F42:G42"/>
    <mergeCell ref="H42:I42"/>
    <mergeCell ref="L45:M46"/>
    <mergeCell ref="C48:M48"/>
    <mergeCell ref="A52:A57"/>
    <mergeCell ref="C52:M52"/>
    <mergeCell ref="C53:M53"/>
    <mergeCell ref="C54:M54"/>
    <mergeCell ref="C55:M55"/>
    <mergeCell ref="C56:M56"/>
    <mergeCell ref="C57:M57"/>
    <mergeCell ref="C49:M49"/>
    <mergeCell ref="B44:B47"/>
    <mergeCell ref="F45:F46"/>
    <mergeCell ref="G45:J46"/>
    <mergeCell ref="A15:A51"/>
    <mergeCell ref="C15:M15"/>
    <mergeCell ref="C16:M16"/>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C4 C14:D14</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10"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2094</v>
      </c>
      <c r="C1" s="153"/>
      <c r="D1" s="153"/>
      <c r="E1" s="153"/>
      <c r="F1" s="153"/>
      <c r="G1" s="153"/>
      <c r="H1" s="153"/>
      <c r="I1" s="153"/>
      <c r="J1" s="153"/>
      <c r="K1" s="153"/>
      <c r="L1" s="153"/>
      <c r="M1" s="154"/>
    </row>
    <row r="2" spans="1:14" ht="39" customHeight="1">
      <c r="A2" s="2667" t="s">
        <v>457</v>
      </c>
      <c r="B2" s="4" t="s">
        <v>458</v>
      </c>
      <c r="C2" s="2582" t="s">
        <v>2322</v>
      </c>
      <c r="D2" s="2583"/>
      <c r="E2" s="2583"/>
      <c r="F2" s="2583"/>
      <c r="G2" s="2583"/>
      <c r="H2" s="2583"/>
      <c r="I2" s="2583"/>
      <c r="J2" s="2583"/>
      <c r="K2" s="2583"/>
      <c r="L2" s="2583"/>
      <c r="M2" s="2584"/>
    </row>
    <row r="3" spans="1:14" ht="36" customHeight="1">
      <c r="A3" s="2548"/>
      <c r="B3" s="1053" t="s">
        <v>538</v>
      </c>
      <c r="C3" s="2650" t="s">
        <v>416</v>
      </c>
      <c r="D3" s="2420"/>
      <c r="E3" s="2420"/>
      <c r="F3" s="2420"/>
      <c r="G3" s="2420"/>
      <c r="H3" s="2420"/>
      <c r="I3" s="2420"/>
      <c r="J3" s="2420"/>
      <c r="K3" s="2420"/>
      <c r="L3" s="2420"/>
      <c r="M3" s="2421"/>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2320</v>
      </c>
      <c r="D7" s="2674"/>
      <c r="E7" s="2674"/>
      <c r="F7" s="2674"/>
      <c r="G7" s="2675"/>
      <c r="H7" s="1057" t="s">
        <v>5</v>
      </c>
      <c r="I7" s="2676" t="s">
        <v>422</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t="s">
        <v>8</v>
      </c>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84" customHeight="1">
      <c r="A11" s="2548"/>
      <c r="B11" s="1053" t="s">
        <v>464</v>
      </c>
      <c r="C11" s="2654" t="s">
        <v>2323</v>
      </c>
      <c r="D11" s="2494"/>
      <c r="E11" s="2494"/>
      <c r="F11" s="2494"/>
      <c r="G11" s="2494"/>
      <c r="H11" s="2494"/>
      <c r="I11" s="2494"/>
      <c r="J11" s="2494"/>
      <c r="K11" s="2494"/>
      <c r="L11" s="2494"/>
      <c r="M11" s="2495"/>
    </row>
    <row r="12" spans="1:14" ht="75" customHeight="1">
      <c r="A12" s="2548"/>
      <c r="B12" s="1053" t="s">
        <v>543</v>
      </c>
      <c r="C12" s="2654" t="s">
        <v>2324</v>
      </c>
      <c r="D12" s="2494"/>
      <c r="E12" s="2494"/>
      <c r="F12" s="2494"/>
      <c r="G12" s="2494"/>
      <c r="H12" s="2494"/>
      <c r="I12" s="2494"/>
      <c r="J12" s="2494"/>
      <c r="K12" s="2494"/>
      <c r="L12" s="2494"/>
      <c r="M12" s="2495"/>
    </row>
    <row r="13" spans="1:14" ht="60.75" customHeight="1">
      <c r="A13" s="2548"/>
      <c r="B13" s="1053" t="s">
        <v>545</v>
      </c>
      <c r="C13" s="3418" t="s">
        <v>456</v>
      </c>
      <c r="D13" s="3419"/>
      <c r="E13" s="3419"/>
      <c r="F13" s="3419"/>
      <c r="G13" s="3419"/>
      <c r="H13" s="3419"/>
      <c r="I13" s="3419"/>
      <c r="J13" s="3419"/>
      <c r="K13" s="3419"/>
      <c r="L13" s="3419"/>
      <c r="M13" s="3420"/>
    </row>
    <row r="14" spans="1:14" ht="51" customHeight="1">
      <c r="A14" s="2548"/>
      <c r="B14" s="1128" t="s">
        <v>547</v>
      </c>
      <c r="C14" s="2660" t="s">
        <v>2325</v>
      </c>
      <c r="D14" s="2492"/>
      <c r="E14" s="1058" t="s">
        <v>548</v>
      </c>
      <c r="F14" s="2663" t="s">
        <v>2326</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2327</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2328</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414">
        <v>1</v>
      </c>
      <c r="E36" s="1416"/>
      <c r="F36" s="1414">
        <v>10</v>
      </c>
      <c r="G36" s="1416"/>
      <c r="H36" s="1414">
        <v>15</v>
      </c>
      <c r="I36" s="1416"/>
      <c r="J36" s="1414">
        <v>3</v>
      </c>
      <c r="K36" s="1416"/>
      <c r="L36" s="1414">
        <v>1</v>
      </c>
      <c r="M36" s="1416"/>
    </row>
    <row r="37" spans="1:13">
      <c r="A37" s="2519"/>
      <c r="B37" s="2432"/>
      <c r="C37" s="72"/>
      <c r="D37" s="1118" t="s">
        <v>499</v>
      </c>
      <c r="E37" s="1118"/>
      <c r="F37" s="1118" t="s">
        <v>500</v>
      </c>
      <c r="G37" s="1118"/>
      <c r="H37" s="1178" t="s">
        <v>501</v>
      </c>
      <c r="I37" s="1178"/>
      <c r="J37" s="1178" t="s">
        <v>502</v>
      </c>
      <c r="K37" s="1118"/>
      <c r="L37" s="1118" t="s">
        <v>503</v>
      </c>
      <c r="M37" s="1179"/>
    </row>
    <row r="38" spans="1:13">
      <c r="A38" s="2519"/>
      <c r="B38" s="2432"/>
      <c r="C38" s="72"/>
      <c r="D38" s="1175" t="s">
        <v>8</v>
      </c>
      <c r="E38" s="1416"/>
      <c r="F38" s="1175" t="s">
        <v>8</v>
      </c>
      <c r="G38" s="1416"/>
      <c r="H38" s="1175" t="s">
        <v>8</v>
      </c>
      <c r="I38" s="1416"/>
      <c r="J38" s="1175" t="s">
        <v>8</v>
      </c>
      <c r="K38" s="1416"/>
      <c r="L38" s="1175" t="s">
        <v>8</v>
      </c>
      <c r="M38" s="1415"/>
    </row>
    <row r="39" spans="1:13">
      <c r="A39" s="2519"/>
      <c r="B39" s="2432"/>
      <c r="C39" s="72"/>
      <c r="D39" s="1118" t="s">
        <v>504</v>
      </c>
      <c r="E39" s="1118"/>
      <c r="F39" s="1118" t="s">
        <v>505</v>
      </c>
      <c r="G39" s="1118"/>
      <c r="H39" s="1178" t="s">
        <v>506</v>
      </c>
      <c r="I39" s="1178"/>
      <c r="J39" s="1178" t="s">
        <v>507</v>
      </c>
      <c r="K39" s="1118"/>
      <c r="L39" s="1118" t="s">
        <v>508</v>
      </c>
      <c r="M39" s="1179"/>
    </row>
    <row r="40" spans="1:13">
      <c r="A40" s="2519"/>
      <c r="B40" s="2432"/>
      <c r="C40" s="72"/>
      <c r="D40" s="1175" t="s">
        <v>8</v>
      </c>
      <c r="E40" s="1176"/>
      <c r="F40" s="1175" t="s">
        <v>8</v>
      </c>
      <c r="G40" s="1176"/>
      <c r="H40" s="1175" t="s">
        <v>29</v>
      </c>
      <c r="I40" s="1176"/>
      <c r="J40" s="1175" t="s">
        <v>29</v>
      </c>
      <c r="K40" s="1176"/>
      <c r="L40" s="1175" t="s">
        <v>29</v>
      </c>
      <c r="M40" s="1177"/>
    </row>
    <row r="41" spans="1:13">
      <c r="A41" s="2519"/>
      <c r="B41" s="2432"/>
      <c r="C41" s="72"/>
      <c r="D41" s="705" t="s">
        <v>508</v>
      </c>
      <c r="E41" s="705"/>
      <c r="F41" s="705" t="s">
        <v>509</v>
      </c>
      <c r="G41" s="705"/>
      <c r="H41" s="81"/>
      <c r="I41" s="81"/>
      <c r="J41" s="81"/>
      <c r="K41" s="81"/>
      <c r="L41" s="81"/>
      <c r="M41" s="1181"/>
    </row>
    <row r="42" spans="1:13">
      <c r="A42" s="2519"/>
      <c r="B42" s="2432"/>
      <c r="C42" s="72"/>
      <c r="D42" s="1175"/>
      <c r="E42" s="1107"/>
      <c r="F42" s="2905">
        <v>30</v>
      </c>
      <c r="G42" s="2906"/>
      <c r="H42" s="2528"/>
      <c r="I42" s="2528"/>
      <c r="J42" s="1118"/>
      <c r="K42" s="1118"/>
      <c r="L42" s="1118"/>
      <c r="M42" s="115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8.75" customHeight="1">
      <c r="A48" s="2519"/>
      <c r="B48" s="1053" t="s">
        <v>513</v>
      </c>
      <c r="C48" s="2654" t="s">
        <v>2329</v>
      </c>
      <c r="D48" s="2494"/>
      <c r="E48" s="2494"/>
      <c r="F48" s="2494"/>
      <c r="G48" s="2494"/>
      <c r="H48" s="2494"/>
      <c r="I48" s="2494"/>
      <c r="J48" s="2494"/>
      <c r="K48" s="2494"/>
      <c r="L48" s="2494"/>
      <c r="M48" s="2495"/>
    </row>
    <row r="49" spans="1:13" ht="30.75" customHeight="1">
      <c r="A49" s="2519"/>
      <c r="B49" s="1059" t="s">
        <v>514</v>
      </c>
      <c r="C49" s="2654" t="s">
        <v>2312</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2311</v>
      </c>
      <c r="D52" s="2656"/>
      <c r="E52" s="2656"/>
      <c r="F52" s="2656"/>
      <c r="G52" s="2656"/>
      <c r="H52" s="2656"/>
      <c r="I52" s="2656"/>
      <c r="J52" s="2656"/>
      <c r="K52" s="2656"/>
      <c r="L52" s="2656"/>
      <c r="M52" s="2657"/>
    </row>
    <row r="53" spans="1:13" ht="15.75" customHeight="1">
      <c r="A53" s="2502"/>
      <c r="B53" s="1081" t="s">
        <v>521</v>
      </c>
      <c r="C53" s="2650" t="s">
        <v>2310</v>
      </c>
      <c r="D53" s="2420"/>
      <c r="E53" s="2420"/>
      <c r="F53" s="2420"/>
      <c r="G53" s="2420"/>
      <c r="H53" s="2420"/>
      <c r="I53" s="2420"/>
      <c r="J53" s="2420"/>
      <c r="K53" s="2420"/>
      <c r="L53" s="2420"/>
      <c r="M53" s="2421"/>
    </row>
    <row r="54" spans="1:13" ht="15.75" customHeight="1">
      <c r="A54" s="2502"/>
      <c r="B54" s="1081" t="s">
        <v>523</v>
      </c>
      <c r="C54" s="2650" t="s">
        <v>422</v>
      </c>
      <c r="D54" s="2420"/>
      <c r="E54" s="2420"/>
      <c r="F54" s="2420"/>
      <c r="G54" s="2420"/>
      <c r="H54" s="2420"/>
      <c r="I54" s="2420"/>
      <c r="J54" s="2420"/>
      <c r="K54" s="2420"/>
      <c r="L54" s="2420"/>
      <c r="M54" s="2421"/>
    </row>
    <row r="55" spans="1:13" ht="15.75" customHeight="1">
      <c r="A55" s="2502"/>
      <c r="B55" s="1082" t="s">
        <v>524</v>
      </c>
      <c r="C55" s="2650" t="s">
        <v>2309</v>
      </c>
      <c r="D55" s="2420"/>
      <c r="E55" s="2420"/>
      <c r="F55" s="2420"/>
      <c r="G55" s="2420"/>
      <c r="H55" s="2420"/>
      <c r="I55" s="2420"/>
      <c r="J55" s="2420"/>
      <c r="K55" s="2420"/>
      <c r="L55" s="2420"/>
      <c r="M55" s="2421"/>
    </row>
    <row r="56" spans="1:13" ht="15.75" customHeight="1">
      <c r="A56" s="2502"/>
      <c r="B56" s="1081" t="s">
        <v>526</v>
      </c>
      <c r="C56" s="2679" t="s">
        <v>2308</v>
      </c>
      <c r="D56" s="2420"/>
      <c r="E56" s="2420"/>
      <c r="F56" s="2420"/>
      <c r="G56" s="2420"/>
      <c r="H56" s="2420"/>
      <c r="I56" s="2420"/>
      <c r="J56" s="2420"/>
      <c r="K56" s="2420"/>
      <c r="L56" s="2420"/>
      <c r="M56" s="2421"/>
    </row>
    <row r="57" spans="1:13" ht="16.5" customHeight="1" thickBot="1">
      <c r="A57" s="2516"/>
      <c r="B57" s="1081" t="s">
        <v>527</v>
      </c>
      <c r="C57" s="2650">
        <v>3107688787</v>
      </c>
      <c r="D57" s="2420"/>
      <c r="E57" s="2420"/>
      <c r="F57" s="2420"/>
      <c r="G57" s="2420"/>
      <c r="H57" s="2420"/>
      <c r="I57" s="2420"/>
      <c r="J57" s="2420"/>
      <c r="K57" s="2420"/>
      <c r="L57" s="2420"/>
      <c r="M57" s="2421"/>
    </row>
    <row r="58" spans="1:13" ht="15.75" customHeight="1">
      <c r="A58" s="2649" t="s">
        <v>528</v>
      </c>
      <c r="B58" s="1089" t="s">
        <v>529</v>
      </c>
      <c r="C58" s="2650" t="s">
        <v>1627</v>
      </c>
      <c r="D58" s="2420"/>
      <c r="E58" s="2420"/>
      <c r="F58" s="2420"/>
      <c r="G58" s="2420"/>
      <c r="H58" s="2420"/>
      <c r="I58" s="2420"/>
      <c r="J58" s="2420"/>
      <c r="K58" s="2420"/>
      <c r="L58" s="2420"/>
      <c r="M58" s="2421"/>
    </row>
    <row r="59" spans="1:13" ht="30" customHeight="1">
      <c r="A59" s="2502"/>
      <c r="B59" s="1089" t="s">
        <v>531</v>
      </c>
      <c r="C59" s="2650" t="s">
        <v>2307</v>
      </c>
      <c r="D59" s="2420"/>
      <c r="E59" s="2420"/>
      <c r="F59" s="2420"/>
      <c r="G59" s="2420"/>
      <c r="H59" s="2420"/>
      <c r="I59" s="2420"/>
      <c r="J59" s="2420"/>
      <c r="K59" s="2420"/>
      <c r="L59" s="2420"/>
      <c r="M59" s="2421"/>
    </row>
    <row r="60" spans="1:13" ht="30" customHeight="1" thickBot="1">
      <c r="A60" s="2502"/>
      <c r="B60" s="1090" t="s">
        <v>5</v>
      </c>
      <c r="C60" s="2650" t="s">
        <v>422</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G45:J46 C4 C14:D14 C7</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activeCell="N12" sqref="N12"/>
    </sheetView>
  </sheetViews>
  <sheetFormatPr baseColWidth="10" defaultColWidth="14.42578125" defaultRowHeight="15"/>
  <cols>
    <col min="1" max="1" width="12.28515625" style="1" customWidth="1"/>
    <col min="2" max="2" width="39.7109375" style="1" customWidth="1"/>
    <col min="3" max="3" width="19" style="1" customWidth="1"/>
    <col min="4" max="13" width="13.140625" style="1" customWidth="1"/>
    <col min="14" max="14" width="25.28515625" style="1" customWidth="1"/>
    <col min="15" max="256" width="14.42578125" style="1"/>
    <col min="257" max="257" width="12.28515625" style="1" customWidth="1"/>
    <col min="258" max="258" width="39.7109375" style="1" customWidth="1"/>
    <col min="259" max="259" width="19" style="1" customWidth="1"/>
    <col min="260" max="269" width="13.140625" style="1" customWidth="1"/>
    <col min="270" max="270" width="25.28515625" style="1" customWidth="1"/>
    <col min="271" max="512" width="14.42578125" style="1"/>
    <col min="513" max="513" width="12.28515625" style="1" customWidth="1"/>
    <col min="514" max="514" width="39.7109375" style="1" customWidth="1"/>
    <col min="515" max="515" width="19" style="1" customWidth="1"/>
    <col min="516" max="525" width="13.140625" style="1" customWidth="1"/>
    <col min="526" max="526" width="25.28515625" style="1" customWidth="1"/>
    <col min="527" max="768" width="14.42578125" style="1"/>
    <col min="769" max="769" width="12.28515625" style="1" customWidth="1"/>
    <col min="770" max="770" width="39.7109375" style="1" customWidth="1"/>
    <col min="771" max="771" width="19" style="1" customWidth="1"/>
    <col min="772" max="781" width="13.140625" style="1" customWidth="1"/>
    <col min="782" max="782" width="25.28515625" style="1" customWidth="1"/>
    <col min="783" max="1024" width="14.42578125" style="1"/>
    <col min="1025" max="1025" width="12.28515625" style="1" customWidth="1"/>
    <col min="1026" max="1026" width="39.7109375" style="1" customWidth="1"/>
    <col min="1027" max="1027" width="19" style="1" customWidth="1"/>
    <col min="1028" max="1037" width="13.140625" style="1" customWidth="1"/>
    <col min="1038" max="1038" width="25.28515625" style="1" customWidth="1"/>
    <col min="1039" max="1280" width="14.42578125" style="1"/>
    <col min="1281" max="1281" width="12.28515625" style="1" customWidth="1"/>
    <col min="1282" max="1282" width="39.7109375" style="1" customWidth="1"/>
    <col min="1283" max="1283" width="19" style="1" customWidth="1"/>
    <col min="1284" max="1293" width="13.140625" style="1" customWidth="1"/>
    <col min="1294" max="1294" width="25.28515625" style="1" customWidth="1"/>
    <col min="1295" max="1536" width="14.42578125" style="1"/>
    <col min="1537" max="1537" width="12.28515625" style="1" customWidth="1"/>
    <col min="1538" max="1538" width="39.7109375" style="1" customWidth="1"/>
    <col min="1539" max="1539" width="19" style="1" customWidth="1"/>
    <col min="1540" max="1549" width="13.140625" style="1" customWidth="1"/>
    <col min="1550" max="1550" width="25.28515625" style="1" customWidth="1"/>
    <col min="1551" max="1792" width="14.42578125" style="1"/>
    <col min="1793" max="1793" width="12.28515625" style="1" customWidth="1"/>
    <col min="1794" max="1794" width="39.7109375" style="1" customWidth="1"/>
    <col min="1795" max="1795" width="19" style="1" customWidth="1"/>
    <col min="1796" max="1805" width="13.140625" style="1" customWidth="1"/>
    <col min="1806" max="1806" width="25.28515625" style="1" customWidth="1"/>
    <col min="1807" max="2048" width="14.42578125" style="1"/>
    <col min="2049" max="2049" width="12.28515625" style="1" customWidth="1"/>
    <col min="2050" max="2050" width="39.7109375" style="1" customWidth="1"/>
    <col min="2051" max="2051" width="19" style="1" customWidth="1"/>
    <col min="2052" max="2061" width="13.140625" style="1" customWidth="1"/>
    <col min="2062" max="2062" width="25.28515625" style="1" customWidth="1"/>
    <col min="2063" max="2304" width="14.42578125" style="1"/>
    <col min="2305" max="2305" width="12.28515625" style="1" customWidth="1"/>
    <col min="2306" max="2306" width="39.7109375" style="1" customWidth="1"/>
    <col min="2307" max="2307" width="19" style="1" customWidth="1"/>
    <col min="2308" max="2317" width="13.140625" style="1" customWidth="1"/>
    <col min="2318" max="2318" width="25.28515625" style="1" customWidth="1"/>
    <col min="2319" max="2560" width="14.42578125" style="1"/>
    <col min="2561" max="2561" width="12.28515625" style="1" customWidth="1"/>
    <col min="2562" max="2562" width="39.7109375" style="1" customWidth="1"/>
    <col min="2563" max="2563" width="19" style="1" customWidth="1"/>
    <col min="2564" max="2573" width="13.140625" style="1" customWidth="1"/>
    <col min="2574" max="2574" width="25.28515625" style="1" customWidth="1"/>
    <col min="2575" max="2816" width="14.42578125" style="1"/>
    <col min="2817" max="2817" width="12.28515625" style="1" customWidth="1"/>
    <col min="2818" max="2818" width="39.7109375" style="1" customWidth="1"/>
    <col min="2819" max="2819" width="19" style="1" customWidth="1"/>
    <col min="2820" max="2829" width="13.140625" style="1" customWidth="1"/>
    <col min="2830" max="2830" width="25.28515625" style="1" customWidth="1"/>
    <col min="2831" max="3072" width="14.42578125" style="1"/>
    <col min="3073" max="3073" width="12.28515625" style="1" customWidth="1"/>
    <col min="3074" max="3074" width="39.7109375" style="1" customWidth="1"/>
    <col min="3075" max="3075" width="19" style="1" customWidth="1"/>
    <col min="3076" max="3085" width="13.140625" style="1" customWidth="1"/>
    <col min="3086" max="3086" width="25.28515625" style="1" customWidth="1"/>
    <col min="3087" max="3328" width="14.42578125" style="1"/>
    <col min="3329" max="3329" width="12.28515625" style="1" customWidth="1"/>
    <col min="3330" max="3330" width="39.7109375" style="1" customWidth="1"/>
    <col min="3331" max="3331" width="19" style="1" customWidth="1"/>
    <col min="3332" max="3341" width="13.140625" style="1" customWidth="1"/>
    <col min="3342" max="3342" width="25.28515625" style="1" customWidth="1"/>
    <col min="3343" max="3584" width="14.42578125" style="1"/>
    <col min="3585" max="3585" width="12.28515625" style="1" customWidth="1"/>
    <col min="3586" max="3586" width="39.7109375" style="1" customWidth="1"/>
    <col min="3587" max="3587" width="19" style="1" customWidth="1"/>
    <col min="3588" max="3597" width="13.140625" style="1" customWidth="1"/>
    <col min="3598" max="3598" width="25.28515625" style="1" customWidth="1"/>
    <col min="3599" max="3840" width="14.42578125" style="1"/>
    <col min="3841" max="3841" width="12.28515625" style="1" customWidth="1"/>
    <col min="3842" max="3842" width="39.7109375" style="1" customWidth="1"/>
    <col min="3843" max="3843" width="19" style="1" customWidth="1"/>
    <col min="3844" max="3853" width="13.140625" style="1" customWidth="1"/>
    <col min="3854" max="3854" width="25.28515625" style="1" customWidth="1"/>
    <col min="3855" max="4096" width="14.42578125" style="1"/>
    <col min="4097" max="4097" width="12.28515625" style="1" customWidth="1"/>
    <col min="4098" max="4098" width="39.7109375" style="1" customWidth="1"/>
    <col min="4099" max="4099" width="19" style="1" customWidth="1"/>
    <col min="4100" max="4109" width="13.140625" style="1" customWidth="1"/>
    <col min="4110" max="4110" width="25.28515625" style="1" customWidth="1"/>
    <col min="4111" max="4352" width="14.42578125" style="1"/>
    <col min="4353" max="4353" width="12.28515625" style="1" customWidth="1"/>
    <col min="4354" max="4354" width="39.7109375" style="1" customWidth="1"/>
    <col min="4355" max="4355" width="19" style="1" customWidth="1"/>
    <col min="4356" max="4365" width="13.140625" style="1" customWidth="1"/>
    <col min="4366" max="4366" width="25.28515625" style="1" customWidth="1"/>
    <col min="4367" max="4608" width="14.42578125" style="1"/>
    <col min="4609" max="4609" width="12.28515625" style="1" customWidth="1"/>
    <col min="4610" max="4610" width="39.7109375" style="1" customWidth="1"/>
    <col min="4611" max="4611" width="19" style="1" customWidth="1"/>
    <col min="4612" max="4621" width="13.140625" style="1" customWidth="1"/>
    <col min="4622" max="4622" width="25.28515625" style="1" customWidth="1"/>
    <col min="4623" max="4864" width="14.42578125" style="1"/>
    <col min="4865" max="4865" width="12.28515625" style="1" customWidth="1"/>
    <col min="4866" max="4866" width="39.7109375" style="1" customWidth="1"/>
    <col min="4867" max="4867" width="19" style="1" customWidth="1"/>
    <col min="4868" max="4877" width="13.140625" style="1" customWidth="1"/>
    <col min="4878" max="4878" width="25.28515625" style="1" customWidth="1"/>
    <col min="4879" max="5120" width="14.42578125" style="1"/>
    <col min="5121" max="5121" width="12.28515625" style="1" customWidth="1"/>
    <col min="5122" max="5122" width="39.7109375" style="1" customWidth="1"/>
    <col min="5123" max="5123" width="19" style="1" customWidth="1"/>
    <col min="5124" max="5133" width="13.140625" style="1" customWidth="1"/>
    <col min="5134" max="5134" width="25.28515625" style="1" customWidth="1"/>
    <col min="5135" max="5376" width="14.42578125" style="1"/>
    <col min="5377" max="5377" width="12.28515625" style="1" customWidth="1"/>
    <col min="5378" max="5378" width="39.7109375" style="1" customWidth="1"/>
    <col min="5379" max="5379" width="19" style="1" customWidth="1"/>
    <col min="5380" max="5389" width="13.140625" style="1" customWidth="1"/>
    <col min="5390" max="5390" width="25.28515625" style="1" customWidth="1"/>
    <col min="5391" max="5632" width="14.42578125" style="1"/>
    <col min="5633" max="5633" width="12.28515625" style="1" customWidth="1"/>
    <col min="5634" max="5634" width="39.7109375" style="1" customWidth="1"/>
    <col min="5635" max="5635" width="19" style="1" customWidth="1"/>
    <col min="5636" max="5645" width="13.140625" style="1" customWidth="1"/>
    <col min="5646" max="5646" width="25.28515625" style="1" customWidth="1"/>
    <col min="5647" max="5888" width="14.42578125" style="1"/>
    <col min="5889" max="5889" width="12.28515625" style="1" customWidth="1"/>
    <col min="5890" max="5890" width="39.7109375" style="1" customWidth="1"/>
    <col min="5891" max="5891" width="19" style="1" customWidth="1"/>
    <col min="5892" max="5901" width="13.140625" style="1" customWidth="1"/>
    <col min="5902" max="5902" width="25.28515625" style="1" customWidth="1"/>
    <col min="5903" max="6144" width="14.42578125" style="1"/>
    <col min="6145" max="6145" width="12.28515625" style="1" customWidth="1"/>
    <col min="6146" max="6146" width="39.7109375" style="1" customWidth="1"/>
    <col min="6147" max="6147" width="19" style="1" customWidth="1"/>
    <col min="6148" max="6157" width="13.140625" style="1" customWidth="1"/>
    <col min="6158" max="6158" width="25.28515625" style="1" customWidth="1"/>
    <col min="6159" max="6400" width="14.42578125" style="1"/>
    <col min="6401" max="6401" width="12.28515625" style="1" customWidth="1"/>
    <col min="6402" max="6402" width="39.7109375" style="1" customWidth="1"/>
    <col min="6403" max="6403" width="19" style="1" customWidth="1"/>
    <col min="6404" max="6413" width="13.140625" style="1" customWidth="1"/>
    <col min="6414" max="6414" width="25.28515625" style="1" customWidth="1"/>
    <col min="6415" max="6656" width="14.42578125" style="1"/>
    <col min="6657" max="6657" width="12.28515625" style="1" customWidth="1"/>
    <col min="6658" max="6658" width="39.7109375" style="1" customWidth="1"/>
    <col min="6659" max="6659" width="19" style="1" customWidth="1"/>
    <col min="6660" max="6669" width="13.140625" style="1" customWidth="1"/>
    <col min="6670" max="6670" width="25.28515625" style="1" customWidth="1"/>
    <col min="6671" max="6912" width="14.42578125" style="1"/>
    <col min="6913" max="6913" width="12.28515625" style="1" customWidth="1"/>
    <col min="6914" max="6914" width="39.7109375" style="1" customWidth="1"/>
    <col min="6915" max="6915" width="19" style="1" customWidth="1"/>
    <col min="6916" max="6925" width="13.140625" style="1" customWidth="1"/>
    <col min="6926" max="6926" width="25.28515625" style="1" customWidth="1"/>
    <col min="6927" max="7168" width="14.42578125" style="1"/>
    <col min="7169" max="7169" width="12.28515625" style="1" customWidth="1"/>
    <col min="7170" max="7170" width="39.7109375" style="1" customWidth="1"/>
    <col min="7171" max="7171" width="19" style="1" customWidth="1"/>
    <col min="7172" max="7181" width="13.140625" style="1" customWidth="1"/>
    <col min="7182" max="7182" width="25.28515625" style="1" customWidth="1"/>
    <col min="7183" max="7424" width="14.42578125" style="1"/>
    <col min="7425" max="7425" width="12.28515625" style="1" customWidth="1"/>
    <col min="7426" max="7426" width="39.7109375" style="1" customWidth="1"/>
    <col min="7427" max="7427" width="19" style="1" customWidth="1"/>
    <col min="7428" max="7437" width="13.140625" style="1" customWidth="1"/>
    <col min="7438" max="7438" width="25.28515625" style="1" customWidth="1"/>
    <col min="7439" max="7680" width="14.42578125" style="1"/>
    <col min="7681" max="7681" width="12.28515625" style="1" customWidth="1"/>
    <col min="7682" max="7682" width="39.7109375" style="1" customWidth="1"/>
    <col min="7683" max="7683" width="19" style="1" customWidth="1"/>
    <col min="7684" max="7693" width="13.140625" style="1" customWidth="1"/>
    <col min="7694" max="7694" width="25.28515625" style="1" customWidth="1"/>
    <col min="7695" max="7936" width="14.42578125" style="1"/>
    <col min="7937" max="7937" width="12.28515625" style="1" customWidth="1"/>
    <col min="7938" max="7938" width="39.7109375" style="1" customWidth="1"/>
    <col min="7939" max="7939" width="19" style="1" customWidth="1"/>
    <col min="7940" max="7949" width="13.140625" style="1" customWidth="1"/>
    <col min="7950" max="7950" width="25.28515625" style="1" customWidth="1"/>
    <col min="7951" max="8192" width="14.42578125" style="1"/>
    <col min="8193" max="8193" width="12.28515625" style="1" customWidth="1"/>
    <col min="8194" max="8194" width="39.7109375" style="1" customWidth="1"/>
    <col min="8195" max="8195" width="19" style="1" customWidth="1"/>
    <col min="8196" max="8205" width="13.140625" style="1" customWidth="1"/>
    <col min="8206" max="8206" width="25.28515625" style="1" customWidth="1"/>
    <col min="8207" max="8448" width="14.42578125" style="1"/>
    <col min="8449" max="8449" width="12.28515625" style="1" customWidth="1"/>
    <col min="8450" max="8450" width="39.7109375" style="1" customWidth="1"/>
    <col min="8451" max="8451" width="19" style="1" customWidth="1"/>
    <col min="8452" max="8461" width="13.140625" style="1" customWidth="1"/>
    <col min="8462" max="8462" width="25.28515625" style="1" customWidth="1"/>
    <col min="8463" max="8704" width="14.42578125" style="1"/>
    <col min="8705" max="8705" width="12.28515625" style="1" customWidth="1"/>
    <col min="8706" max="8706" width="39.7109375" style="1" customWidth="1"/>
    <col min="8707" max="8707" width="19" style="1" customWidth="1"/>
    <col min="8708" max="8717" width="13.140625" style="1" customWidth="1"/>
    <col min="8718" max="8718" width="25.28515625" style="1" customWidth="1"/>
    <col min="8719" max="8960" width="14.42578125" style="1"/>
    <col min="8961" max="8961" width="12.28515625" style="1" customWidth="1"/>
    <col min="8962" max="8962" width="39.7109375" style="1" customWidth="1"/>
    <col min="8963" max="8963" width="19" style="1" customWidth="1"/>
    <col min="8964" max="8973" width="13.140625" style="1" customWidth="1"/>
    <col min="8974" max="8974" width="25.28515625" style="1" customWidth="1"/>
    <col min="8975" max="9216" width="14.42578125" style="1"/>
    <col min="9217" max="9217" width="12.28515625" style="1" customWidth="1"/>
    <col min="9218" max="9218" width="39.7109375" style="1" customWidth="1"/>
    <col min="9219" max="9219" width="19" style="1" customWidth="1"/>
    <col min="9220" max="9229" width="13.140625" style="1" customWidth="1"/>
    <col min="9230" max="9230" width="25.28515625" style="1" customWidth="1"/>
    <col min="9231" max="9472" width="14.42578125" style="1"/>
    <col min="9473" max="9473" width="12.28515625" style="1" customWidth="1"/>
    <col min="9474" max="9474" width="39.7109375" style="1" customWidth="1"/>
    <col min="9475" max="9475" width="19" style="1" customWidth="1"/>
    <col min="9476" max="9485" width="13.140625" style="1" customWidth="1"/>
    <col min="9486" max="9486" width="25.28515625" style="1" customWidth="1"/>
    <col min="9487" max="9728" width="14.42578125" style="1"/>
    <col min="9729" max="9729" width="12.28515625" style="1" customWidth="1"/>
    <col min="9730" max="9730" width="39.7109375" style="1" customWidth="1"/>
    <col min="9731" max="9731" width="19" style="1" customWidth="1"/>
    <col min="9732" max="9741" width="13.140625" style="1" customWidth="1"/>
    <col min="9742" max="9742" width="25.28515625" style="1" customWidth="1"/>
    <col min="9743" max="9984" width="14.42578125" style="1"/>
    <col min="9985" max="9985" width="12.28515625" style="1" customWidth="1"/>
    <col min="9986" max="9986" width="39.7109375" style="1" customWidth="1"/>
    <col min="9987" max="9987" width="19" style="1" customWidth="1"/>
    <col min="9988" max="9997" width="13.140625" style="1" customWidth="1"/>
    <col min="9998" max="9998" width="25.28515625" style="1" customWidth="1"/>
    <col min="9999" max="10240" width="14.42578125" style="1"/>
    <col min="10241" max="10241" width="12.28515625" style="1" customWidth="1"/>
    <col min="10242" max="10242" width="39.7109375" style="1" customWidth="1"/>
    <col min="10243" max="10243" width="19" style="1" customWidth="1"/>
    <col min="10244" max="10253" width="13.140625" style="1" customWidth="1"/>
    <col min="10254" max="10254" width="25.28515625" style="1" customWidth="1"/>
    <col min="10255" max="10496" width="14.42578125" style="1"/>
    <col min="10497" max="10497" width="12.28515625" style="1" customWidth="1"/>
    <col min="10498" max="10498" width="39.7109375" style="1" customWidth="1"/>
    <col min="10499" max="10499" width="19" style="1" customWidth="1"/>
    <col min="10500" max="10509" width="13.140625" style="1" customWidth="1"/>
    <col min="10510" max="10510" width="25.28515625" style="1" customWidth="1"/>
    <col min="10511" max="10752" width="14.42578125" style="1"/>
    <col min="10753" max="10753" width="12.28515625" style="1" customWidth="1"/>
    <col min="10754" max="10754" width="39.7109375" style="1" customWidth="1"/>
    <col min="10755" max="10755" width="19" style="1" customWidth="1"/>
    <col min="10756" max="10765" width="13.140625" style="1" customWidth="1"/>
    <col min="10766" max="10766" width="25.28515625" style="1" customWidth="1"/>
    <col min="10767" max="11008" width="14.42578125" style="1"/>
    <col min="11009" max="11009" width="12.28515625" style="1" customWidth="1"/>
    <col min="11010" max="11010" width="39.7109375" style="1" customWidth="1"/>
    <col min="11011" max="11011" width="19" style="1" customWidth="1"/>
    <col min="11012" max="11021" width="13.140625" style="1" customWidth="1"/>
    <col min="11022" max="11022" width="25.28515625" style="1" customWidth="1"/>
    <col min="11023" max="11264" width="14.42578125" style="1"/>
    <col min="11265" max="11265" width="12.28515625" style="1" customWidth="1"/>
    <col min="11266" max="11266" width="39.7109375" style="1" customWidth="1"/>
    <col min="11267" max="11267" width="19" style="1" customWidth="1"/>
    <col min="11268" max="11277" width="13.140625" style="1" customWidth="1"/>
    <col min="11278" max="11278" width="25.28515625" style="1" customWidth="1"/>
    <col min="11279" max="11520" width="14.42578125" style="1"/>
    <col min="11521" max="11521" width="12.28515625" style="1" customWidth="1"/>
    <col min="11522" max="11522" width="39.7109375" style="1" customWidth="1"/>
    <col min="11523" max="11523" width="19" style="1" customWidth="1"/>
    <col min="11524" max="11533" width="13.140625" style="1" customWidth="1"/>
    <col min="11534" max="11534" width="25.28515625" style="1" customWidth="1"/>
    <col min="11535" max="11776" width="14.42578125" style="1"/>
    <col min="11777" max="11777" width="12.28515625" style="1" customWidth="1"/>
    <col min="11778" max="11778" width="39.7109375" style="1" customWidth="1"/>
    <col min="11779" max="11779" width="19" style="1" customWidth="1"/>
    <col min="11780" max="11789" width="13.140625" style="1" customWidth="1"/>
    <col min="11790" max="11790" width="25.28515625" style="1" customWidth="1"/>
    <col min="11791" max="12032" width="14.42578125" style="1"/>
    <col min="12033" max="12033" width="12.28515625" style="1" customWidth="1"/>
    <col min="12034" max="12034" width="39.7109375" style="1" customWidth="1"/>
    <col min="12035" max="12035" width="19" style="1" customWidth="1"/>
    <col min="12036" max="12045" width="13.140625" style="1" customWidth="1"/>
    <col min="12046" max="12046" width="25.28515625" style="1" customWidth="1"/>
    <col min="12047" max="12288" width="14.42578125" style="1"/>
    <col min="12289" max="12289" width="12.28515625" style="1" customWidth="1"/>
    <col min="12290" max="12290" width="39.7109375" style="1" customWidth="1"/>
    <col min="12291" max="12291" width="19" style="1" customWidth="1"/>
    <col min="12292" max="12301" width="13.140625" style="1" customWidth="1"/>
    <col min="12302" max="12302" width="25.28515625" style="1" customWidth="1"/>
    <col min="12303" max="12544" width="14.42578125" style="1"/>
    <col min="12545" max="12545" width="12.28515625" style="1" customWidth="1"/>
    <col min="12546" max="12546" width="39.7109375" style="1" customWidth="1"/>
    <col min="12547" max="12547" width="19" style="1" customWidth="1"/>
    <col min="12548" max="12557" width="13.140625" style="1" customWidth="1"/>
    <col min="12558" max="12558" width="25.28515625" style="1" customWidth="1"/>
    <col min="12559" max="12800" width="14.42578125" style="1"/>
    <col min="12801" max="12801" width="12.28515625" style="1" customWidth="1"/>
    <col min="12802" max="12802" width="39.7109375" style="1" customWidth="1"/>
    <col min="12803" max="12803" width="19" style="1" customWidth="1"/>
    <col min="12804" max="12813" width="13.140625" style="1" customWidth="1"/>
    <col min="12814" max="12814" width="25.28515625" style="1" customWidth="1"/>
    <col min="12815" max="13056" width="14.42578125" style="1"/>
    <col min="13057" max="13057" width="12.28515625" style="1" customWidth="1"/>
    <col min="13058" max="13058" width="39.7109375" style="1" customWidth="1"/>
    <col min="13059" max="13059" width="19" style="1" customWidth="1"/>
    <col min="13060" max="13069" width="13.140625" style="1" customWidth="1"/>
    <col min="13070" max="13070" width="25.28515625" style="1" customWidth="1"/>
    <col min="13071" max="13312" width="14.42578125" style="1"/>
    <col min="13313" max="13313" width="12.28515625" style="1" customWidth="1"/>
    <col min="13314" max="13314" width="39.7109375" style="1" customWidth="1"/>
    <col min="13315" max="13315" width="19" style="1" customWidth="1"/>
    <col min="13316" max="13325" width="13.140625" style="1" customWidth="1"/>
    <col min="13326" max="13326" width="25.28515625" style="1" customWidth="1"/>
    <col min="13327" max="13568" width="14.42578125" style="1"/>
    <col min="13569" max="13569" width="12.28515625" style="1" customWidth="1"/>
    <col min="13570" max="13570" width="39.7109375" style="1" customWidth="1"/>
    <col min="13571" max="13571" width="19" style="1" customWidth="1"/>
    <col min="13572" max="13581" width="13.140625" style="1" customWidth="1"/>
    <col min="13582" max="13582" width="25.28515625" style="1" customWidth="1"/>
    <col min="13583" max="13824" width="14.42578125" style="1"/>
    <col min="13825" max="13825" width="12.28515625" style="1" customWidth="1"/>
    <col min="13826" max="13826" width="39.7109375" style="1" customWidth="1"/>
    <col min="13827" max="13827" width="19" style="1" customWidth="1"/>
    <col min="13828" max="13837" width="13.140625" style="1" customWidth="1"/>
    <col min="13838" max="13838" width="25.28515625" style="1" customWidth="1"/>
    <col min="13839" max="14080" width="14.42578125" style="1"/>
    <col min="14081" max="14081" width="12.28515625" style="1" customWidth="1"/>
    <col min="14082" max="14082" width="39.7109375" style="1" customWidth="1"/>
    <col min="14083" max="14083" width="19" style="1" customWidth="1"/>
    <col min="14084" max="14093" width="13.140625" style="1" customWidth="1"/>
    <col min="14094" max="14094" width="25.28515625" style="1" customWidth="1"/>
    <col min="14095" max="14336" width="14.42578125" style="1"/>
    <col min="14337" max="14337" width="12.28515625" style="1" customWidth="1"/>
    <col min="14338" max="14338" width="39.7109375" style="1" customWidth="1"/>
    <col min="14339" max="14339" width="19" style="1" customWidth="1"/>
    <col min="14340" max="14349" width="13.140625" style="1" customWidth="1"/>
    <col min="14350" max="14350" width="25.28515625" style="1" customWidth="1"/>
    <col min="14351" max="14592" width="14.42578125" style="1"/>
    <col min="14593" max="14593" width="12.28515625" style="1" customWidth="1"/>
    <col min="14594" max="14594" width="39.7109375" style="1" customWidth="1"/>
    <col min="14595" max="14595" width="19" style="1" customWidth="1"/>
    <col min="14596" max="14605" width="13.140625" style="1" customWidth="1"/>
    <col min="14606" max="14606" width="25.28515625" style="1" customWidth="1"/>
    <col min="14607" max="14848" width="14.42578125" style="1"/>
    <col min="14849" max="14849" width="12.28515625" style="1" customWidth="1"/>
    <col min="14850" max="14850" width="39.7109375" style="1" customWidth="1"/>
    <col min="14851" max="14851" width="19" style="1" customWidth="1"/>
    <col min="14852" max="14861" width="13.140625" style="1" customWidth="1"/>
    <col min="14862" max="14862" width="25.28515625" style="1" customWidth="1"/>
    <col min="14863" max="15104" width="14.42578125" style="1"/>
    <col min="15105" max="15105" width="12.28515625" style="1" customWidth="1"/>
    <col min="15106" max="15106" width="39.7109375" style="1" customWidth="1"/>
    <col min="15107" max="15107" width="19" style="1" customWidth="1"/>
    <col min="15108" max="15117" width="13.140625" style="1" customWidth="1"/>
    <col min="15118" max="15118" width="25.28515625" style="1" customWidth="1"/>
    <col min="15119" max="15360" width="14.42578125" style="1"/>
    <col min="15361" max="15361" width="12.28515625" style="1" customWidth="1"/>
    <col min="15362" max="15362" width="39.7109375" style="1" customWidth="1"/>
    <col min="15363" max="15363" width="19" style="1" customWidth="1"/>
    <col min="15364" max="15373" width="13.140625" style="1" customWidth="1"/>
    <col min="15374" max="15374" width="25.28515625" style="1" customWidth="1"/>
    <col min="15375" max="15616" width="14.42578125" style="1"/>
    <col min="15617" max="15617" width="12.28515625" style="1" customWidth="1"/>
    <col min="15618" max="15618" width="39.7109375" style="1" customWidth="1"/>
    <col min="15619" max="15619" width="19" style="1" customWidth="1"/>
    <col min="15620" max="15629" width="13.140625" style="1" customWidth="1"/>
    <col min="15630" max="15630" width="25.28515625" style="1" customWidth="1"/>
    <col min="15631" max="15872" width="14.42578125" style="1"/>
    <col min="15873" max="15873" width="12.28515625" style="1" customWidth="1"/>
    <col min="15874" max="15874" width="39.7109375" style="1" customWidth="1"/>
    <col min="15875" max="15875" width="19" style="1" customWidth="1"/>
    <col min="15876" max="15885" width="13.140625" style="1" customWidth="1"/>
    <col min="15886" max="15886" width="25.28515625" style="1" customWidth="1"/>
    <col min="15887" max="16128" width="14.42578125" style="1"/>
    <col min="16129" max="16129" width="12.28515625" style="1" customWidth="1"/>
    <col min="16130" max="16130" width="39.7109375" style="1" customWidth="1"/>
    <col min="16131" max="16131" width="19" style="1" customWidth="1"/>
    <col min="16132" max="16141" width="13.140625" style="1" customWidth="1"/>
    <col min="16142" max="16142" width="25.28515625" style="1" customWidth="1"/>
    <col min="16143" max="16384" width="14.42578125" style="1"/>
  </cols>
  <sheetData>
    <row r="1" spans="1:14" ht="42.75" customHeight="1" thickBot="1">
      <c r="A1" s="1417"/>
      <c r="B1" s="3496" t="s">
        <v>2340</v>
      </c>
      <c r="C1" s="3497"/>
      <c r="D1" s="3497"/>
      <c r="E1" s="3497"/>
      <c r="F1" s="3497"/>
      <c r="G1" s="3497"/>
      <c r="H1" s="3497"/>
      <c r="I1" s="3497"/>
      <c r="J1" s="3497"/>
      <c r="K1" s="3497"/>
      <c r="L1" s="3497"/>
      <c r="M1" s="3498"/>
      <c r="N1" s="199"/>
    </row>
    <row r="2" spans="1:14" ht="33" customHeight="1">
      <c r="A2" s="3460" t="s">
        <v>457</v>
      </c>
      <c r="B2" s="1418" t="s">
        <v>458</v>
      </c>
      <c r="C2" s="3499" t="s">
        <v>2330</v>
      </c>
      <c r="D2" s="3500"/>
      <c r="E2" s="3500"/>
      <c r="F2" s="3500"/>
      <c r="G2" s="3500"/>
      <c r="H2" s="3500"/>
      <c r="I2" s="3500"/>
      <c r="J2" s="3500"/>
      <c r="K2" s="3500"/>
      <c r="L2" s="3500"/>
      <c r="M2" s="3501"/>
      <c r="N2" s="199"/>
    </row>
    <row r="3" spans="1:14" ht="51.75" customHeight="1">
      <c r="A3" s="3461"/>
      <c r="B3" s="1419" t="s">
        <v>538</v>
      </c>
      <c r="C3" s="2650" t="s">
        <v>416</v>
      </c>
      <c r="D3" s="2420"/>
      <c r="E3" s="2420"/>
      <c r="F3" s="2420"/>
      <c r="G3" s="2420"/>
      <c r="H3" s="2420"/>
      <c r="I3" s="2420"/>
      <c r="J3" s="2420"/>
      <c r="K3" s="2420"/>
      <c r="L3" s="2420"/>
      <c r="M3" s="2421"/>
      <c r="N3" s="199"/>
    </row>
    <row r="4" spans="1:14" ht="15.75" customHeight="1">
      <c r="A4" s="3461"/>
      <c r="B4" s="1420" t="s">
        <v>3</v>
      </c>
      <c r="C4" s="3502" t="s">
        <v>8</v>
      </c>
      <c r="D4" s="2686"/>
      <c r="E4" s="3476"/>
      <c r="F4" s="3503" t="s">
        <v>4</v>
      </c>
      <c r="G4" s="3476"/>
      <c r="H4" s="3504" t="s">
        <v>8</v>
      </c>
      <c r="I4" s="2686"/>
      <c r="J4" s="2686"/>
      <c r="K4" s="2686"/>
      <c r="L4" s="2686"/>
      <c r="M4" s="2687"/>
      <c r="N4" s="199"/>
    </row>
    <row r="5" spans="1:14" ht="31.5" customHeight="1">
      <c r="A5" s="3461"/>
      <c r="B5" s="1420" t="s">
        <v>459</v>
      </c>
      <c r="C5" s="3505" t="s">
        <v>8</v>
      </c>
      <c r="D5" s="2686"/>
      <c r="E5" s="2686"/>
      <c r="F5" s="2686"/>
      <c r="G5" s="2686"/>
      <c r="H5" s="2686"/>
      <c r="I5" s="2686"/>
      <c r="J5" s="2686"/>
      <c r="K5" s="2686"/>
      <c r="L5" s="2686"/>
      <c r="M5" s="2687"/>
      <c r="N5" s="199"/>
    </row>
    <row r="6" spans="1:14" ht="15.75" customHeight="1">
      <c r="A6" s="3461"/>
      <c r="B6" s="1420" t="s">
        <v>460</v>
      </c>
      <c r="C6" s="3502" t="s">
        <v>8</v>
      </c>
      <c r="D6" s="2686"/>
      <c r="E6" s="2686"/>
      <c r="F6" s="2686"/>
      <c r="G6" s="2686"/>
      <c r="H6" s="2686"/>
      <c r="I6" s="2686"/>
      <c r="J6" s="2686"/>
      <c r="K6" s="2686"/>
      <c r="L6" s="2686"/>
      <c r="M6" s="2687"/>
      <c r="N6" s="199"/>
    </row>
    <row r="7" spans="1:14" ht="35.25" customHeight="1" thickBot="1">
      <c r="A7" s="3461"/>
      <c r="B7" s="1421" t="s">
        <v>461</v>
      </c>
      <c r="C7" s="3506" t="s">
        <v>13</v>
      </c>
      <c r="D7" s="3487"/>
      <c r="E7" s="3487"/>
      <c r="F7" s="3487"/>
      <c r="G7" s="3488"/>
      <c r="H7" s="1422" t="s">
        <v>5</v>
      </c>
      <c r="I7" s="3509" t="s">
        <v>14</v>
      </c>
      <c r="J7" s="3464"/>
      <c r="K7" s="3464"/>
      <c r="L7" s="3464"/>
      <c r="M7" s="3465"/>
      <c r="N7" s="199"/>
    </row>
    <row r="8" spans="1:14" ht="15.75" customHeight="1">
      <c r="A8" s="3461"/>
      <c r="B8" s="3492" t="s">
        <v>462</v>
      </c>
      <c r="C8" s="974"/>
      <c r="D8" s="1159"/>
      <c r="E8" s="1159"/>
      <c r="F8" s="1159"/>
      <c r="G8" s="1159"/>
      <c r="H8" s="1159"/>
      <c r="I8" s="1159"/>
      <c r="J8" s="1159"/>
      <c r="K8" s="1159"/>
      <c r="L8" s="1424"/>
      <c r="M8" s="1426"/>
      <c r="N8" s="199"/>
    </row>
    <row r="9" spans="1:14" ht="15.75" customHeight="1">
      <c r="A9" s="3461"/>
      <c r="B9" s="3461"/>
      <c r="C9" s="2569" t="s">
        <v>8</v>
      </c>
      <c r="D9" s="2569"/>
      <c r="E9" s="2569"/>
      <c r="F9" s="2569" t="s">
        <v>8</v>
      </c>
      <c r="G9" s="2569"/>
      <c r="H9" s="1158"/>
      <c r="I9" s="2569" t="s">
        <v>8</v>
      </c>
      <c r="J9" s="2569"/>
      <c r="K9" s="1158"/>
      <c r="L9" s="1428"/>
      <c r="M9" s="1430"/>
      <c r="N9" s="199"/>
    </row>
    <row r="10" spans="1:14" ht="15.75" customHeight="1">
      <c r="A10" s="3461"/>
      <c r="B10" s="3461"/>
      <c r="C10" s="2678" t="s">
        <v>463</v>
      </c>
      <c r="D10" s="2439"/>
      <c r="E10" s="1120"/>
      <c r="F10" s="2569" t="s">
        <v>463</v>
      </c>
      <c r="G10" s="2569"/>
      <c r="H10" s="1120"/>
      <c r="I10" s="2569" t="s">
        <v>463</v>
      </c>
      <c r="J10" s="2569"/>
      <c r="K10" s="1120"/>
      <c r="L10" s="1428"/>
      <c r="M10" s="1430"/>
      <c r="N10" s="199"/>
    </row>
    <row r="11" spans="1:14" ht="15.75" customHeight="1" thickBot="1">
      <c r="A11" s="3461"/>
      <c r="B11" s="3461"/>
      <c r="C11" s="1431"/>
      <c r="D11" s="1432"/>
      <c r="E11" s="1433"/>
      <c r="F11" s="1432"/>
      <c r="G11" s="1432"/>
      <c r="H11" s="1433"/>
      <c r="I11" s="1432"/>
      <c r="J11" s="1432"/>
      <c r="K11" s="1433"/>
      <c r="L11" s="1432"/>
      <c r="M11" s="1434"/>
      <c r="N11" s="199"/>
    </row>
    <row r="12" spans="1:14" ht="114.75" customHeight="1">
      <c r="A12" s="3461"/>
      <c r="B12" s="1421" t="s">
        <v>464</v>
      </c>
      <c r="C12" s="2685" t="s">
        <v>2331</v>
      </c>
      <c r="D12" s="2686"/>
      <c r="E12" s="2686"/>
      <c r="F12" s="2686"/>
      <c r="G12" s="2686"/>
      <c r="H12" s="2686"/>
      <c r="I12" s="2686"/>
      <c r="J12" s="2686"/>
      <c r="K12" s="2686"/>
      <c r="L12" s="2686"/>
      <c r="M12" s="2687"/>
      <c r="N12" s="199"/>
    </row>
    <row r="13" spans="1:14" ht="131.25" customHeight="1">
      <c r="A13" s="3461"/>
      <c r="B13" s="1421" t="s">
        <v>543</v>
      </c>
      <c r="C13" s="2685" t="s">
        <v>2332</v>
      </c>
      <c r="D13" s="2686"/>
      <c r="E13" s="2686"/>
      <c r="F13" s="2686"/>
      <c r="G13" s="2686"/>
      <c r="H13" s="2686"/>
      <c r="I13" s="2686"/>
      <c r="J13" s="2686"/>
      <c r="K13" s="2686"/>
      <c r="L13" s="2686"/>
      <c r="M13" s="2687"/>
      <c r="N13" s="199"/>
    </row>
    <row r="14" spans="1:14" ht="60" customHeight="1">
      <c r="A14" s="3461"/>
      <c r="B14" s="1419" t="s">
        <v>545</v>
      </c>
      <c r="C14" s="3418" t="s">
        <v>456</v>
      </c>
      <c r="D14" s="3419"/>
      <c r="E14" s="3419"/>
      <c r="F14" s="3419"/>
      <c r="G14" s="3419"/>
      <c r="H14" s="3419"/>
      <c r="I14" s="3419"/>
      <c r="J14" s="3419"/>
      <c r="K14" s="3419"/>
      <c r="L14" s="3419"/>
      <c r="M14" s="3420"/>
      <c r="N14" s="199"/>
    </row>
    <row r="15" spans="1:14" ht="61.5" customHeight="1">
      <c r="A15" s="3461"/>
      <c r="B15" s="3507" t="s">
        <v>547</v>
      </c>
      <c r="C15" s="2685" t="s">
        <v>83</v>
      </c>
      <c r="D15" s="2686"/>
      <c r="E15" s="1435" t="s">
        <v>548</v>
      </c>
      <c r="F15" s="3508" t="s">
        <v>382</v>
      </c>
      <c r="G15" s="2686"/>
      <c r="H15" s="2686"/>
      <c r="I15" s="2686"/>
      <c r="J15" s="2686"/>
      <c r="K15" s="2686"/>
      <c r="L15" s="2686"/>
      <c r="M15" s="2687"/>
      <c r="N15" s="199"/>
    </row>
    <row r="16" spans="1:14" ht="15.75" hidden="1" customHeight="1">
      <c r="A16" s="3461"/>
      <c r="B16" s="3482"/>
      <c r="C16" s="2685"/>
      <c r="D16" s="2686"/>
      <c r="E16" s="2686"/>
      <c r="F16" s="2686"/>
      <c r="G16" s="2686"/>
      <c r="H16" s="2686"/>
      <c r="I16" s="2686"/>
      <c r="J16" s="2686"/>
      <c r="K16" s="2686"/>
      <c r="L16" s="2686"/>
      <c r="M16" s="2687"/>
      <c r="N16" s="199" t="s">
        <v>175</v>
      </c>
    </row>
    <row r="17" spans="1:14" ht="15.75" customHeight="1">
      <c r="A17" s="3493" t="s">
        <v>465</v>
      </c>
      <c r="B17" s="1436" t="s">
        <v>2</v>
      </c>
      <c r="C17" s="2685" t="s">
        <v>108</v>
      </c>
      <c r="D17" s="2686"/>
      <c r="E17" s="2686"/>
      <c r="F17" s="2686"/>
      <c r="G17" s="2686"/>
      <c r="H17" s="2686"/>
      <c r="I17" s="2686"/>
      <c r="J17" s="2686"/>
      <c r="K17" s="2686"/>
      <c r="L17" s="2686"/>
      <c r="M17" s="2687"/>
      <c r="N17" s="199"/>
    </row>
    <row r="18" spans="1:14" ht="40.5" customHeight="1">
      <c r="A18" s="3461"/>
      <c r="B18" s="1436" t="s">
        <v>550</v>
      </c>
      <c r="C18" s="3494" t="s">
        <v>2333</v>
      </c>
      <c r="D18" s="2686"/>
      <c r="E18" s="2686"/>
      <c r="F18" s="2686"/>
      <c r="G18" s="2686"/>
      <c r="H18" s="2686"/>
      <c r="I18" s="2686"/>
      <c r="J18" s="2686"/>
      <c r="K18" s="2686"/>
      <c r="L18" s="2686"/>
      <c r="M18" s="2687"/>
      <c r="N18" s="1437"/>
    </row>
    <row r="19" spans="1:14" ht="8.25" customHeight="1">
      <c r="A19" s="3461"/>
      <c r="B19" s="3481" t="s">
        <v>466</v>
      </c>
      <c r="C19" s="1438"/>
      <c r="D19" s="1439"/>
      <c r="E19" s="1439"/>
      <c r="F19" s="1439"/>
      <c r="G19" s="1439"/>
      <c r="H19" s="1439"/>
      <c r="I19" s="1439"/>
      <c r="J19" s="1439"/>
      <c r="K19" s="1439"/>
      <c r="L19" s="1439"/>
      <c r="M19" s="1440"/>
      <c r="N19" s="199"/>
    </row>
    <row r="20" spans="1:14" ht="9" customHeight="1">
      <c r="A20" s="3461"/>
      <c r="B20" s="3482"/>
      <c r="C20" s="1441"/>
      <c r="D20" s="1442"/>
      <c r="E20" s="1443"/>
      <c r="F20" s="1442"/>
      <c r="G20" s="1443"/>
      <c r="H20" s="1442"/>
      <c r="I20" s="1443"/>
      <c r="J20" s="1442"/>
      <c r="K20" s="1443"/>
      <c r="L20" s="1443"/>
      <c r="M20" s="1444"/>
      <c r="N20" s="199"/>
    </row>
    <row r="21" spans="1:14" ht="15.75" customHeight="1">
      <c r="A21" s="3461"/>
      <c r="B21" s="3482"/>
      <c r="C21" s="1445" t="s">
        <v>467</v>
      </c>
      <c r="D21" s="1446"/>
      <c r="E21" s="1447" t="s">
        <v>468</v>
      </c>
      <c r="F21" s="1446"/>
      <c r="G21" s="1447" t="s">
        <v>469</v>
      </c>
      <c r="H21" s="1446"/>
      <c r="I21" s="1447" t="s">
        <v>470</v>
      </c>
      <c r="J21" s="1448"/>
      <c r="K21" s="1447"/>
      <c r="L21" s="1447"/>
      <c r="M21" s="1444"/>
      <c r="N21" s="199"/>
    </row>
    <row r="22" spans="1:14" ht="15.75" customHeight="1">
      <c r="A22" s="3461"/>
      <c r="B22" s="3482"/>
      <c r="C22" s="1445" t="s">
        <v>471</v>
      </c>
      <c r="D22" s="1449"/>
      <c r="E22" s="1447" t="s">
        <v>472</v>
      </c>
      <c r="F22" s="1450"/>
      <c r="G22" s="1447" t="s">
        <v>473</v>
      </c>
      <c r="H22" s="1450"/>
      <c r="I22" s="1447"/>
      <c r="J22" s="1443"/>
      <c r="K22" s="1447"/>
      <c r="L22" s="1447"/>
      <c r="M22" s="1444"/>
      <c r="N22" s="199"/>
    </row>
    <row r="23" spans="1:14" ht="15.75" customHeight="1">
      <c r="A23" s="3461"/>
      <c r="B23" s="3482"/>
      <c r="C23" s="1445" t="s">
        <v>474</v>
      </c>
      <c r="D23" s="1449" t="s">
        <v>477</v>
      </c>
      <c r="E23" s="1447" t="s">
        <v>475</v>
      </c>
      <c r="F23" s="1449"/>
      <c r="G23" s="1447"/>
      <c r="H23" s="1443"/>
      <c r="I23" s="1447"/>
      <c r="J23" s="1443"/>
      <c r="K23" s="1447"/>
      <c r="L23" s="1447"/>
      <c r="M23" s="1444"/>
      <c r="N23" s="1451"/>
    </row>
    <row r="24" spans="1:14" ht="15.75" customHeight="1">
      <c r="A24" s="3461"/>
      <c r="B24" s="3482"/>
      <c r="C24" s="1445" t="s">
        <v>476</v>
      </c>
      <c r="D24" s="1450"/>
      <c r="E24" s="1447" t="s">
        <v>478</v>
      </c>
      <c r="F24" s="3495"/>
      <c r="G24" s="3489"/>
      <c r="H24" s="3489"/>
      <c r="I24" s="3489"/>
      <c r="J24" s="3489"/>
      <c r="K24" s="3489"/>
      <c r="L24" s="3489"/>
      <c r="M24" s="3469"/>
      <c r="N24" s="1451"/>
    </row>
    <row r="25" spans="1:14" ht="9.75" customHeight="1">
      <c r="A25" s="3461"/>
      <c r="B25" s="3483"/>
      <c r="C25" s="1452"/>
      <c r="D25" s="1453"/>
      <c r="E25" s="1453"/>
      <c r="F25" s="1453"/>
      <c r="G25" s="1453"/>
      <c r="H25" s="1453"/>
      <c r="I25" s="1453"/>
      <c r="J25" s="1453"/>
      <c r="K25" s="1453"/>
      <c r="L25" s="1453"/>
      <c r="M25" s="1454"/>
      <c r="N25" s="199"/>
    </row>
    <row r="26" spans="1:14" ht="15.75" customHeight="1">
      <c r="A26" s="3461"/>
      <c r="B26" s="3481" t="s">
        <v>479</v>
      </c>
      <c r="C26" s="1455"/>
      <c r="D26" s="1439"/>
      <c r="E26" s="1439"/>
      <c r="F26" s="1439"/>
      <c r="G26" s="1439"/>
      <c r="H26" s="1439"/>
      <c r="I26" s="1439"/>
      <c r="J26" s="1439"/>
      <c r="K26" s="1439"/>
      <c r="L26" s="1456"/>
      <c r="M26" s="1457"/>
      <c r="N26" s="199"/>
    </row>
    <row r="27" spans="1:14" ht="15.75" customHeight="1">
      <c r="A27" s="3461"/>
      <c r="B27" s="3482"/>
      <c r="C27" s="1445" t="s">
        <v>480</v>
      </c>
      <c r="D27" s="1450"/>
      <c r="E27" s="1458"/>
      <c r="F27" s="1447" t="s">
        <v>481</v>
      </c>
      <c r="G27" s="1449"/>
      <c r="H27" s="1458"/>
      <c r="I27" s="1447" t="s">
        <v>482</v>
      </c>
      <c r="J27" s="1449" t="s">
        <v>477</v>
      </c>
      <c r="K27" s="1458"/>
      <c r="L27" s="1428"/>
      <c r="M27" s="1430"/>
      <c r="N27" s="199"/>
    </row>
    <row r="28" spans="1:14" ht="15.75" customHeight="1">
      <c r="A28" s="3461"/>
      <c r="B28" s="3482"/>
      <c r="C28" s="1445" t="s">
        <v>483</v>
      </c>
      <c r="D28" s="1459"/>
      <c r="E28" s="1428"/>
      <c r="F28" s="1447" t="s">
        <v>484</v>
      </c>
      <c r="G28" s="1450"/>
      <c r="H28" s="1428"/>
      <c r="I28" s="1460"/>
      <c r="J28" s="1428"/>
      <c r="K28" s="1429"/>
      <c r="L28" s="1428"/>
      <c r="M28" s="1430"/>
      <c r="N28" s="199"/>
    </row>
    <row r="29" spans="1:14" ht="15.75" customHeight="1">
      <c r="A29" s="3461"/>
      <c r="B29" s="3483"/>
      <c r="C29" s="1461"/>
      <c r="D29" s="1442"/>
      <c r="E29" s="1442"/>
      <c r="F29" s="1442"/>
      <c r="G29" s="1442"/>
      <c r="H29" s="1442"/>
      <c r="I29" s="1442"/>
      <c r="J29" s="1442"/>
      <c r="K29" s="1442"/>
      <c r="L29" s="1462"/>
      <c r="M29" s="1463"/>
      <c r="N29" s="199"/>
    </row>
    <row r="30" spans="1:14" ht="15.75" customHeight="1">
      <c r="A30" s="3461"/>
      <c r="B30" s="1464" t="s">
        <v>485</v>
      </c>
      <c r="C30" s="1465"/>
      <c r="D30" s="1466"/>
      <c r="E30" s="1466"/>
      <c r="F30" s="1466"/>
      <c r="G30" s="1466"/>
      <c r="H30" s="1466"/>
      <c r="I30" s="1466"/>
      <c r="J30" s="1466"/>
      <c r="K30" s="1466"/>
      <c r="L30" s="1466"/>
      <c r="M30" s="1467"/>
      <c r="N30" s="199"/>
    </row>
    <row r="31" spans="1:14" ht="15.75" customHeight="1">
      <c r="A31" s="3461"/>
      <c r="B31" s="1464"/>
      <c r="C31" s="1468" t="s">
        <v>486</v>
      </c>
      <c r="D31" s="1450" t="s">
        <v>9</v>
      </c>
      <c r="E31" s="1458"/>
      <c r="F31" s="1469" t="s">
        <v>487</v>
      </c>
      <c r="G31" s="1450" t="s">
        <v>9</v>
      </c>
      <c r="H31" s="1458"/>
      <c r="I31" s="1469" t="s">
        <v>488</v>
      </c>
      <c r="J31" s="1470"/>
      <c r="K31" s="1450" t="s">
        <v>9</v>
      </c>
      <c r="L31" s="1471"/>
      <c r="M31" s="1472"/>
      <c r="N31" s="199"/>
    </row>
    <row r="32" spans="1:14" ht="15.75" customHeight="1">
      <c r="A32" s="3461"/>
      <c r="B32" s="1420"/>
      <c r="C32" s="1452"/>
      <c r="D32" s="1453"/>
      <c r="E32" s="1453"/>
      <c r="F32" s="1453"/>
      <c r="G32" s="1453"/>
      <c r="H32" s="1453"/>
      <c r="I32" s="1453"/>
      <c r="J32" s="1453"/>
      <c r="K32" s="1453"/>
      <c r="L32" s="1453"/>
      <c r="M32" s="1454"/>
      <c r="N32" s="199"/>
    </row>
    <row r="33" spans="1:14" ht="15.75" customHeight="1">
      <c r="A33" s="3461"/>
      <c r="B33" s="3481" t="s">
        <v>489</v>
      </c>
      <c r="C33" s="1473"/>
      <c r="D33" s="1474"/>
      <c r="E33" s="1474"/>
      <c r="F33" s="1474"/>
      <c r="G33" s="1474"/>
      <c r="H33" s="1474"/>
      <c r="I33" s="1474"/>
      <c r="J33" s="1474"/>
      <c r="K33" s="1474"/>
      <c r="L33" s="1456"/>
      <c r="M33" s="1457"/>
      <c r="N33" s="199"/>
    </row>
    <row r="34" spans="1:14" ht="15.75" customHeight="1">
      <c r="A34" s="3461"/>
      <c r="B34" s="3482"/>
      <c r="C34" s="1475" t="s">
        <v>490</v>
      </c>
      <c r="D34" s="1476">
        <v>2020</v>
      </c>
      <c r="E34" s="1477"/>
      <c r="F34" s="1458" t="s">
        <v>491</v>
      </c>
      <c r="G34" s="1478">
        <v>2021</v>
      </c>
      <c r="H34" s="1477"/>
      <c r="I34" s="1469"/>
      <c r="J34" s="1477"/>
      <c r="K34" s="1477"/>
      <c r="L34" s="1428"/>
      <c r="M34" s="1430"/>
      <c r="N34" s="199"/>
    </row>
    <row r="35" spans="1:14" ht="15.75" customHeight="1">
      <c r="A35" s="3461"/>
      <c r="B35" s="3483"/>
      <c r="C35" s="1452"/>
      <c r="D35" s="1479"/>
      <c r="E35" s="1480"/>
      <c r="F35" s="1453"/>
      <c r="G35" s="1480"/>
      <c r="H35" s="1480"/>
      <c r="I35" s="1481"/>
      <c r="J35" s="1480"/>
      <c r="K35" s="1480"/>
      <c r="L35" s="1462"/>
      <c r="M35" s="1463"/>
      <c r="N35" s="199"/>
    </row>
    <row r="36" spans="1:14" ht="15.75" customHeight="1">
      <c r="A36" s="3461"/>
      <c r="B36" s="3481" t="s">
        <v>493</v>
      </c>
      <c r="C36" s="1482"/>
      <c r="D36" s="1483"/>
      <c r="E36" s="1483"/>
      <c r="F36" s="1483"/>
      <c r="G36" s="1483"/>
      <c r="H36" s="1483"/>
      <c r="I36" s="1483"/>
      <c r="J36" s="1483"/>
      <c r="K36" s="1483"/>
      <c r="L36" s="1483"/>
      <c r="M36" s="1484"/>
      <c r="N36" s="199"/>
    </row>
    <row r="37" spans="1:14" ht="15.75" customHeight="1">
      <c r="A37" s="3461"/>
      <c r="B37" s="3482"/>
      <c r="C37" s="1445"/>
      <c r="D37" s="1458" t="s">
        <v>494</v>
      </c>
      <c r="E37" s="1458"/>
      <c r="F37" s="1458" t="s">
        <v>495</v>
      </c>
      <c r="G37" s="1458"/>
      <c r="H37" s="1429" t="s">
        <v>496</v>
      </c>
      <c r="I37" s="1429"/>
      <c r="J37" s="1429" t="s">
        <v>497</v>
      </c>
      <c r="K37" s="1458"/>
      <c r="L37" s="1458" t="s">
        <v>498</v>
      </c>
      <c r="M37" s="1485"/>
      <c r="N37" s="199"/>
    </row>
    <row r="38" spans="1:14" ht="15.75" customHeight="1">
      <c r="A38" s="3461"/>
      <c r="B38" s="3482"/>
      <c r="C38" s="1445"/>
      <c r="D38" s="3491">
        <v>0.6</v>
      </c>
      <c r="E38" s="3476"/>
      <c r="F38" s="3491">
        <v>0.4</v>
      </c>
      <c r="G38" s="3476"/>
      <c r="H38" s="3491">
        <v>0</v>
      </c>
      <c r="I38" s="3476"/>
      <c r="J38" s="3491">
        <v>0</v>
      </c>
      <c r="K38" s="3476"/>
      <c r="L38" s="3491">
        <v>0</v>
      </c>
      <c r="M38" s="3476"/>
      <c r="N38" s="199"/>
    </row>
    <row r="39" spans="1:14" ht="15.75" customHeight="1">
      <c r="A39" s="3461"/>
      <c r="B39" s="3482"/>
      <c r="C39" s="1445"/>
      <c r="D39" s="1458" t="s">
        <v>499</v>
      </c>
      <c r="E39" s="1458"/>
      <c r="F39" s="1458" t="s">
        <v>500</v>
      </c>
      <c r="G39" s="1458"/>
      <c r="H39" s="1429" t="s">
        <v>501</v>
      </c>
      <c r="I39" s="1429"/>
      <c r="J39" s="1429" t="s">
        <v>502</v>
      </c>
      <c r="K39" s="1458"/>
      <c r="L39" s="1458" t="s">
        <v>503</v>
      </c>
      <c r="M39" s="1444"/>
      <c r="N39" s="199"/>
    </row>
    <row r="40" spans="1:14" ht="15.75" customHeight="1">
      <c r="A40" s="3461"/>
      <c r="B40" s="3482"/>
      <c r="C40" s="1445"/>
      <c r="D40" s="3491">
        <v>0</v>
      </c>
      <c r="E40" s="3476"/>
      <c r="F40" s="3491">
        <v>0</v>
      </c>
      <c r="G40" s="3476"/>
      <c r="H40" s="3491">
        <v>0</v>
      </c>
      <c r="I40" s="3476"/>
      <c r="J40" s="3491">
        <v>0</v>
      </c>
      <c r="K40" s="3476"/>
      <c r="L40" s="3491">
        <v>0</v>
      </c>
      <c r="M40" s="3476"/>
      <c r="N40" s="199"/>
    </row>
    <row r="41" spans="1:14" ht="15.75" customHeight="1">
      <c r="A41" s="3461"/>
      <c r="B41" s="3482"/>
      <c r="C41" s="1445"/>
      <c r="D41" s="1458" t="s">
        <v>504</v>
      </c>
      <c r="E41" s="1458"/>
      <c r="F41" s="1458" t="s">
        <v>505</v>
      </c>
      <c r="G41" s="1458"/>
      <c r="H41" s="1429" t="s">
        <v>506</v>
      </c>
      <c r="I41" s="1429"/>
      <c r="J41" s="1429" t="s">
        <v>507</v>
      </c>
      <c r="K41" s="1458"/>
      <c r="L41" s="1458" t="s">
        <v>508</v>
      </c>
      <c r="M41" s="1444"/>
      <c r="N41" s="199"/>
    </row>
    <row r="42" spans="1:14" ht="15.75" customHeight="1">
      <c r="A42" s="3461"/>
      <c r="B42" s="3482"/>
      <c r="C42" s="1445"/>
      <c r="D42" s="3475"/>
      <c r="E42" s="3476"/>
      <c r="F42" s="3475"/>
      <c r="G42" s="3476"/>
      <c r="H42" s="1486"/>
      <c r="I42" s="1471"/>
      <c r="J42" s="1486"/>
      <c r="K42" s="1471"/>
      <c r="L42" s="1486"/>
      <c r="M42" s="1487"/>
      <c r="N42" s="199"/>
    </row>
    <row r="43" spans="1:14" ht="15.75" customHeight="1">
      <c r="A43" s="3461"/>
      <c r="B43" s="3482"/>
      <c r="C43" s="1445"/>
      <c r="D43" s="1488" t="s">
        <v>508</v>
      </c>
      <c r="E43" s="1489"/>
      <c r="F43" s="1488" t="s">
        <v>509</v>
      </c>
      <c r="G43" s="1489"/>
      <c r="H43" s="1490"/>
      <c r="I43" s="1466"/>
      <c r="J43" s="1490"/>
      <c r="K43" s="1466"/>
      <c r="L43" s="1490"/>
      <c r="M43" s="1467"/>
      <c r="N43" s="199"/>
    </row>
    <row r="44" spans="1:14" ht="15.75" customHeight="1">
      <c r="A44" s="3461"/>
      <c r="B44" s="3482"/>
      <c r="C44" s="1445"/>
      <c r="D44" s="1486"/>
      <c r="E44" s="1471"/>
      <c r="F44" s="3477">
        <v>1</v>
      </c>
      <c r="G44" s="3478"/>
      <c r="H44" s="3479"/>
      <c r="I44" s="3480"/>
      <c r="J44" s="1491"/>
      <c r="K44" s="1458"/>
      <c r="L44" s="1491"/>
      <c r="M44" s="1472"/>
      <c r="N44" s="199"/>
    </row>
    <row r="45" spans="1:14" ht="15.75" customHeight="1">
      <c r="A45" s="3461"/>
      <c r="B45" s="3482"/>
      <c r="C45" s="1492"/>
      <c r="D45" s="1488"/>
      <c r="E45" s="1489"/>
      <c r="F45" s="1488"/>
      <c r="G45" s="1489"/>
      <c r="H45" s="1493"/>
      <c r="I45" s="1453"/>
      <c r="J45" s="1493"/>
      <c r="K45" s="1453"/>
      <c r="L45" s="1493"/>
      <c r="M45" s="1454"/>
      <c r="N45" s="199"/>
    </row>
    <row r="46" spans="1:14" ht="18" customHeight="1">
      <c r="A46" s="3461"/>
      <c r="B46" s="3481" t="s">
        <v>510</v>
      </c>
      <c r="C46" s="1455"/>
      <c r="D46" s="1439"/>
      <c r="E46" s="1439"/>
      <c r="F46" s="1439"/>
      <c r="G46" s="1439"/>
      <c r="H46" s="1439"/>
      <c r="I46" s="1439"/>
      <c r="J46" s="1439"/>
      <c r="K46" s="1439"/>
      <c r="L46" s="1428"/>
      <c r="M46" s="1430"/>
      <c r="N46" s="199"/>
    </row>
    <row r="47" spans="1:14" ht="15.75" customHeight="1">
      <c r="A47" s="3461"/>
      <c r="B47" s="3482"/>
      <c r="C47" s="1427"/>
      <c r="D47" s="1494" t="s">
        <v>131</v>
      </c>
      <c r="E47" s="1495" t="s">
        <v>28</v>
      </c>
      <c r="F47" s="3484" t="s">
        <v>511</v>
      </c>
      <c r="G47" s="3486"/>
      <c r="H47" s="3487"/>
      <c r="I47" s="3487"/>
      <c r="J47" s="3488"/>
      <c r="K47" s="1496" t="s">
        <v>512</v>
      </c>
      <c r="L47" s="3466"/>
      <c r="M47" s="3467"/>
      <c r="N47" s="199"/>
    </row>
    <row r="48" spans="1:14" ht="15.75" customHeight="1">
      <c r="A48" s="3461"/>
      <c r="B48" s="3482"/>
      <c r="C48" s="1427"/>
      <c r="D48" s="1497"/>
      <c r="E48" s="1449" t="s">
        <v>477</v>
      </c>
      <c r="F48" s="3485"/>
      <c r="G48" s="3468"/>
      <c r="H48" s="3489"/>
      <c r="I48" s="3489"/>
      <c r="J48" s="3490"/>
      <c r="K48" s="1428"/>
      <c r="L48" s="3468"/>
      <c r="M48" s="3469"/>
      <c r="N48" s="199"/>
    </row>
    <row r="49" spans="1:14" ht="15.75" customHeight="1">
      <c r="A49" s="3461"/>
      <c r="B49" s="3483"/>
      <c r="C49" s="1498"/>
      <c r="D49" s="1462"/>
      <c r="E49" s="1462"/>
      <c r="F49" s="1462"/>
      <c r="G49" s="1462"/>
      <c r="H49" s="1462"/>
      <c r="I49" s="1462"/>
      <c r="J49" s="1462"/>
      <c r="K49" s="1462"/>
      <c r="L49" s="1428"/>
      <c r="M49" s="1430"/>
      <c r="N49" s="199"/>
    </row>
    <row r="50" spans="1:14" ht="48" customHeight="1">
      <c r="A50" s="3461"/>
      <c r="B50" s="1421" t="s">
        <v>513</v>
      </c>
      <c r="C50" s="2685" t="s">
        <v>2334</v>
      </c>
      <c r="D50" s="2686"/>
      <c r="E50" s="2686"/>
      <c r="F50" s="2686"/>
      <c r="G50" s="2686"/>
      <c r="H50" s="2686"/>
      <c r="I50" s="2686"/>
      <c r="J50" s="2686"/>
      <c r="K50" s="2686"/>
      <c r="L50" s="2686"/>
      <c r="M50" s="2687"/>
      <c r="N50" s="199"/>
    </row>
    <row r="51" spans="1:14" ht="15.75" customHeight="1">
      <c r="A51" s="3461"/>
      <c r="B51" s="1436" t="s">
        <v>514</v>
      </c>
      <c r="C51" s="2685" t="s">
        <v>2335</v>
      </c>
      <c r="D51" s="2686"/>
      <c r="E51" s="2686"/>
      <c r="F51" s="2686"/>
      <c r="G51" s="2686"/>
      <c r="H51" s="2686"/>
      <c r="I51" s="2686"/>
      <c r="J51" s="2686"/>
      <c r="K51" s="2686"/>
      <c r="L51" s="2686"/>
      <c r="M51" s="2687"/>
      <c r="N51" s="199"/>
    </row>
    <row r="52" spans="1:14" ht="15.75" customHeight="1">
      <c r="A52" s="3461"/>
      <c r="B52" s="1436" t="s">
        <v>515</v>
      </c>
      <c r="C52" s="1499">
        <v>30</v>
      </c>
      <c r="D52" s="1500"/>
      <c r="E52" s="1500"/>
      <c r="F52" s="1500"/>
      <c r="G52" s="1500"/>
      <c r="H52" s="1500"/>
      <c r="I52" s="1500"/>
      <c r="J52" s="1500"/>
      <c r="K52" s="1500"/>
      <c r="L52" s="1500"/>
      <c r="M52" s="1501"/>
      <c r="N52" s="3470"/>
    </row>
    <row r="53" spans="1:14" ht="15.75" customHeight="1">
      <c r="A53" s="3461"/>
      <c r="B53" s="1436" t="s">
        <v>517</v>
      </c>
      <c r="C53" s="1499" t="s">
        <v>9</v>
      </c>
      <c r="D53" s="1500"/>
      <c r="E53" s="1500"/>
      <c r="F53" s="1500"/>
      <c r="G53" s="1500"/>
      <c r="H53" s="1500"/>
      <c r="I53" s="1500"/>
      <c r="J53" s="1500"/>
      <c r="K53" s="1500"/>
      <c r="L53" s="1500"/>
      <c r="M53" s="1501"/>
      <c r="N53" s="3470"/>
    </row>
    <row r="54" spans="1:14" ht="15.75" customHeight="1">
      <c r="A54" s="3460" t="s">
        <v>518</v>
      </c>
      <c r="B54" s="1502" t="s">
        <v>519</v>
      </c>
      <c r="C54" s="3471" t="s">
        <v>2336</v>
      </c>
      <c r="D54" s="3472"/>
      <c r="E54" s="3472"/>
      <c r="F54" s="3472"/>
      <c r="G54" s="3472"/>
      <c r="H54" s="3472"/>
      <c r="I54" s="3472"/>
      <c r="J54" s="3472"/>
      <c r="K54" s="3472"/>
      <c r="L54" s="3472"/>
      <c r="M54" s="3473"/>
      <c r="N54" s="199"/>
    </row>
    <row r="55" spans="1:14" ht="15.75" customHeight="1">
      <c r="A55" s="3461"/>
      <c r="B55" s="1502" t="s">
        <v>521</v>
      </c>
      <c r="C55" s="3471" t="s">
        <v>2337</v>
      </c>
      <c r="D55" s="3472"/>
      <c r="E55" s="3472"/>
      <c r="F55" s="3472"/>
      <c r="G55" s="3472"/>
      <c r="H55" s="3472"/>
      <c r="I55" s="3472"/>
      <c r="J55" s="3472"/>
      <c r="K55" s="3472"/>
      <c r="L55" s="3472"/>
      <c r="M55" s="3473"/>
      <c r="N55" s="199"/>
    </row>
    <row r="56" spans="1:14" ht="15.75" customHeight="1">
      <c r="A56" s="3461"/>
      <c r="B56" s="1502" t="s">
        <v>523</v>
      </c>
      <c r="C56" s="3471" t="s">
        <v>557</v>
      </c>
      <c r="D56" s="3472"/>
      <c r="E56" s="3472"/>
      <c r="F56" s="3472"/>
      <c r="G56" s="3472"/>
      <c r="H56" s="3472"/>
      <c r="I56" s="3472"/>
      <c r="J56" s="3472"/>
      <c r="K56" s="3472"/>
      <c r="L56" s="3472"/>
      <c r="M56" s="3473"/>
      <c r="N56" s="199"/>
    </row>
    <row r="57" spans="1:14" ht="15.75" customHeight="1">
      <c r="A57" s="3461"/>
      <c r="B57" s="1503" t="s">
        <v>524</v>
      </c>
      <c r="C57" s="3471" t="s">
        <v>2338</v>
      </c>
      <c r="D57" s="3472"/>
      <c r="E57" s="3472"/>
      <c r="F57" s="3472"/>
      <c r="G57" s="3472"/>
      <c r="H57" s="3472"/>
      <c r="I57" s="3472"/>
      <c r="J57" s="3472"/>
      <c r="K57" s="3472"/>
      <c r="L57" s="3472"/>
      <c r="M57" s="3473"/>
      <c r="N57" s="199"/>
    </row>
    <row r="58" spans="1:14" ht="15.75" customHeight="1">
      <c r="A58" s="3461"/>
      <c r="B58" s="1502" t="s">
        <v>526</v>
      </c>
      <c r="C58" s="3474" t="s">
        <v>2339</v>
      </c>
      <c r="D58" s="3472"/>
      <c r="E58" s="3472"/>
      <c r="F58" s="3472"/>
      <c r="G58" s="3472"/>
      <c r="H58" s="3472"/>
      <c r="I58" s="3472"/>
      <c r="J58" s="3472"/>
      <c r="K58" s="3472"/>
      <c r="L58" s="3472"/>
      <c r="M58" s="3473"/>
      <c r="N58" s="199"/>
    </row>
    <row r="59" spans="1:14" ht="15.75" customHeight="1" thickBot="1">
      <c r="A59" s="3462"/>
      <c r="B59" s="1502" t="s">
        <v>527</v>
      </c>
      <c r="C59" s="3471">
        <v>3358000</v>
      </c>
      <c r="D59" s="3472"/>
      <c r="E59" s="3472"/>
      <c r="F59" s="3472"/>
      <c r="G59" s="3472"/>
      <c r="H59" s="3472"/>
      <c r="I59" s="3472"/>
      <c r="J59" s="3472"/>
      <c r="K59" s="3472"/>
      <c r="L59" s="3472"/>
      <c r="M59" s="3473"/>
      <c r="N59" s="199"/>
    </row>
    <row r="60" spans="1:14" ht="15.75" customHeight="1">
      <c r="A60" s="3460" t="s">
        <v>528</v>
      </c>
      <c r="B60" s="1504" t="s">
        <v>529</v>
      </c>
      <c r="C60" s="2650" t="s">
        <v>2163</v>
      </c>
      <c r="D60" s="2420"/>
      <c r="E60" s="2420"/>
      <c r="F60" s="2420"/>
      <c r="G60" s="2420"/>
      <c r="H60" s="2420"/>
      <c r="I60" s="2420"/>
      <c r="J60" s="2420"/>
      <c r="K60" s="2420"/>
      <c r="L60" s="2420"/>
      <c r="M60" s="2421"/>
      <c r="N60" s="199"/>
    </row>
    <row r="61" spans="1:14" ht="30" customHeight="1">
      <c r="A61" s="3461"/>
      <c r="B61" s="1504" t="s">
        <v>531</v>
      </c>
      <c r="C61" s="2650" t="s">
        <v>1670</v>
      </c>
      <c r="D61" s="2420"/>
      <c r="E61" s="2420"/>
      <c r="F61" s="2420"/>
      <c r="G61" s="2420"/>
      <c r="H61" s="2420"/>
      <c r="I61" s="2420"/>
      <c r="J61" s="2420"/>
      <c r="K61" s="2420"/>
      <c r="L61" s="2420"/>
      <c r="M61" s="2421"/>
      <c r="N61" s="199"/>
    </row>
    <row r="62" spans="1:14" ht="30" customHeight="1" thickBot="1">
      <c r="A62" s="3461"/>
      <c r="B62" s="1505" t="s">
        <v>5</v>
      </c>
      <c r="C62" s="2932" t="s">
        <v>560</v>
      </c>
      <c r="D62" s="2933"/>
      <c r="E62" s="2933"/>
      <c r="F62" s="2933"/>
      <c r="G62" s="2933"/>
      <c r="H62" s="2933"/>
      <c r="I62" s="2933"/>
      <c r="J62" s="2933"/>
      <c r="K62" s="2933"/>
      <c r="L62" s="2933"/>
      <c r="M62" s="2934"/>
      <c r="N62" s="199"/>
    </row>
    <row r="63" spans="1:14" ht="15.75" customHeight="1" thickBot="1">
      <c r="A63" s="1506" t="s">
        <v>533</v>
      </c>
      <c r="B63" s="1507"/>
      <c r="C63" s="3463"/>
      <c r="D63" s="3464"/>
      <c r="E63" s="3464"/>
      <c r="F63" s="3464"/>
      <c r="G63" s="3464"/>
      <c r="H63" s="3464"/>
      <c r="I63" s="3464"/>
      <c r="J63" s="3464"/>
      <c r="K63" s="3464"/>
      <c r="L63" s="3464"/>
      <c r="M63" s="3465"/>
      <c r="N63" s="199"/>
    </row>
    <row r="64" spans="1:14" ht="15.75" customHeight="1">
      <c r="A64" s="199"/>
      <c r="B64" s="1003"/>
      <c r="C64" s="199"/>
      <c r="D64" s="199"/>
      <c r="E64" s="199"/>
      <c r="F64" s="199"/>
      <c r="G64" s="199"/>
      <c r="H64" s="199"/>
      <c r="I64" s="199"/>
      <c r="J64" s="199"/>
      <c r="K64" s="199"/>
      <c r="L64" s="199"/>
      <c r="M64" s="199"/>
      <c r="N64" s="199"/>
    </row>
    <row r="65" spans="1:14" ht="15.75" customHeight="1">
      <c r="A65" s="199"/>
      <c r="B65" s="1003"/>
      <c r="C65" s="199"/>
      <c r="D65" s="199"/>
      <c r="E65" s="199"/>
      <c r="F65" s="199"/>
      <c r="G65" s="199"/>
      <c r="H65" s="199"/>
      <c r="I65" s="199"/>
      <c r="J65" s="199"/>
      <c r="K65" s="199"/>
      <c r="L65" s="199"/>
      <c r="M65" s="199"/>
      <c r="N65" s="199"/>
    </row>
    <row r="66" spans="1:14" ht="15.75" customHeight="1">
      <c r="A66" s="199"/>
      <c r="B66" s="1003"/>
      <c r="C66" s="199"/>
      <c r="D66" s="199"/>
      <c r="E66" s="199"/>
      <c r="F66" s="199"/>
      <c r="G66" s="199"/>
      <c r="H66" s="199"/>
      <c r="I66" s="199"/>
      <c r="J66" s="199"/>
      <c r="K66" s="199"/>
      <c r="L66" s="199"/>
      <c r="M66" s="199"/>
      <c r="N66" s="199"/>
    </row>
    <row r="67" spans="1:14" ht="15.75" customHeight="1">
      <c r="A67" s="199"/>
      <c r="B67" s="1003"/>
      <c r="C67" s="199"/>
      <c r="D67" s="199"/>
      <c r="E67" s="199"/>
      <c r="F67" s="199"/>
      <c r="G67" s="199"/>
      <c r="H67" s="199"/>
      <c r="I67" s="199"/>
      <c r="J67" s="199"/>
      <c r="K67" s="199"/>
      <c r="L67" s="199"/>
      <c r="M67" s="199"/>
      <c r="N67" s="199"/>
    </row>
    <row r="68" spans="1:14" ht="15.75" customHeight="1">
      <c r="A68" s="199"/>
      <c r="B68" s="1003"/>
      <c r="C68" s="199"/>
      <c r="D68" s="199"/>
      <c r="E68" s="199"/>
      <c r="F68" s="199"/>
      <c r="G68" s="199"/>
      <c r="H68" s="199"/>
      <c r="I68" s="199"/>
      <c r="J68" s="199"/>
      <c r="K68" s="199"/>
      <c r="L68" s="199"/>
      <c r="M68" s="199"/>
      <c r="N68" s="199"/>
    </row>
    <row r="69" spans="1:14" ht="15.75" customHeight="1">
      <c r="A69" s="199"/>
      <c r="B69" s="1003"/>
      <c r="C69" s="199"/>
      <c r="D69" s="199"/>
      <c r="E69" s="199"/>
      <c r="F69" s="199"/>
      <c r="G69" s="199"/>
      <c r="H69" s="199"/>
      <c r="I69" s="199"/>
      <c r="J69" s="199"/>
      <c r="K69" s="199"/>
      <c r="L69" s="199"/>
      <c r="M69" s="199"/>
      <c r="N69" s="199"/>
    </row>
    <row r="70" spans="1:14" ht="15.75" customHeight="1">
      <c r="A70" s="199"/>
      <c r="B70" s="1003"/>
      <c r="C70" s="199"/>
      <c r="D70" s="199"/>
      <c r="E70" s="199"/>
      <c r="F70" s="199"/>
      <c r="G70" s="199"/>
      <c r="H70" s="199"/>
      <c r="I70" s="199"/>
      <c r="J70" s="199"/>
      <c r="K70" s="199"/>
      <c r="L70" s="199"/>
      <c r="M70" s="199"/>
      <c r="N70" s="199"/>
    </row>
    <row r="71" spans="1:14" ht="15.75" customHeight="1">
      <c r="A71" s="199"/>
      <c r="B71" s="1003"/>
      <c r="C71" s="199"/>
      <c r="D71" s="199"/>
      <c r="E71" s="199"/>
      <c r="F71" s="199"/>
      <c r="G71" s="199"/>
      <c r="H71" s="199"/>
      <c r="I71" s="199"/>
      <c r="J71" s="199"/>
      <c r="K71" s="199"/>
      <c r="L71" s="199"/>
      <c r="M71" s="199"/>
      <c r="N71" s="199"/>
    </row>
    <row r="72" spans="1:14" ht="15.75" customHeight="1">
      <c r="A72" s="199"/>
      <c r="B72" s="1003"/>
      <c r="C72" s="199"/>
      <c r="D72" s="199"/>
      <c r="E72" s="199"/>
      <c r="F72" s="199"/>
      <c r="G72" s="199"/>
      <c r="H72" s="199"/>
      <c r="I72" s="199"/>
      <c r="J72" s="199"/>
      <c r="K72" s="199"/>
      <c r="L72" s="199"/>
      <c r="M72" s="199"/>
      <c r="N72" s="199"/>
    </row>
    <row r="73" spans="1:14" ht="15.75" customHeight="1">
      <c r="A73" s="199"/>
      <c r="B73" s="1003"/>
      <c r="C73" s="199"/>
      <c r="D73" s="199"/>
      <c r="E73" s="199"/>
      <c r="F73" s="199"/>
      <c r="G73" s="199"/>
      <c r="H73" s="199"/>
      <c r="I73" s="199"/>
      <c r="J73" s="199"/>
      <c r="K73" s="199"/>
      <c r="L73" s="199"/>
      <c r="M73" s="199"/>
      <c r="N73" s="199"/>
    </row>
    <row r="74" spans="1:14" ht="15.75" customHeight="1">
      <c r="A74" s="199"/>
      <c r="B74" s="1003"/>
      <c r="C74" s="199"/>
      <c r="D74" s="199"/>
      <c r="E74" s="199"/>
      <c r="F74" s="199"/>
      <c r="G74" s="199"/>
      <c r="H74" s="199"/>
      <c r="I74" s="199"/>
      <c r="J74" s="199"/>
      <c r="K74" s="199"/>
      <c r="L74" s="199"/>
      <c r="M74" s="199"/>
      <c r="N74" s="199"/>
    </row>
    <row r="75" spans="1:14" ht="15.75" customHeight="1">
      <c r="A75" s="199"/>
      <c r="B75" s="1003"/>
      <c r="C75" s="199"/>
      <c r="D75" s="199"/>
      <c r="E75" s="199"/>
      <c r="F75" s="199"/>
      <c r="G75" s="199"/>
      <c r="H75" s="199"/>
      <c r="I75" s="199"/>
      <c r="J75" s="199"/>
      <c r="K75" s="199"/>
      <c r="L75" s="199"/>
      <c r="M75" s="199"/>
      <c r="N75" s="199"/>
    </row>
    <row r="76" spans="1:14" ht="15.75" customHeight="1">
      <c r="A76" s="199"/>
      <c r="B76" s="1003"/>
      <c r="C76" s="199"/>
      <c r="D76" s="199"/>
      <c r="E76" s="199"/>
      <c r="F76" s="199"/>
      <c r="G76" s="199"/>
      <c r="H76" s="199"/>
      <c r="I76" s="199"/>
      <c r="J76" s="199"/>
      <c r="K76" s="199"/>
      <c r="L76" s="199"/>
      <c r="M76" s="199"/>
      <c r="N76" s="199"/>
    </row>
    <row r="77" spans="1:14" ht="15.75" customHeight="1">
      <c r="A77" s="199"/>
      <c r="B77" s="1003"/>
      <c r="C77" s="199"/>
      <c r="D77" s="199"/>
      <c r="E77" s="199"/>
      <c r="F77" s="199"/>
      <c r="G77" s="199"/>
      <c r="H77" s="199"/>
      <c r="I77" s="199"/>
      <c r="J77" s="199"/>
      <c r="K77" s="199"/>
      <c r="L77" s="199"/>
      <c r="M77" s="199"/>
      <c r="N77" s="199"/>
    </row>
    <row r="78" spans="1:14" ht="15.75" customHeight="1">
      <c r="A78" s="199"/>
      <c r="B78" s="1003"/>
      <c r="C78" s="199"/>
      <c r="D78" s="199"/>
      <c r="E78" s="199"/>
      <c r="F78" s="199"/>
      <c r="G78" s="199"/>
      <c r="H78" s="199"/>
      <c r="I78" s="199"/>
      <c r="J78" s="199"/>
      <c r="K78" s="199"/>
      <c r="L78" s="199"/>
      <c r="M78" s="199"/>
      <c r="N78" s="199"/>
    </row>
    <row r="79" spans="1:14" ht="15.75" customHeight="1">
      <c r="A79" s="199"/>
      <c r="B79" s="1003"/>
      <c r="C79" s="199"/>
      <c r="D79" s="199"/>
      <c r="E79" s="199"/>
      <c r="F79" s="199"/>
      <c r="G79" s="199"/>
      <c r="H79" s="199"/>
      <c r="I79" s="199"/>
      <c r="J79" s="199"/>
      <c r="K79" s="199"/>
      <c r="L79" s="199"/>
      <c r="M79" s="199"/>
      <c r="N79" s="199"/>
    </row>
    <row r="80" spans="1:14" ht="15.75" customHeight="1">
      <c r="A80" s="199"/>
      <c r="B80" s="1003"/>
      <c r="C80" s="199"/>
      <c r="D80" s="199"/>
      <c r="E80" s="199"/>
      <c r="F80" s="199"/>
      <c r="G80" s="199"/>
      <c r="H80" s="199"/>
      <c r="I80" s="199"/>
      <c r="J80" s="199"/>
      <c r="K80" s="199"/>
      <c r="L80" s="199"/>
      <c r="M80" s="199"/>
      <c r="N80" s="199"/>
    </row>
    <row r="81" spans="1:14" ht="15.75" customHeight="1">
      <c r="A81" s="199"/>
      <c r="B81" s="1003"/>
      <c r="C81" s="199"/>
      <c r="D81" s="199"/>
      <c r="E81" s="199"/>
      <c r="F81" s="199"/>
      <c r="G81" s="199"/>
      <c r="H81" s="199"/>
      <c r="I81" s="199"/>
      <c r="J81" s="199"/>
      <c r="K81" s="199"/>
      <c r="L81" s="199"/>
      <c r="M81" s="199"/>
      <c r="N81" s="199"/>
    </row>
    <row r="82" spans="1:14" ht="15.75" customHeight="1">
      <c r="A82" s="199"/>
      <c r="B82" s="1003"/>
      <c r="C82" s="199"/>
      <c r="D82" s="199"/>
      <c r="E82" s="199"/>
      <c r="F82" s="199"/>
      <c r="G82" s="199"/>
      <c r="H82" s="199"/>
      <c r="I82" s="199"/>
      <c r="J82" s="199"/>
      <c r="K82" s="199"/>
      <c r="L82" s="199"/>
      <c r="M82" s="199"/>
      <c r="N82" s="199"/>
    </row>
    <row r="83" spans="1:14" ht="15.75" customHeight="1">
      <c r="A83" s="199"/>
      <c r="B83" s="1003"/>
      <c r="C83" s="199"/>
      <c r="D83" s="199"/>
      <c r="E83" s="199"/>
      <c r="F83" s="199"/>
      <c r="G83" s="199"/>
      <c r="H83" s="199"/>
      <c r="I83" s="199"/>
      <c r="J83" s="199"/>
      <c r="K83" s="199"/>
      <c r="L83" s="199"/>
      <c r="M83" s="199"/>
      <c r="N83" s="199"/>
    </row>
    <row r="84" spans="1:14" ht="15.75" customHeight="1">
      <c r="A84" s="199"/>
      <c r="B84" s="1003"/>
      <c r="C84" s="199"/>
      <c r="D84" s="199"/>
      <c r="E84" s="199"/>
      <c r="F84" s="199"/>
      <c r="G84" s="199"/>
      <c r="H84" s="199"/>
      <c r="I84" s="199"/>
      <c r="J84" s="199"/>
      <c r="K84" s="199"/>
      <c r="L84" s="199"/>
      <c r="M84" s="199"/>
      <c r="N84" s="199"/>
    </row>
    <row r="85" spans="1:14" ht="15.75" customHeight="1">
      <c r="A85" s="199"/>
      <c r="B85" s="1003"/>
      <c r="C85" s="199"/>
      <c r="D85" s="199"/>
      <c r="E85" s="199"/>
      <c r="F85" s="199"/>
      <c r="G85" s="199"/>
      <c r="H85" s="199"/>
      <c r="I85" s="199"/>
      <c r="J85" s="199"/>
      <c r="K85" s="199"/>
      <c r="L85" s="199"/>
      <c r="M85" s="199"/>
      <c r="N85" s="199"/>
    </row>
    <row r="86" spans="1:14" ht="15.75" customHeight="1">
      <c r="A86" s="199"/>
      <c r="B86" s="1003"/>
      <c r="C86" s="199"/>
      <c r="D86" s="199"/>
      <c r="E86" s="199"/>
      <c r="F86" s="199"/>
      <c r="G86" s="199"/>
      <c r="H86" s="199"/>
      <c r="I86" s="199"/>
      <c r="J86" s="199"/>
      <c r="K86" s="199"/>
      <c r="L86" s="199"/>
      <c r="M86" s="199"/>
      <c r="N86" s="199"/>
    </row>
    <row r="87" spans="1:14" ht="15.75" customHeight="1">
      <c r="A87" s="199"/>
      <c r="B87" s="1003"/>
      <c r="C87" s="199"/>
      <c r="D87" s="199"/>
      <c r="E87" s="199"/>
      <c r="F87" s="199"/>
      <c r="G87" s="199"/>
      <c r="H87" s="199"/>
      <c r="I87" s="199"/>
      <c r="J87" s="199"/>
      <c r="K87" s="199"/>
      <c r="L87" s="199"/>
      <c r="M87" s="199"/>
      <c r="N87" s="199"/>
    </row>
    <row r="88" spans="1:14" ht="15.75" customHeight="1">
      <c r="A88" s="199"/>
      <c r="B88" s="1003"/>
      <c r="C88" s="199"/>
      <c r="D88" s="199"/>
      <c r="E88" s="199"/>
      <c r="F88" s="199"/>
      <c r="G88" s="199"/>
      <c r="H88" s="199"/>
      <c r="I88" s="199"/>
      <c r="J88" s="199"/>
      <c r="K88" s="199"/>
      <c r="L88" s="199"/>
      <c r="M88" s="199"/>
      <c r="N88" s="199"/>
    </row>
    <row r="89" spans="1:14" ht="15.75" customHeight="1">
      <c r="A89" s="199"/>
      <c r="B89" s="1003"/>
      <c r="C89" s="199"/>
      <c r="D89" s="199"/>
      <c r="E89" s="199"/>
      <c r="F89" s="199"/>
      <c r="G89" s="199"/>
      <c r="H89" s="199"/>
      <c r="I89" s="199"/>
      <c r="J89" s="199"/>
      <c r="K89" s="199"/>
      <c r="L89" s="199"/>
      <c r="M89" s="199"/>
      <c r="N89" s="199"/>
    </row>
    <row r="90" spans="1:14" ht="15.75" customHeight="1">
      <c r="A90" s="199"/>
      <c r="B90" s="1003"/>
      <c r="C90" s="199"/>
      <c r="D90" s="199"/>
      <c r="E90" s="199"/>
      <c r="F90" s="199"/>
      <c r="G90" s="199"/>
      <c r="H90" s="199"/>
      <c r="I90" s="199"/>
      <c r="J90" s="199"/>
      <c r="K90" s="199"/>
      <c r="L90" s="199"/>
      <c r="M90" s="199"/>
      <c r="N90" s="199"/>
    </row>
    <row r="91" spans="1:14" ht="15.75" customHeight="1">
      <c r="A91" s="199"/>
      <c r="B91" s="1003"/>
      <c r="C91" s="199"/>
      <c r="D91" s="199"/>
      <c r="E91" s="199"/>
      <c r="F91" s="199"/>
      <c r="G91" s="199"/>
      <c r="H91" s="199"/>
      <c r="I91" s="199"/>
      <c r="J91" s="199"/>
      <c r="K91" s="199"/>
      <c r="L91" s="199"/>
      <c r="M91" s="199"/>
      <c r="N91" s="199"/>
    </row>
    <row r="92" spans="1:14" ht="15.75" customHeight="1">
      <c r="A92" s="199"/>
      <c r="B92" s="1003"/>
      <c r="C92" s="199"/>
      <c r="D92" s="199"/>
      <c r="E92" s="199"/>
      <c r="F92" s="199"/>
      <c r="G92" s="199"/>
      <c r="H92" s="199"/>
      <c r="I92" s="199"/>
      <c r="J92" s="199"/>
      <c r="K92" s="199"/>
      <c r="L92" s="199"/>
      <c r="M92" s="199"/>
      <c r="N92" s="199"/>
    </row>
    <row r="93" spans="1:14" ht="15.75" customHeight="1">
      <c r="A93" s="199"/>
      <c r="B93" s="1003"/>
      <c r="C93" s="199"/>
      <c r="D93" s="199"/>
      <c r="E93" s="199"/>
      <c r="F93" s="199"/>
      <c r="G93" s="199"/>
      <c r="H93" s="199"/>
      <c r="I93" s="199"/>
      <c r="J93" s="199"/>
      <c r="K93" s="199"/>
      <c r="L93" s="199"/>
      <c r="M93" s="199"/>
      <c r="N93" s="199"/>
    </row>
    <row r="94" spans="1:14" ht="15.75" customHeight="1">
      <c r="A94" s="199"/>
      <c r="B94" s="1003"/>
      <c r="C94" s="199"/>
      <c r="D94" s="199"/>
      <c r="E94" s="199"/>
      <c r="F94" s="199"/>
      <c r="G94" s="199"/>
      <c r="H94" s="199"/>
      <c r="I94" s="199"/>
      <c r="J94" s="199"/>
      <c r="K94" s="199"/>
      <c r="L94" s="199"/>
      <c r="M94" s="199"/>
      <c r="N94" s="199"/>
    </row>
    <row r="95" spans="1:14" ht="15.75" customHeight="1">
      <c r="A95" s="199"/>
      <c r="B95" s="1003"/>
      <c r="C95" s="199"/>
      <c r="D95" s="199"/>
      <c r="E95" s="199"/>
      <c r="F95" s="199"/>
      <c r="G95" s="199"/>
      <c r="H95" s="199"/>
      <c r="I95" s="199"/>
      <c r="J95" s="199"/>
      <c r="K95" s="199"/>
      <c r="L95" s="199"/>
      <c r="M95" s="199"/>
      <c r="N95" s="199"/>
    </row>
    <row r="96" spans="1:14" ht="15.75" customHeight="1">
      <c r="A96" s="199"/>
      <c r="B96" s="1003"/>
      <c r="C96" s="199"/>
      <c r="D96" s="199"/>
      <c r="E96" s="199"/>
      <c r="F96" s="199"/>
      <c r="G96" s="199"/>
      <c r="H96" s="199"/>
      <c r="I96" s="199"/>
      <c r="J96" s="199"/>
      <c r="K96" s="199"/>
      <c r="L96" s="199"/>
      <c r="M96" s="199"/>
      <c r="N96" s="199"/>
    </row>
    <row r="97" spans="1:14" ht="15.75" customHeight="1">
      <c r="A97" s="199"/>
      <c r="B97" s="1003"/>
      <c r="C97" s="199"/>
      <c r="D97" s="199"/>
      <c r="E97" s="199"/>
      <c r="F97" s="199"/>
      <c r="G97" s="199"/>
      <c r="H97" s="199"/>
      <c r="I97" s="199"/>
      <c r="J97" s="199"/>
      <c r="K97" s="199"/>
      <c r="L97" s="199"/>
      <c r="M97" s="199"/>
      <c r="N97" s="199"/>
    </row>
    <row r="98" spans="1:14" ht="15.75" customHeight="1">
      <c r="A98" s="199"/>
      <c r="B98" s="1003"/>
      <c r="C98" s="199"/>
      <c r="D98" s="199"/>
      <c r="E98" s="199"/>
      <c r="F98" s="199"/>
      <c r="G98" s="199"/>
      <c r="H98" s="199"/>
      <c r="I98" s="199"/>
      <c r="J98" s="199"/>
      <c r="K98" s="199"/>
      <c r="L98" s="199"/>
      <c r="M98" s="199"/>
      <c r="N98" s="199"/>
    </row>
    <row r="99" spans="1:14" ht="15.75" customHeight="1">
      <c r="A99" s="199"/>
      <c r="B99" s="1003"/>
      <c r="C99" s="199"/>
      <c r="D99" s="199"/>
      <c r="E99" s="199"/>
      <c r="F99" s="199"/>
      <c r="G99" s="199"/>
      <c r="H99" s="199"/>
      <c r="I99" s="199"/>
      <c r="J99" s="199"/>
      <c r="K99" s="199"/>
      <c r="L99" s="199"/>
      <c r="M99" s="199"/>
      <c r="N99" s="199"/>
    </row>
    <row r="100" spans="1:14" ht="15.75" customHeight="1">
      <c r="A100" s="199"/>
      <c r="B100" s="1003"/>
      <c r="C100" s="199"/>
      <c r="D100" s="199"/>
      <c r="E100" s="199"/>
      <c r="F100" s="199"/>
      <c r="G100" s="199"/>
      <c r="H100" s="199"/>
      <c r="I100" s="199"/>
      <c r="J100" s="199"/>
      <c r="K100" s="199"/>
      <c r="L100" s="199"/>
      <c r="M100" s="199"/>
      <c r="N100" s="199"/>
    </row>
  </sheetData>
  <mergeCells count="66">
    <mergeCell ref="B1:M1"/>
    <mergeCell ref="A2:A16"/>
    <mergeCell ref="C2:M2"/>
    <mergeCell ref="C3:M3"/>
    <mergeCell ref="C4:E4"/>
    <mergeCell ref="F4:G4"/>
    <mergeCell ref="H4:M4"/>
    <mergeCell ref="C5:M5"/>
    <mergeCell ref="C6:M6"/>
    <mergeCell ref="C7:G7"/>
    <mergeCell ref="B15:B16"/>
    <mergeCell ref="C15:D15"/>
    <mergeCell ref="F15:M15"/>
    <mergeCell ref="C16:M16"/>
    <mergeCell ref="C9:E9"/>
    <mergeCell ref="I7:M7"/>
    <mergeCell ref="B8:B11"/>
    <mergeCell ref="C12:M12"/>
    <mergeCell ref="C13:M13"/>
    <mergeCell ref="C14:M14"/>
    <mergeCell ref="A17:A53"/>
    <mergeCell ref="C17:M17"/>
    <mergeCell ref="C18:M18"/>
    <mergeCell ref="B19:B25"/>
    <mergeCell ref="F24:M24"/>
    <mergeCell ref="B26:B29"/>
    <mergeCell ref="B33:B35"/>
    <mergeCell ref="B36:B45"/>
    <mergeCell ref="D38:E38"/>
    <mergeCell ref="F38:G38"/>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C63:M63"/>
    <mergeCell ref="L47:M48"/>
    <mergeCell ref="C50:M50"/>
    <mergeCell ref="C51:M51"/>
    <mergeCell ref="N52:N53"/>
    <mergeCell ref="C54:M54"/>
    <mergeCell ref="C55:M55"/>
    <mergeCell ref="C56:M56"/>
    <mergeCell ref="C57:M57"/>
    <mergeCell ref="C58:M58"/>
    <mergeCell ref="C59:M59"/>
    <mergeCell ref="A60:A62"/>
    <mergeCell ref="C60:M60"/>
    <mergeCell ref="C61:M61"/>
    <mergeCell ref="C62:M62"/>
    <mergeCell ref="A54:A59"/>
    <mergeCell ref="F9:G9"/>
    <mergeCell ref="I9:J9"/>
    <mergeCell ref="C10:D10"/>
    <mergeCell ref="F10:G10"/>
    <mergeCell ref="I10:J10"/>
  </mergeCells>
  <hyperlinks>
    <hyperlink ref="C58" r:id="rId1"/>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topLeftCell="A13" zoomScale="80" zoomScaleNormal="80" workbookViewId="0">
      <selection activeCell="C14" sqref="C14:M14"/>
    </sheetView>
  </sheetViews>
  <sheetFormatPr baseColWidth="10" defaultColWidth="14.42578125" defaultRowHeight="15"/>
  <cols>
    <col min="1" max="1" width="13.28515625" style="1" customWidth="1"/>
    <col min="2" max="2" width="44.7109375" style="1" customWidth="1"/>
    <col min="3" max="3" width="19" style="1" customWidth="1"/>
    <col min="4" max="14" width="13.140625" style="1" customWidth="1"/>
    <col min="15" max="16384" width="14.42578125" style="1"/>
  </cols>
  <sheetData>
    <row r="1" spans="1:14" ht="42.75" customHeight="1" thickBot="1">
      <c r="A1" s="1514"/>
      <c r="B1" s="3517" t="s">
        <v>2348</v>
      </c>
      <c r="C1" s="3497"/>
      <c r="D1" s="3497"/>
      <c r="E1" s="3497"/>
      <c r="F1" s="3497"/>
      <c r="G1" s="3497"/>
      <c r="H1" s="3497"/>
      <c r="I1" s="3497"/>
      <c r="J1" s="3497"/>
      <c r="K1" s="3497"/>
      <c r="L1" s="3497"/>
      <c r="M1" s="3498"/>
      <c r="N1" s="1508"/>
    </row>
    <row r="2" spans="1:14" ht="33" customHeight="1">
      <c r="A2" s="3518" t="s">
        <v>457</v>
      </c>
      <c r="B2" s="1418" t="s">
        <v>458</v>
      </c>
      <c r="C2" s="3499" t="s">
        <v>2347</v>
      </c>
      <c r="D2" s="3500"/>
      <c r="E2" s="3500"/>
      <c r="F2" s="3500"/>
      <c r="G2" s="3500"/>
      <c r="H2" s="3500"/>
      <c r="I2" s="3500"/>
      <c r="J2" s="3500"/>
      <c r="K2" s="3500"/>
      <c r="L2" s="3500"/>
      <c r="M2" s="3501"/>
      <c r="N2" s="1508"/>
    </row>
    <row r="3" spans="1:14" ht="51.75" customHeight="1">
      <c r="A3" s="3461"/>
      <c r="B3" s="1419" t="s">
        <v>538</v>
      </c>
      <c r="C3" s="2650" t="s">
        <v>416</v>
      </c>
      <c r="D3" s="2420"/>
      <c r="E3" s="2420"/>
      <c r="F3" s="2420"/>
      <c r="G3" s="2420"/>
      <c r="H3" s="2420"/>
      <c r="I3" s="2420"/>
      <c r="J3" s="2420"/>
      <c r="K3" s="2420"/>
      <c r="L3" s="2420"/>
      <c r="M3" s="2421"/>
      <c r="N3" s="1508"/>
    </row>
    <row r="4" spans="1:14" ht="33" customHeight="1">
      <c r="A4" s="3461"/>
      <c r="B4" s="1420" t="s">
        <v>3</v>
      </c>
      <c r="C4" s="3505" t="s">
        <v>2346</v>
      </c>
      <c r="D4" s="2686"/>
      <c r="E4" s="3476"/>
      <c r="F4" s="3503" t="s">
        <v>4</v>
      </c>
      <c r="G4" s="3476"/>
      <c r="H4" s="3519" t="s">
        <v>2345</v>
      </c>
      <c r="I4" s="2686"/>
      <c r="J4" s="2686"/>
      <c r="K4" s="2686"/>
      <c r="L4" s="2686"/>
      <c r="M4" s="2687"/>
      <c r="N4" s="1508"/>
    </row>
    <row r="5" spans="1:14" ht="31.5" customHeight="1">
      <c r="A5" s="3461"/>
      <c r="B5" s="1420" t="s">
        <v>459</v>
      </c>
      <c r="C5" s="3505" t="s">
        <v>2152</v>
      </c>
      <c r="D5" s="2686"/>
      <c r="E5" s="2686"/>
      <c r="F5" s="2686"/>
      <c r="G5" s="2686"/>
      <c r="H5" s="2686"/>
      <c r="I5" s="2686"/>
      <c r="J5" s="2686"/>
      <c r="K5" s="2686"/>
      <c r="L5" s="2686"/>
      <c r="M5" s="2687"/>
      <c r="N5" s="1508"/>
    </row>
    <row r="6" spans="1:14" ht="15.75" customHeight="1">
      <c r="A6" s="3461"/>
      <c r="B6" s="1420" t="s">
        <v>460</v>
      </c>
      <c r="C6" s="3502" t="s">
        <v>2197</v>
      </c>
      <c r="D6" s="2686"/>
      <c r="E6" s="2686"/>
      <c r="F6" s="2686"/>
      <c r="G6" s="2686"/>
      <c r="H6" s="2686"/>
      <c r="I6" s="2686"/>
      <c r="J6" s="2686"/>
      <c r="K6" s="2686"/>
      <c r="L6" s="2686"/>
      <c r="M6" s="2687"/>
      <c r="N6" s="1508"/>
    </row>
    <row r="7" spans="1:14" ht="35.25" customHeight="1" thickBot="1">
      <c r="A7" s="3461"/>
      <c r="B7" s="1421" t="s">
        <v>461</v>
      </c>
      <c r="C7" s="3506" t="s">
        <v>13</v>
      </c>
      <c r="D7" s="3487"/>
      <c r="E7" s="3487"/>
      <c r="F7" s="3487"/>
      <c r="G7" s="3488"/>
      <c r="H7" s="1422" t="s">
        <v>5</v>
      </c>
      <c r="I7" s="3506" t="s">
        <v>14</v>
      </c>
      <c r="J7" s="3487"/>
      <c r="K7" s="3487"/>
      <c r="L7" s="3487"/>
      <c r="M7" s="3488"/>
      <c r="N7" s="1508"/>
    </row>
    <row r="8" spans="1:14" ht="15.75" customHeight="1">
      <c r="A8" s="3461"/>
      <c r="B8" s="3492" t="s">
        <v>462</v>
      </c>
      <c r="C8" s="974"/>
      <c r="D8" s="1159"/>
      <c r="E8" s="1159"/>
      <c r="F8" s="1159"/>
      <c r="G8" s="1159"/>
      <c r="H8" s="1159"/>
      <c r="I8" s="1159"/>
      <c r="J8" s="1159"/>
      <c r="K8" s="1159"/>
      <c r="L8" s="1424"/>
      <c r="M8" s="1426"/>
      <c r="N8" s="1508"/>
    </row>
    <row r="9" spans="1:14" ht="15.75" customHeight="1">
      <c r="A9" s="3461"/>
      <c r="B9" s="3461"/>
      <c r="C9" s="2691" t="s">
        <v>8</v>
      </c>
      <c r="D9" s="2569"/>
      <c r="E9" s="2569"/>
      <c r="F9" s="2569" t="s">
        <v>8</v>
      </c>
      <c r="G9" s="2569"/>
      <c r="H9" s="1158"/>
      <c r="I9" s="2569" t="s">
        <v>8</v>
      </c>
      <c r="J9" s="2569"/>
      <c r="K9" s="1158"/>
      <c r="L9" s="1428"/>
      <c r="M9" s="1430"/>
      <c r="N9" s="1508"/>
    </row>
    <row r="10" spans="1:14" ht="15.75" customHeight="1">
      <c r="A10" s="3461"/>
      <c r="B10" s="3461"/>
      <c r="C10" s="2678" t="s">
        <v>463</v>
      </c>
      <c r="D10" s="2439"/>
      <c r="E10" s="1120"/>
      <c r="F10" s="2569" t="s">
        <v>463</v>
      </c>
      <c r="G10" s="2569"/>
      <c r="H10" s="1120"/>
      <c r="I10" s="2569" t="s">
        <v>463</v>
      </c>
      <c r="J10" s="2569"/>
      <c r="K10" s="1120"/>
      <c r="L10" s="1428"/>
      <c r="M10" s="1430"/>
      <c r="N10" s="1508"/>
    </row>
    <row r="11" spans="1:14" ht="15.75" customHeight="1" thickBot="1">
      <c r="A11" s="3461"/>
      <c r="B11" s="3461"/>
      <c r="C11" s="1431"/>
      <c r="D11" s="1432"/>
      <c r="E11" s="1433"/>
      <c r="F11" s="1513"/>
      <c r="G11" s="1513"/>
      <c r="H11" s="1433"/>
      <c r="I11" s="1513"/>
      <c r="J11" s="1513"/>
      <c r="K11" s="1433"/>
      <c r="L11" s="1513"/>
      <c r="M11" s="1512"/>
      <c r="N11" s="1508"/>
    </row>
    <row r="12" spans="1:14" ht="56.25" customHeight="1">
      <c r="A12" s="3461"/>
      <c r="B12" s="1421" t="s">
        <v>464</v>
      </c>
      <c r="C12" s="3516" t="s">
        <v>2344</v>
      </c>
      <c r="D12" s="3489"/>
      <c r="E12" s="3489"/>
      <c r="F12" s="3489"/>
      <c r="G12" s="3489"/>
      <c r="H12" s="3489"/>
      <c r="I12" s="3489"/>
      <c r="J12" s="3489"/>
      <c r="K12" s="3489"/>
      <c r="L12" s="3489"/>
      <c r="M12" s="3469"/>
      <c r="N12" s="1508"/>
    </row>
    <row r="13" spans="1:14" ht="112.5" customHeight="1">
      <c r="A13" s="3461"/>
      <c r="B13" s="1421" t="s">
        <v>543</v>
      </c>
      <c r="C13" s="2685" t="s">
        <v>2343</v>
      </c>
      <c r="D13" s="2686"/>
      <c r="E13" s="2686"/>
      <c r="F13" s="2686"/>
      <c r="G13" s="2686"/>
      <c r="H13" s="2686"/>
      <c r="I13" s="2686"/>
      <c r="J13" s="2686"/>
      <c r="K13" s="2686"/>
      <c r="L13" s="2686"/>
      <c r="M13" s="2687"/>
      <c r="N13" s="1508"/>
    </row>
    <row r="14" spans="1:14" ht="60" customHeight="1">
      <c r="A14" s="3461"/>
      <c r="B14" s="1419" t="s">
        <v>545</v>
      </c>
      <c r="C14" s="3418" t="s">
        <v>456</v>
      </c>
      <c r="D14" s="3419"/>
      <c r="E14" s="3419"/>
      <c r="F14" s="3419"/>
      <c r="G14" s="3419"/>
      <c r="H14" s="3419"/>
      <c r="I14" s="3419"/>
      <c r="J14" s="3419"/>
      <c r="K14" s="3419"/>
      <c r="L14" s="3419"/>
      <c r="M14" s="3420"/>
      <c r="N14" s="1508"/>
    </row>
    <row r="15" spans="1:14" ht="61.5" customHeight="1">
      <c r="A15" s="3461"/>
      <c r="B15" s="3507" t="s">
        <v>547</v>
      </c>
      <c r="C15" s="2685" t="s">
        <v>83</v>
      </c>
      <c r="D15" s="2686"/>
      <c r="E15" s="1435" t="s">
        <v>548</v>
      </c>
      <c r="F15" s="3520" t="s">
        <v>382</v>
      </c>
      <c r="G15" s="2686"/>
      <c r="H15" s="2686"/>
      <c r="I15" s="2686"/>
      <c r="J15" s="2686"/>
      <c r="K15" s="2686"/>
      <c r="L15" s="2686"/>
      <c r="M15" s="2687"/>
      <c r="N15" s="1508"/>
    </row>
    <row r="16" spans="1:14" ht="15.75" hidden="1" customHeight="1">
      <c r="A16" s="3461"/>
      <c r="B16" s="3482"/>
      <c r="C16" s="2685"/>
      <c r="D16" s="2686"/>
      <c r="E16" s="2686"/>
      <c r="F16" s="2686"/>
      <c r="G16" s="2686"/>
      <c r="H16" s="2686"/>
      <c r="I16" s="2686"/>
      <c r="J16" s="2686"/>
      <c r="K16" s="2686"/>
      <c r="L16" s="2686"/>
      <c r="M16" s="2687"/>
      <c r="N16" s="1508" t="s">
        <v>175</v>
      </c>
    </row>
    <row r="17" spans="1:14" ht="15.75" customHeight="1">
      <c r="A17" s="3510" t="s">
        <v>465</v>
      </c>
      <c r="B17" s="1436" t="s">
        <v>2</v>
      </c>
      <c r="C17" s="2685" t="s">
        <v>108</v>
      </c>
      <c r="D17" s="2686"/>
      <c r="E17" s="2686"/>
      <c r="F17" s="2686"/>
      <c r="G17" s="2686"/>
      <c r="H17" s="2686"/>
      <c r="I17" s="2686"/>
      <c r="J17" s="2686"/>
      <c r="K17" s="2686"/>
      <c r="L17" s="2686"/>
      <c r="M17" s="2687"/>
      <c r="N17" s="1508"/>
    </row>
    <row r="18" spans="1:14" ht="52.5" customHeight="1">
      <c r="A18" s="3461"/>
      <c r="B18" s="1436" t="s">
        <v>550</v>
      </c>
      <c r="C18" s="3494" t="s">
        <v>2342</v>
      </c>
      <c r="D18" s="2686"/>
      <c r="E18" s="2686"/>
      <c r="F18" s="2686"/>
      <c r="G18" s="2686"/>
      <c r="H18" s="2686"/>
      <c r="I18" s="2686"/>
      <c r="J18" s="2686"/>
      <c r="K18" s="2686"/>
      <c r="L18" s="2686"/>
      <c r="M18" s="2687"/>
      <c r="N18" s="1508"/>
    </row>
    <row r="19" spans="1:14" ht="8.25" customHeight="1">
      <c r="A19" s="3461"/>
      <c r="B19" s="3481" t="s">
        <v>466</v>
      </c>
      <c r="C19" s="1438"/>
      <c r="D19" s="1439"/>
      <c r="E19" s="1439"/>
      <c r="F19" s="1439"/>
      <c r="G19" s="1439"/>
      <c r="H19" s="1439"/>
      <c r="I19" s="1439"/>
      <c r="J19" s="1439"/>
      <c r="K19" s="1439"/>
      <c r="L19" s="1439"/>
      <c r="M19" s="1440"/>
      <c r="N19" s="1508"/>
    </row>
    <row r="20" spans="1:14" ht="9" customHeight="1">
      <c r="A20" s="3461"/>
      <c r="B20" s="3482"/>
      <c r="C20" s="1441"/>
      <c r="D20" s="1442"/>
      <c r="E20" s="1443"/>
      <c r="F20" s="1442"/>
      <c r="G20" s="1443"/>
      <c r="H20" s="1442"/>
      <c r="I20" s="1443"/>
      <c r="J20" s="1442"/>
      <c r="K20" s="1443"/>
      <c r="L20" s="1443"/>
      <c r="M20" s="1444"/>
      <c r="N20" s="1508"/>
    </row>
    <row r="21" spans="1:14" ht="15.75" customHeight="1">
      <c r="A21" s="3461"/>
      <c r="B21" s="3482"/>
      <c r="C21" s="1445" t="s">
        <v>467</v>
      </c>
      <c r="D21" s="1446"/>
      <c r="E21" s="1447" t="s">
        <v>468</v>
      </c>
      <c r="F21" s="1446"/>
      <c r="G21" s="1447" t="s">
        <v>469</v>
      </c>
      <c r="H21" s="1446"/>
      <c r="I21" s="1447" t="s">
        <v>470</v>
      </c>
      <c r="J21" s="1448"/>
      <c r="K21" s="1447"/>
      <c r="L21" s="1447"/>
      <c r="M21" s="1444"/>
      <c r="N21" s="1508"/>
    </row>
    <row r="22" spans="1:14" ht="15.75" customHeight="1">
      <c r="A22" s="3461"/>
      <c r="B22" s="3482"/>
      <c r="C22" s="1445" t="s">
        <v>471</v>
      </c>
      <c r="D22" s="1449"/>
      <c r="E22" s="1447" t="s">
        <v>472</v>
      </c>
      <c r="F22" s="1450"/>
      <c r="G22" s="1447" t="s">
        <v>473</v>
      </c>
      <c r="H22" s="1450"/>
      <c r="I22" s="1447"/>
      <c r="J22" s="1443"/>
      <c r="K22" s="1447"/>
      <c r="L22" s="1447"/>
      <c r="M22" s="1444"/>
      <c r="N22" s="1508"/>
    </row>
    <row r="23" spans="1:14" ht="15.75" customHeight="1">
      <c r="A23" s="3461"/>
      <c r="B23" s="3482"/>
      <c r="C23" s="1445" t="s">
        <v>474</v>
      </c>
      <c r="D23" s="1449"/>
      <c r="E23" s="1447" t="s">
        <v>475</v>
      </c>
      <c r="F23" s="1449"/>
      <c r="G23" s="1447"/>
      <c r="H23" s="1443"/>
      <c r="I23" s="1447"/>
      <c r="J23" s="1443"/>
      <c r="K23" s="1447"/>
      <c r="L23" s="1447"/>
      <c r="M23" s="1444"/>
      <c r="N23" s="1511"/>
    </row>
    <row r="24" spans="1:14" ht="15.75" customHeight="1">
      <c r="A24" s="3461"/>
      <c r="B24" s="3482"/>
      <c r="C24" s="1445" t="s">
        <v>476</v>
      </c>
      <c r="D24" s="1450" t="s">
        <v>534</v>
      </c>
      <c r="E24" s="1447" t="s">
        <v>478</v>
      </c>
      <c r="F24" s="3495" t="s">
        <v>551</v>
      </c>
      <c r="G24" s="3489"/>
      <c r="H24" s="3489"/>
      <c r="I24" s="3489"/>
      <c r="J24" s="3489"/>
      <c r="K24" s="3489"/>
      <c r="L24" s="3489"/>
      <c r="M24" s="3469"/>
      <c r="N24" s="1511"/>
    </row>
    <row r="25" spans="1:14" ht="9.75" customHeight="1">
      <c r="A25" s="3461"/>
      <c r="B25" s="3483"/>
      <c r="C25" s="1452"/>
      <c r="D25" s="1453"/>
      <c r="E25" s="1453"/>
      <c r="F25" s="1453"/>
      <c r="G25" s="1453"/>
      <c r="H25" s="1453"/>
      <c r="I25" s="1453"/>
      <c r="J25" s="1453"/>
      <c r="K25" s="1453"/>
      <c r="L25" s="1453"/>
      <c r="M25" s="1454"/>
      <c r="N25" s="1508"/>
    </row>
    <row r="26" spans="1:14" ht="15.75" customHeight="1">
      <c r="A26" s="3461"/>
      <c r="B26" s="3481" t="s">
        <v>479</v>
      </c>
      <c r="C26" s="1455"/>
      <c r="D26" s="1439"/>
      <c r="E26" s="1439"/>
      <c r="F26" s="1439"/>
      <c r="G26" s="1439"/>
      <c r="H26" s="1439"/>
      <c r="I26" s="1439"/>
      <c r="J26" s="1439"/>
      <c r="K26" s="1439"/>
      <c r="L26" s="1456"/>
      <c r="M26" s="1457"/>
      <c r="N26" s="1508"/>
    </row>
    <row r="27" spans="1:14" ht="15.75" customHeight="1">
      <c r="A27" s="3461"/>
      <c r="B27" s="3482"/>
      <c r="C27" s="1445" t="s">
        <v>480</v>
      </c>
      <c r="D27" s="1450"/>
      <c r="E27" s="1458"/>
      <c r="F27" s="1447" t="s">
        <v>481</v>
      </c>
      <c r="G27" s="1449"/>
      <c r="H27" s="1458"/>
      <c r="I27" s="1447" t="s">
        <v>482</v>
      </c>
      <c r="J27" s="1449" t="s">
        <v>477</v>
      </c>
      <c r="K27" s="1458"/>
      <c r="L27" s="1428"/>
      <c r="M27" s="1430"/>
      <c r="N27" s="1508"/>
    </row>
    <row r="28" spans="1:14" ht="15.75" customHeight="1">
      <c r="A28" s="3461"/>
      <c r="B28" s="3482"/>
      <c r="C28" s="1445" t="s">
        <v>483</v>
      </c>
      <c r="D28" s="1459"/>
      <c r="E28" s="1428"/>
      <c r="F28" s="1447" t="s">
        <v>484</v>
      </c>
      <c r="G28" s="1450"/>
      <c r="H28" s="1428"/>
      <c r="I28" s="1460"/>
      <c r="J28" s="1428"/>
      <c r="K28" s="1429"/>
      <c r="L28" s="1428"/>
      <c r="M28" s="1430"/>
      <c r="N28" s="1508"/>
    </row>
    <row r="29" spans="1:14" ht="15.75" customHeight="1">
      <c r="A29" s="3461"/>
      <c r="B29" s="3483"/>
      <c r="C29" s="1461"/>
      <c r="D29" s="1442"/>
      <c r="E29" s="1442"/>
      <c r="F29" s="1442"/>
      <c r="G29" s="1442"/>
      <c r="H29" s="1442"/>
      <c r="I29" s="1442"/>
      <c r="J29" s="1442"/>
      <c r="K29" s="1442"/>
      <c r="L29" s="1462"/>
      <c r="M29" s="1463"/>
      <c r="N29" s="1508"/>
    </row>
    <row r="30" spans="1:14" ht="15.75" customHeight="1">
      <c r="A30" s="3461"/>
      <c r="B30" s="1464" t="s">
        <v>485</v>
      </c>
      <c r="C30" s="1465"/>
      <c r="D30" s="1466"/>
      <c r="E30" s="1466"/>
      <c r="F30" s="1466"/>
      <c r="G30" s="1466"/>
      <c r="H30" s="1466"/>
      <c r="I30" s="1466"/>
      <c r="J30" s="1466"/>
      <c r="K30" s="1466"/>
      <c r="L30" s="1466"/>
      <c r="M30" s="1467"/>
      <c r="N30" s="1508"/>
    </row>
    <row r="31" spans="1:14" ht="15.75" customHeight="1">
      <c r="A31" s="3461"/>
      <c r="B31" s="1464"/>
      <c r="C31" s="1468" t="s">
        <v>486</v>
      </c>
      <c r="D31" s="1450" t="s">
        <v>9</v>
      </c>
      <c r="E31" s="1458"/>
      <c r="F31" s="1469" t="s">
        <v>487</v>
      </c>
      <c r="G31" s="1450" t="s">
        <v>9</v>
      </c>
      <c r="H31" s="1458"/>
      <c r="I31" s="1469" t="s">
        <v>488</v>
      </c>
      <c r="J31" s="1470"/>
      <c r="K31" s="1450" t="s">
        <v>9</v>
      </c>
      <c r="L31" s="1471"/>
      <c r="M31" s="1472"/>
      <c r="N31" s="1508"/>
    </row>
    <row r="32" spans="1:14" ht="15.75" customHeight="1">
      <c r="A32" s="3461"/>
      <c r="B32" s="1420"/>
      <c r="C32" s="1452"/>
      <c r="D32" s="1453"/>
      <c r="E32" s="1453"/>
      <c r="F32" s="1453"/>
      <c r="G32" s="1453"/>
      <c r="H32" s="1453"/>
      <c r="I32" s="1453"/>
      <c r="J32" s="1453"/>
      <c r="K32" s="1453"/>
      <c r="L32" s="1453"/>
      <c r="M32" s="1454"/>
      <c r="N32" s="1508"/>
    </row>
    <row r="33" spans="1:14" ht="15.75" customHeight="1">
      <c r="A33" s="3461"/>
      <c r="B33" s="3481" t="s">
        <v>489</v>
      </c>
      <c r="C33" s="1473"/>
      <c r="D33" s="1474"/>
      <c r="E33" s="1474"/>
      <c r="F33" s="1474"/>
      <c r="G33" s="1474"/>
      <c r="H33" s="1474"/>
      <c r="I33" s="1474"/>
      <c r="J33" s="1474"/>
      <c r="K33" s="1474"/>
      <c r="L33" s="1456"/>
      <c r="M33" s="1457"/>
      <c r="N33" s="1508"/>
    </row>
    <row r="34" spans="1:14" ht="15.75" customHeight="1">
      <c r="A34" s="3461"/>
      <c r="B34" s="3482"/>
      <c r="C34" s="1475" t="s">
        <v>490</v>
      </c>
      <c r="D34" s="1476">
        <v>2020</v>
      </c>
      <c r="E34" s="1477"/>
      <c r="F34" s="1458" t="s">
        <v>491</v>
      </c>
      <c r="G34" s="1478">
        <v>2024</v>
      </c>
      <c r="H34" s="1477"/>
      <c r="I34" s="1469"/>
      <c r="J34" s="1477"/>
      <c r="K34" s="1477"/>
      <c r="L34" s="1428"/>
      <c r="M34" s="1430"/>
      <c r="N34" s="1508"/>
    </row>
    <row r="35" spans="1:14" ht="15.75" customHeight="1">
      <c r="A35" s="3461"/>
      <c r="B35" s="3483"/>
      <c r="C35" s="1452"/>
      <c r="D35" s="1479"/>
      <c r="E35" s="1480"/>
      <c r="F35" s="1453"/>
      <c r="G35" s="1480"/>
      <c r="H35" s="1480"/>
      <c r="I35" s="1481"/>
      <c r="J35" s="1480"/>
      <c r="K35" s="1480"/>
      <c r="L35" s="1462"/>
      <c r="M35" s="1463"/>
      <c r="N35" s="1508"/>
    </row>
    <row r="36" spans="1:14" ht="15.75" customHeight="1">
      <c r="A36" s="3461"/>
      <c r="B36" s="3481" t="s">
        <v>493</v>
      </c>
      <c r="C36" s="1482"/>
      <c r="D36" s="1483"/>
      <c r="E36" s="1483"/>
      <c r="F36" s="1483"/>
      <c r="G36" s="1483"/>
      <c r="H36" s="1483"/>
      <c r="I36" s="1483"/>
      <c r="J36" s="1483"/>
      <c r="K36" s="1483"/>
      <c r="L36" s="1483"/>
      <c r="M36" s="1484"/>
      <c r="N36" s="1508"/>
    </row>
    <row r="37" spans="1:14" ht="15.75" customHeight="1">
      <c r="A37" s="3461"/>
      <c r="B37" s="3482"/>
      <c r="C37" s="1445"/>
      <c r="D37" s="1458" t="s">
        <v>494</v>
      </c>
      <c r="E37" s="1458"/>
      <c r="F37" s="1458" t="s">
        <v>495</v>
      </c>
      <c r="G37" s="1458"/>
      <c r="H37" s="1429" t="s">
        <v>496</v>
      </c>
      <c r="I37" s="1429"/>
      <c r="J37" s="1429" t="s">
        <v>497</v>
      </c>
      <c r="K37" s="1458"/>
      <c r="L37" s="1458" t="s">
        <v>498</v>
      </c>
      <c r="M37" s="1485"/>
      <c r="N37" s="1508"/>
    </row>
    <row r="38" spans="1:14" ht="15.75" customHeight="1">
      <c r="A38" s="3461"/>
      <c r="B38" s="3482"/>
      <c r="C38" s="1445"/>
      <c r="D38" s="3475">
        <v>1</v>
      </c>
      <c r="E38" s="3476"/>
      <c r="F38" s="3475">
        <v>1</v>
      </c>
      <c r="G38" s="3476"/>
      <c r="H38" s="3475">
        <v>1</v>
      </c>
      <c r="I38" s="3476"/>
      <c r="J38" s="3475">
        <v>1</v>
      </c>
      <c r="K38" s="3476"/>
      <c r="L38" s="3475">
        <v>1</v>
      </c>
      <c r="M38" s="3476"/>
      <c r="N38" s="1508"/>
    </row>
    <row r="39" spans="1:14" ht="15.75" customHeight="1">
      <c r="A39" s="3461"/>
      <c r="B39" s="3482"/>
      <c r="C39" s="1445"/>
      <c r="D39" s="1458" t="s">
        <v>499</v>
      </c>
      <c r="E39" s="1458"/>
      <c r="F39" s="1458" t="s">
        <v>500</v>
      </c>
      <c r="G39" s="1458"/>
      <c r="H39" s="1429" t="s">
        <v>501</v>
      </c>
      <c r="I39" s="1429"/>
      <c r="J39" s="1429" t="s">
        <v>502</v>
      </c>
      <c r="K39" s="1458"/>
      <c r="L39" s="1458" t="s">
        <v>503</v>
      </c>
      <c r="M39" s="1444"/>
      <c r="N39" s="1508"/>
    </row>
    <row r="40" spans="1:14" ht="15.75" customHeight="1">
      <c r="A40" s="3461"/>
      <c r="B40" s="3482"/>
      <c r="C40" s="1445"/>
      <c r="D40" s="3491">
        <v>0</v>
      </c>
      <c r="E40" s="3476"/>
      <c r="F40" s="3491">
        <v>0</v>
      </c>
      <c r="G40" s="3476"/>
      <c r="H40" s="3491">
        <v>0</v>
      </c>
      <c r="I40" s="3476"/>
      <c r="J40" s="3491">
        <v>0</v>
      </c>
      <c r="K40" s="3476"/>
      <c r="L40" s="3491">
        <v>0</v>
      </c>
      <c r="M40" s="3476"/>
      <c r="N40" s="1508"/>
    </row>
    <row r="41" spans="1:14" ht="15.75" customHeight="1">
      <c r="A41" s="3461"/>
      <c r="B41" s="3482"/>
      <c r="C41" s="1445"/>
      <c r="D41" s="1458" t="s">
        <v>504</v>
      </c>
      <c r="E41" s="1458"/>
      <c r="F41" s="1458" t="s">
        <v>505</v>
      </c>
      <c r="G41" s="1458"/>
      <c r="H41" s="1429" t="s">
        <v>506</v>
      </c>
      <c r="I41" s="1429"/>
      <c r="J41" s="1429" t="s">
        <v>507</v>
      </c>
      <c r="K41" s="1458"/>
      <c r="L41" s="1458" t="s">
        <v>508</v>
      </c>
      <c r="M41" s="1444"/>
      <c r="N41" s="1508"/>
    </row>
    <row r="42" spans="1:14" ht="15.75" customHeight="1">
      <c r="A42" s="3461"/>
      <c r="B42" s="3482"/>
      <c r="C42" s="1445"/>
      <c r="D42" s="3475"/>
      <c r="E42" s="3476"/>
      <c r="F42" s="3475"/>
      <c r="G42" s="3476"/>
      <c r="H42" s="1486"/>
      <c r="I42" s="1471"/>
      <c r="J42" s="1486"/>
      <c r="K42" s="1471"/>
      <c r="L42" s="1486"/>
      <c r="M42" s="1487"/>
      <c r="N42" s="1508"/>
    </row>
    <row r="43" spans="1:14" ht="15.75" customHeight="1">
      <c r="A43" s="3461"/>
      <c r="B43" s="3482"/>
      <c r="C43" s="1445"/>
      <c r="D43" s="1488" t="s">
        <v>508</v>
      </c>
      <c r="E43" s="1489"/>
      <c r="F43" s="1488" t="s">
        <v>509</v>
      </c>
      <c r="G43" s="1489"/>
      <c r="H43" s="1490"/>
      <c r="I43" s="1466"/>
      <c r="J43" s="1490"/>
      <c r="K43" s="1466"/>
      <c r="L43" s="1490"/>
      <c r="M43" s="1467"/>
      <c r="N43" s="1508"/>
    </row>
    <row r="44" spans="1:14" ht="15.75" customHeight="1">
      <c r="A44" s="3461"/>
      <c r="B44" s="3482"/>
      <c r="C44" s="1445"/>
      <c r="D44" s="1486"/>
      <c r="E44" s="1471"/>
      <c r="F44" s="3475">
        <v>1</v>
      </c>
      <c r="G44" s="3476"/>
      <c r="H44" s="3479"/>
      <c r="I44" s="3480"/>
      <c r="J44" s="1491"/>
      <c r="K44" s="1458"/>
      <c r="L44" s="1491"/>
      <c r="M44" s="1472"/>
      <c r="N44" s="1508"/>
    </row>
    <row r="45" spans="1:14" ht="15.75" customHeight="1">
      <c r="A45" s="3461"/>
      <c r="B45" s="3482"/>
      <c r="C45" s="1492"/>
      <c r="D45" s="1488"/>
      <c r="E45" s="1489"/>
      <c r="F45" s="1488"/>
      <c r="G45" s="1489"/>
      <c r="H45" s="1493"/>
      <c r="I45" s="1453"/>
      <c r="J45" s="1493"/>
      <c r="K45" s="1453"/>
      <c r="L45" s="1493"/>
      <c r="M45" s="1454"/>
      <c r="N45" s="1508"/>
    </row>
    <row r="46" spans="1:14" ht="18" customHeight="1">
      <c r="A46" s="3461"/>
      <c r="B46" s="3481" t="s">
        <v>510</v>
      </c>
      <c r="C46" s="1455"/>
      <c r="D46" s="1439"/>
      <c r="E46" s="1439"/>
      <c r="F46" s="1439"/>
      <c r="G46" s="1439"/>
      <c r="H46" s="1439"/>
      <c r="I46" s="1439"/>
      <c r="J46" s="1439"/>
      <c r="K46" s="1439"/>
      <c r="L46" s="1428"/>
      <c r="M46" s="1430"/>
      <c r="N46" s="3515"/>
    </row>
    <row r="47" spans="1:14" ht="15.75" customHeight="1">
      <c r="A47" s="3461"/>
      <c r="B47" s="3482"/>
      <c r="C47" s="1427"/>
      <c r="D47" s="1494" t="s">
        <v>131</v>
      </c>
      <c r="E47" s="1495" t="s">
        <v>28</v>
      </c>
      <c r="F47" s="3484" t="s">
        <v>511</v>
      </c>
      <c r="G47" s="3486"/>
      <c r="H47" s="3487"/>
      <c r="I47" s="3487"/>
      <c r="J47" s="3488"/>
      <c r="K47" s="1496" t="s">
        <v>512</v>
      </c>
      <c r="L47" s="3466"/>
      <c r="M47" s="3467"/>
      <c r="N47" s="3515"/>
    </row>
    <row r="48" spans="1:14" ht="15.75" customHeight="1">
      <c r="A48" s="3461"/>
      <c r="B48" s="3482"/>
      <c r="C48" s="1427"/>
      <c r="D48" s="1497"/>
      <c r="E48" s="1449" t="s">
        <v>477</v>
      </c>
      <c r="F48" s="3485"/>
      <c r="G48" s="3468"/>
      <c r="H48" s="3489"/>
      <c r="I48" s="3489"/>
      <c r="J48" s="3490"/>
      <c r="K48" s="1428"/>
      <c r="L48" s="3468"/>
      <c r="M48" s="3469"/>
      <c r="N48" s="3515"/>
    </row>
    <row r="49" spans="1:14" ht="15.75" customHeight="1">
      <c r="A49" s="3461"/>
      <c r="B49" s="3483"/>
      <c r="C49" s="1498"/>
      <c r="D49" s="1462"/>
      <c r="E49" s="1462"/>
      <c r="F49" s="1462"/>
      <c r="G49" s="1462"/>
      <c r="H49" s="1462"/>
      <c r="I49" s="1462"/>
      <c r="J49" s="1462"/>
      <c r="K49" s="1462"/>
      <c r="L49" s="1428"/>
      <c r="M49" s="1430"/>
      <c r="N49" s="3515"/>
    </row>
    <row r="50" spans="1:14" ht="48" customHeight="1">
      <c r="A50" s="3461"/>
      <c r="B50" s="1421" t="s">
        <v>513</v>
      </c>
      <c r="C50" s="2685" t="s">
        <v>2341</v>
      </c>
      <c r="D50" s="2686"/>
      <c r="E50" s="2686"/>
      <c r="F50" s="2686"/>
      <c r="G50" s="2686"/>
      <c r="H50" s="2686"/>
      <c r="I50" s="2686"/>
      <c r="J50" s="2686"/>
      <c r="K50" s="2686"/>
      <c r="L50" s="2686"/>
      <c r="M50" s="2687"/>
      <c r="N50" s="1508"/>
    </row>
    <row r="51" spans="1:14" ht="15.75" customHeight="1">
      <c r="A51" s="3461"/>
      <c r="B51" s="1436" t="s">
        <v>514</v>
      </c>
      <c r="C51" s="2685" t="s">
        <v>2335</v>
      </c>
      <c r="D51" s="2686"/>
      <c r="E51" s="2686"/>
      <c r="F51" s="2686"/>
      <c r="G51" s="2686"/>
      <c r="H51" s="2686"/>
      <c r="I51" s="2686"/>
      <c r="J51" s="2686"/>
      <c r="K51" s="2686"/>
      <c r="L51" s="2686"/>
      <c r="M51" s="2687"/>
      <c r="N51" s="1508"/>
    </row>
    <row r="52" spans="1:14" ht="15.75" customHeight="1">
      <c r="A52" s="3461"/>
      <c r="B52" s="1436" t="s">
        <v>515</v>
      </c>
      <c r="C52" s="1499">
        <v>30</v>
      </c>
      <c r="D52" s="1500"/>
      <c r="E52" s="1500"/>
      <c r="F52" s="1500"/>
      <c r="G52" s="1500"/>
      <c r="H52" s="1500"/>
      <c r="I52" s="1500"/>
      <c r="J52" s="1500"/>
      <c r="K52" s="1500"/>
      <c r="L52" s="1500"/>
      <c r="M52" s="1501"/>
      <c r="N52" s="3514"/>
    </row>
    <row r="53" spans="1:14" ht="15.75" customHeight="1">
      <c r="A53" s="3461"/>
      <c r="B53" s="1436" t="s">
        <v>517</v>
      </c>
      <c r="C53" s="1499" t="s">
        <v>9</v>
      </c>
      <c r="D53" s="1500"/>
      <c r="E53" s="1500"/>
      <c r="F53" s="1500"/>
      <c r="G53" s="1500"/>
      <c r="H53" s="1500"/>
      <c r="I53" s="1500"/>
      <c r="J53" s="1500"/>
      <c r="K53" s="1500"/>
      <c r="L53" s="1500"/>
      <c r="M53" s="1501"/>
      <c r="N53" s="3514"/>
    </row>
    <row r="54" spans="1:14" ht="15.75" customHeight="1">
      <c r="A54" s="3460" t="s">
        <v>518</v>
      </c>
      <c r="B54" s="1502" t="s">
        <v>519</v>
      </c>
      <c r="C54" s="3471" t="s">
        <v>2336</v>
      </c>
      <c r="D54" s="3472"/>
      <c r="E54" s="3472"/>
      <c r="F54" s="3472"/>
      <c r="G54" s="3472"/>
      <c r="H54" s="3472"/>
      <c r="I54" s="3472"/>
      <c r="J54" s="3472"/>
      <c r="K54" s="3472"/>
      <c r="L54" s="3472"/>
      <c r="M54" s="3473"/>
      <c r="N54" s="1508"/>
    </row>
    <row r="55" spans="1:14" ht="15.75" customHeight="1">
      <c r="A55" s="3461"/>
      <c r="B55" s="1502" t="s">
        <v>521</v>
      </c>
      <c r="C55" s="3471" t="s">
        <v>2337</v>
      </c>
      <c r="D55" s="3472"/>
      <c r="E55" s="3472"/>
      <c r="F55" s="3472"/>
      <c r="G55" s="3472"/>
      <c r="H55" s="3472"/>
      <c r="I55" s="3472"/>
      <c r="J55" s="3472"/>
      <c r="K55" s="3472"/>
      <c r="L55" s="3472"/>
      <c r="M55" s="3473"/>
      <c r="N55" s="1508"/>
    </row>
    <row r="56" spans="1:14" ht="15.75" customHeight="1">
      <c r="A56" s="3461"/>
      <c r="B56" s="1502" t="s">
        <v>523</v>
      </c>
      <c r="C56" s="3471" t="s">
        <v>557</v>
      </c>
      <c r="D56" s="3472"/>
      <c r="E56" s="3472"/>
      <c r="F56" s="3472"/>
      <c r="G56" s="3472"/>
      <c r="H56" s="3472"/>
      <c r="I56" s="3472"/>
      <c r="J56" s="3472"/>
      <c r="K56" s="3472"/>
      <c r="L56" s="3472"/>
      <c r="M56" s="3473"/>
      <c r="N56" s="1508"/>
    </row>
    <row r="57" spans="1:14" ht="15.75" customHeight="1">
      <c r="A57" s="3461"/>
      <c r="B57" s="1503" t="s">
        <v>524</v>
      </c>
      <c r="C57" s="3471" t="s">
        <v>2338</v>
      </c>
      <c r="D57" s="3472"/>
      <c r="E57" s="3472"/>
      <c r="F57" s="3472"/>
      <c r="G57" s="3472"/>
      <c r="H57" s="3472"/>
      <c r="I57" s="3472"/>
      <c r="J57" s="3472"/>
      <c r="K57" s="3472"/>
      <c r="L57" s="3472"/>
      <c r="M57" s="3473"/>
      <c r="N57" s="1508"/>
    </row>
    <row r="58" spans="1:14" ht="15.75" customHeight="1">
      <c r="A58" s="3461"/>
      <c r="B58" s="1502" t="s">
        <v>526</v>
      </c>
      <c r="C58" s="3474" t="s">
        <v>2339</v>
      </c>
      <c r="D58" s="3472"/>
      <c r="E58" s="3472"/>
      <c r="F58" s="3472"/>
      <c r="G58" s="3472"/>
      <c r="H58" s="3472"/>
      <c r="I58" s="3472"/>
      <c r="J58" s="3472"/>
      <c r="K58" s="3472"/>
      <c r="L58" s="3472"/>
      <c r="M58" s="3473"/>
      <c r="N58" s="1508"/>
    </row>
    <row r="59" spans="1:14" ht="15.75" customHeight="1" thickBot="1">
      <c r="A59" s="3462"/>
      <c r="B59" s="1502" t="s">
        <v>527</v>
      </c>
      <c r="C59" s="3471">
        <v>3358000</v>
      </c>
      <c r="D59" s="3472"/>
      <c r="E59" s="3472"/>
      <c r="F59" s="3472"/>
      <c r="G59" s="3472"/>
      <c r="H59" s="3472"/>
      <c r="I59" s="3472"/>
      <c r="J59" s="3472"/>
      <c r="K59" s="3472"/>
      <c r="L59" s="3472"/>
      <c r="M59" s="3473"/>
      <c r="N59" s="1508"/>
    </row>
    <row r="60" spans="1:14" ht="15.75" customHeight="1">
      <c r="A60" s="3460" t="s">
        <v>528</v>
      </c>
      <c r="B60" s="1504" t="s">
        <v>529</v>
      </c>
      <c r="C60" s="2650" t="s">
        <v>2163</v>
      </c>
      <c r="D60" s="2420"/>
      <c r="E60" s="2420"/>
      <c r="F60" s="2420"/>
      <c r="G60" s="2420"/>
      <c r="H60" s="2420"/>
      <c r="I60" s="2420"/>
      <c r="J60" s="2420"/>
      <c r="K60" s="2420"/>
      <c r="L60" s="2420"/>
      <c r="M60" s="2421"/>
      <c r="N60" s="1508"/>
    </row>
    <row r="61" spans="1:14" ht="30" customHeight="1">
      <c r="A61" s="3461"/>
      <c r="B61" s="1504" t="s">
        <v>531</v>
      </c>
      <c r="C61" s="2650" t="s">
        <v>1670</v>
      </c>
      <c r="D61" s="2420"/>
      <c r="E61" s="2420"/>
      <c r="F61" s="2420"/>
      <c r="G61" s="2420"/>
      <c r="H61" s="2420"/>
      <c r="I61" s="2420"/>
      <c r="J61" s="2420"/>
      <c r="K61" s="2420"/>
      <c r="L61" s="2420"/>
      <c r="M61" s="2421"/>
      <c r="N61" s="1508"/>
    </row>
    <row r="62" spans="1:14" ht="30" customHeight="1" thickBot="1">
      <c r="A62" s="3461"/>
      <c r="B62" s="1505" t="s">
        <v>5</v>
      </c>
      <c r="C62" s="3511" t="s">
        <v>560</v>
      </c>
      <c r="D62" s="3512"/>
      <c r="E62" s="3512"/>
      <c r="F62" s="3512"/>
      <c r="G62" s="3512"/>
      <c r="H62" s="3512"/>
      <c r="I62" s="3512"/>
      <c r="J62" s="3512"/>
      <c r="K62" s="3512"/>
      <c r="L62" s="3512"/>
      <c r="M62" s="3513"/>
      <c r="N62" s="1508"/>
    </row>
    <row r="63" spans="1:14" ht="15.75" customHeight="1" thickBot="1">
      <c r="A63" s="1506" t="s">
        <v>533</v>
      </c>
      <c r="B63" s="1510"/>
      <c r="C63" s="3463"/>
      <c r="D63" s="3464"/>
      <c r="E63" s="3464"/>
      <c r="F63" s="3464"/>
      <c r="G63" s="3464"/>
      <c r="H63" s="3464"/>
      <c r="I63" s="3464"/>
      <c r="J63" s="3464"/>
      <c r="K63" s="3464"/>
      <c r="L63" s="3464"/>
      <c r="M63" s="3465"/>
      <c r="N63" s="1508"/>
    </row>
    <row r="64" spans="1:14" ht="15.75" customHeight="1">
      <c r="A64" s="1508"/>
      <c r="B64" s="1509"/>
      <c r="C64" s="1508"/>
      <c r="D64" s="1508"/>
      <c r="E64" s="1508"/>
      <c r="F64" s="1508"/>
      <c r="G64" s="1508"/>
      <c r="H64" s="1508"/>
      <c r="I64" s="1508"/>
      <c r="J64" s="1508"/>
      <c r="K64" s="1508"/>
      <c r="L64" s="1508"/>
      <c r="M64" s="1508"/>
      <c r="N64" s="1508"/>
    </row>
    <row r="65" spans="1:14" ht="15.75" customHeight="1">
      <c r="A65" s="1508"/>
      <c r="B65" s="1509"/>
      <c r="C65" s="1508"/>
      <c r="D65" s="1508"/>
      <c r="E65" s="1508"/>
      <c r="F65" s="1508"/>
      <c r="G65" s="1508"/>
      <c r="H65" s="1508"/>
      <c r="I65" s="1508"/>
      <c r="J65" s="1508"/>
      <c r="K65" s="1508"/>
      <c r="L65" s="1508"/>
      <c r="M65" s="1508"/>
      <c r="N65" s="1508"/>
    </row>
    <row r="66" spans="1:14" ht="15.75" customHeight="1">
      <c r="A66" s="1508"/>
      <c r="B66" s="1509"/>
      <c r="C66" s="1508"/>
      <c r="D66" s="1508"/>
      <c r="E66" s="1508"/>
      <c r="F66" s="1508"/>
      <c r="G66" s="1508"/>
      <c r="H66" s="1508"/>
      <c r="I66" s="1508"/>
      <c r="J66" s="1508"/>
      <c r="K66" s="1508"/>
      <c r="L66" s="1508"/>
      <c r="M66" s="1508"/>
      <c r="N66" s="1508"/>
    </row>
    <row r="67" spans="1:14" ht="15.75" customHeight="1">
      <c r="A67" s="1508"/>
      <c r="B67" s="1509"/>
      <c r="C67" s="1508"/>
      <c r="D67" s="1508"/>
      <c r="E67" s="1508"/>
      <c r="F67" s="1508"/>
      <c r="G67" s="1508"/>
      <c r="H67" s="1508"/>
      <c r="I67" s="1508"/>
      <c r="J67" s="1508"/>
      <c r="K67" s="1508"/>
      <c r="L67" s="1508"/>
      <c r="M67" s="1508"/>
      <c r="N67" s="1508"/>
    </row>
    <row r="68" spans="1:14" ht="15.75" customHeight="1">
      <c r="A68" s="1508"/>
      <c r="B68" s="1509"/>
      <c r="C68" s="1508"/>
      <c r="D68" s="1508"/>
      <c r="E68" s="1508"/>
      <c r="F68" s="1508"/>
      <c r="G68" s="1508"/>
      <c r="H68" s="1508"/>
      <c r="I68" s="1508"/>
      <c r="J68" s="1508"/>
      <c r="K68" s="1508"/>
      <c r="L68" s="1508"/>
      <c r="M68" s="1508"/>
      <c r="N68" s="1508"/>
    </row>
    <row r="69" spans="1:14" ht="15.75" customHeight="1">
      <c r="A69" s="1508"/>
      <c r="B69" s="1509"/>
      <c r="C69" s="1508"/>
      <c r="D69" s="1508"/>
      <c r="E69" s="1508"/>
      <c r="F69" s="1508"/>
      <c r="G69" s="1508"/>
      <c r="H69" s="1508"/>
      <c r="I69" s="1508"/>
      <c r="J69" s="1508"/>
      <c r="K69" s="1508"/>
      <c r="L69" s="1508"/>
      <c r="M69" s="1508"/>
      <c r="N69" s="1508"/>
    </row>
    <row r="70" spans="1:14" ht="15.75" customHeight="1">
      <c r="A70" s="1508"/>
      <c r="B70" s="1509"/>
      <c r="C70" s="1508"/>
      <c r="D70" s="1508"/>
      <c r="E70" s="1508"/>
      <c r="F70" s="1508"/>
      <c r="G70" s="1508"/>
      <c r="H70" s="1508"/>
      <c r="I70" s="1508"/>
      <c r="J70" s="1508"/>
      <c r="K70" s="1508"/>
      <c r="L70" s="1508"/>
      <c r="M70" s="1508"/>
      <c r="N70" s="1508"/>
    </row>
    <row r="71" spans="1:14" ht="15.75" customHeight="1">
      <c r="A71" s="1508"/>
      <c r="B71" s="1509"/>
      <c r="C71" s="1508"/>
      <c r="D71" s="1508"/>
      <c r="E71" s="1508"/>
      <c r="F71" s="1508"/>
      <c r="G71" s="1508"/>
      <c r="H71" s="1508"/>
      <c r="I71" s="1508"/>
      <c r="J71" s="1508"/>
      <c r="K71" s="1508"/>
      <c r="L71" s="1508"/>
      <c r="M71" s="1508"/>
      <c r="N71" s="1508"/>
    </row>
    <row r="72" spans="1:14" ht="15.75" customHeight="1">
      <c r="A72" s="1508"/>
      <c r="B72" s="1509"/>
      <c r="C72" s="1508"/>
      <c r="D72" s="1508"/>
      <c r="E72" s="1508"/>
      <c r="F72" s="1508"/>
      <c r="G72" s="1508"/>
      <c r="H72" s="1508"/>
      <c r="I72" s="1508"/>
      <c r="J72" s="1508"/>
      <c r="K72" s="1508"/>
      <c r="L72" s="1508"/>
      <c r="M72" s="1508"/>
      <c r="N72" s="1508"/>
    </row>
    <row r="73" spans="1:14" ht="15.75" customHeight="1">
      <c r="A73" s="1508"/>
      <c r="B73" s="1509"/>
      <c r="C73" s="1508"/>
      <c r="D73" s="1508"/>
      <c r="E73" s="1508"/>
      <c r="F73" s="1508"/>
      <c r="G73" s="1508"/>
      <c r="H73" s="1508"/>
      <c r="I73" s="1508"/>
      <c r="J73" s="1508"/>
      <c r="K73" s="1508"/>
      <c r="L73" s="1508"/>
      <c r="M73" s="1508"/>
      <c r="N73" s="1508"/>
    </row>
    <row r="74" spans="1:14" ht="15.75" customHeight="1">
      <c r="A74" s="1508"/>
      <c r="B74" s="1509"/>
      <c r="C74" s="1508"/>
      <c r="D74" s="1508"/>
      <c r="E74" s="1508"/>
      <c r="F74" s="1508"/>
      <c r="G74" s="1508"/>
      <c r="H74" s="1508"/>
      <c r="I74" s="1508"/>
      <c r="J74" s="1508"/>
      <c r="K74" s="1508"/>
      <c r="L74" s="1508"/>
      <c r="M74" s="1508"/>
      <c r="N74" s="1508"/>
    </row>
    <row r="75" spans="1:14" ht="15.75" customHeight="1">
      <c r="A75" s="1508"/>
      <c r="B75" s="1509"/>
      <c r="C75" s="1508"/>
      <c r="D75" s="1508"/>
      <c r="E75" s="1508"/>
      <c r="F75" s="1508"/>
      <c r="G75" s="1508"/>
      <c r="H75" s="1508"/>
      <c r="I75" s="1508"/>
      <c r="J75" s="1508"/>
      <c r="K75" s="1508"/>
      <c r="L75" s="1508"/>
      <c r="M75" s="1508"/>
      <c r="N75" s="1508"/>
    </row>
    <row r="76" spans="1:14" ht="15.75" customHeight="1">
      <c r="A76" s="1508"/>
      <c r="B76" s="1509"/>
      <c r="C76" s="1508"/>
      <c r="D76" s="1508"/>
      <c r="E76" s="1508"/>
      <c r="F76" s="1508"/>
      <c r="G76" s="1508"/>
      <c r="H76" s="1508"/>
      <c r="I76" s="1508"/>
      <c r="J76" s="1508"/>
      <c r="K76" s="1508"/>
      <c r="L76" s="1508"/>
      <c r="M76" s="1508"/>
      <c r="N76" s="1508"/>
    </row>
    <row r="77" spans="1:14" ht="15.75" customHeight="1">
      <c r="A77" s="1508"/>
      <c r="B77" s="1509"/>
      <c r="C77" s="1508"/>
      <c r="D77" s="1508"/>
      <c r="E77" s="1508"/>
      <c r="F77" s="1508"/>
      <c r="G77" s="1508"/>
      <c r="H77" s="1508"/>
      <c r="I77" s="1508"/>
      <c r="J77" s="1508"/>
      <c r="K77" s="1508"/>
      <c r="L77" s="1508"/>
      <c r="M77" s="1508"/>
      <c r="N77" s="1508"/>
    </row>
    <row r="78" spans="1:14" ht="15.75" customHeight="1">
      <c r="A78" s="1508"/>
      <c r="B78" s="1509"/>
      <c r="C78" s="1508"/>
      <c r="D78" s="1508"/>
      <c r="E78" s="1508"/>
      <c r="F78" s="1508"/>
      <c r="G78" s="1508"/>
      <c r="H78" s="1508"/>
      <c r="I78" s="1508"/>
      <c r="J78" s="1508"/>
      <c r="K78" s="1508"/>
      <c r="L78" s="1508"/>
      <c r="M78" s="1508"/>
      <c r="N78" s="1508"/>
    </row>
    <row r="79" spans="1:14" ht="15.75" customHeight="1">
      <c r="A79" s="1508"/>
      <c r="B79" s="1509"/>
      <c r="C79" s="1508"/>
      <c r="D79" s="1508"/>
      <c r="E79" s="1508"/>
      <c r="F79" s="1508"/>
      <c r="G79" s="1508"/>
      <c r="H79" s="1508"/>
      <c r="I79" s="1508"/>
      <c r="J79" s="1508"/>
      <c r="K79" s="1508"/>
      <c r="L79" s="1508"/>
      <c r="M79" s="1508"/>
      <c r="N79" s="1508"/>
    </row>
    <row r="80" spans="1:14" ht="15.75" customHeight="1">
      <c r="A80" s="1508"/>
      <c r="B80" s="1509"/>
      <c r="C80" s="1508"/>
      <c r="D80" s="1508"/>
      <c r="E80" s="1508"/>
      <c r="F80" s="1508"/>
      <c r="G80" s="1508"/>
      <c r="H80" s="1508"/>
      <c r="I80" s="1508"/>
      <c r="J80" s="1508"/>
      <c r="K80" s="1508"/>
      <c r="L80" s="1508"/>
      <c r="M80" s="1508"/>
      <c r="N80" s="1508"/>
    </row>
    <row r="81" spans="1:14" ht="15.75" customHeight="1">
      <c r="A81" s="1508"/>
      <c r="B81" s="1509"/>
      <c r="C81" s="1508"/>
      <c r="D81" s="1508"/>
      <c r="E81" s="1508"/>
      <c r="F81" s="1508"/>
      <c r="G81" s="1508"/>
      <c r="H81" s="1508"/>
      <c r="I81" s="1508"/>
      <c r="J81" s="1508"/>
      <c r="K81" s="1508"/>
      <c r="L81" s="1508"/>
      <c r="M81" s="1508"/>
      <c r="N81" s="1508"/>
    </row>
    <row r="82" spans="1:14" ht="15.75" customHeight="1">
      <c r="A82" s="1508"/>
      <c r="B82" s="1509"/>
      <c r="C82" s="1508"/>
      <c r="D82" s="1508"/>
      <c r="E82" s="1508"/>
      <c r="F82" s="1508"/>
      <c r="G82" s="1508"/>
      <c r="H82" s="1508"/>
      <c r="I82" s="1508"/>
      <c r="J82" s="1508"/>
      <c r="K82" s="1508"/>
      <c r="L82" s="1508"/>
      <c r="M82" s="1508"/>
      <c r="N82" s="1508"/>
    </row>
    <row r="83" spans="1:14" ht="15.75" customHeight="1">
      <c r="A83" s="1508"/>
      <c r="B83" s="1509"/>
      <c r="C83" s="1508"/>
      <c r="D83" s="1508"/>
      <c r="E83" s="1508"/>
      <c r="F83" s="1508"/>
      <c r="G83" s="1508"/>
      <c r="H83" s="1508"/>
      <c r="I83" s="1508"/>
      <c r="J83" s="1508"/>
      <c r="K83" s="1508"/>
      <c r="L83" s="1508"/>
      <c r="M83" s="1508"/>
      <c r="N83" s="1508"/>
    </row>
    <row r="84" spans="1:14" ht="15.75" customHeight="1">
      <c r="A84" s="1508"/>
      <c r="B84" s="1509"/>
      <c r="C84" s="1508"/>
      <c r="D84" s="1508"/>
      <c r="E84" s="1508"/>
      <c r="F84" s="1508"/>
      <c r="G84" s="1508"/>
      <c r="H84" s="1508"/>
      <c r="I84" s="1508"/>
      <c r="J84" s="1508"/>
      <c r="K84" s="1508"/>
      <c r="L84" s="1508"/>
      <c r="M84" s="1508"/>
      <c r="N84" s="1508"/>
    </row>
    <row r="85" spans="1:14" ht="15.75" customHeight="1">
      <c r="A85" s="1508"/>
      <c r="B85" s="1509"/>
      <c r="C85" s="1508"/>
      <c r="D85" s="1508"/>
      <c r="E85" s="1508"/>
      <c r="F85" s="1508"/>
      <c r="G85" s="1508"/>
      <c r="H85" s="1508"/>
      <c r="I85" s="1508"/>
      <c r="J85" s="1508"/>
      <c r="K85" s="1508"/>
      <c r="L85" s="1508"/>
      <c r="M85" s="1508"/>
      <c r="N85" s="1508"/>
    </row>
    <row r="86" spans="1:14" ht="15.75" customHeight="1">
      <c r="A86" s="1508"/>
      <c r="B86" s="1509"/>
      <c r="C86" s="1508"/>
      <c r="D86" s="1508"/>
      <c r="E86" s="1508"/>
      <c r="F86" s="1508"/>
      <c r="G86" s="1508"/>
      <c r="H86" s="1508"/>
      <c r="I86" s="1508"/>
      <c r="J86" s="1508"/>
      <c r="K86" s="1508"/>
      <c r="L86" s="1508"/>
      <c r="M86" s="1508"/>
      <c r="N86" s="1508"/>
    </row>
    <row r="87" spans="1:14" ht="15.75" customHeight="1">
      <c r="A87" s="1508"/>
      <c r="B87" s="1509"/>
      <c r="C87" s="1508"/>
      <c r="D87" s="1508"/>
      <c r="E87" s="1508"/>
      <c r="F87" s="1508"/>
      <c r="G87" s="1508"/>
      <c r="H87" s="1508"/>
      <c r="I87" s="1508"/>
      <c r="J87" s="1508"/>
      <c r="K87" s="1508"/>
      <c r="L87" s="1508"/>
      <c r="M87" s="1508"/>
      <c r="N87" s="1508"/>
    </row>
    <row r="88" spans="1:14" ht="15.75" customHeight="1">
      <c r="A88" s="1508"/>
      <c r="B88" s="1509"/>
      <c r="C88" s="1508"/>
      <c r="D88" s="1508"/>
      <c r="E88" s="1508"/>
      <c r="F88" s="1508"/>
      <c r="G88" s="1508"/>
      <c r="H88" s="1508"/>
      <c r="I88" s="1508"/>
      <c r="J88" s="1508"/>
      <c r="K88" s="1508"/>
      <c r="L88" s="1508"/>
      <c r="M88" s="1508"/>
      <c r="N88" s="1508"/>
    </row>
    <row r="89" spans="1:14" ht="15.75" customHeight="1">
      <c r="A89" s="1508"/>
      <c r="B89" s="1509"/>
      <c r="C89" s="1508"/>
      <c r="D89" s="1508"/>
      <c r="E89" s="1508"/>
      <c r="F89" s="1508"/>
      <c r="G89" s="1508"/>
      <c r="H89" s="1508"/>
      <c r="I89" s="1508"/>
      <c r="J89" s="1508"/>
      <c r="K89" s="1508"/>
      <c r="L89" s="1508"/>
      <c r="M89" s="1508"/>
      <c r="N89" s="1508"/>
    </row>
    <row r="90" spans="1:14" ht="15.75" customHeight="1">
      <c r="A90" s="1508"/>
      <c r="B90" s="1509"/>
      <c r="C90" s="1508"/>
      <c r="D90" s="1508"/>
      <c r="E90" s="1508"/>
      <c r="F90" s="1508"/>
      <c r="G90" s="1508"/>
      <c r="H90" s="1508"/>
      <c r="I90" s="1508"/>
      <c r="J90" s="1508"/>
      <c r="K90" s="1508"/>
      <c r="L90" s="1508"/>
      <c r="M90" s="1508"/>
      <c r="N90" s="1508"/>
    </row>
    <row r="91" spans="1:14" ht="15.75" customHeight="1">
      <c r="A91" s="1508"/>
      <c r="B91" s="1509"/>
      <c r="C91" s="1508"/>
      <c r="D91" s="1508"/>
      <c r="E91" s="1508"/>
      <c r="F91" s="1508"/>
      <c r="G91" s="1508"/>
      <c r="H91" s="1508"/>
      <c r="I91" s="1508"/>
      <c r="J91" s="1508"/>
      <c r="K91" s="1508"/>
      <c r="L91" s="1508"/>
      <c r="M91" s="1508"/>
      <c r="N91" s="1508"/>
    </row>
    <row r="92" spans="1:14" ht="15.75" customHeight="1">
      <c r="A92" s="1508"/>
      <c r="B92" s="1509"/>
      <c r="C92" s="1508"/>
      <c r="D92" s="1508"/>
      <c r="E92" s="1508"/>
      <c r="F92" s="1508"/>
      <c r="G92" s="1508"/>
      <c r="H92" s="1508"/>
      <c r="I92" s="1508"/>
      <c r="J92" s="1508"/>
      <c r="K92" s="1508"/>
      <c r="L92" s="1508"/>
      <c r="M92" s="1508"/>
      <c r="N92" s="1508"/>
    </row>
    <row r="93" spans="1:14" ht="15.75" customHeight="1">
      <c r="A93" s="1508"/>
      <c r="B93" s="1509"/>
      <c r="C93" s="1508"/>
      <c r="D93" s="1508"/>
      <c r="E93" s="1508"/>
      <c r="F93" s="1508"/>
      <c r="G93" s="1508"/>
      <c r="H93" s="1508"/>
      <c r="I93" s="1508"/>
      <c r="J93" s="1508"/>
      <c r="K93" s="1508"/>
      <c r="L93" s="1508"/>
      <c r="M93" s="1508"/>
      <c r="N93" s="1508"/>
    </row>
    <row r="94" spans="1:14" ht="15.75" customHeight="1">
      <c r="A94" s="1508"/>
      <c r="B94" s="1509"/>
      <c r="C94" s="1508"/>
      <c r="D94" s="1508"/>
      <c r="E94" s="1508"/>
      <c r="F94" s="1508"/>
      <c r="G94" s="1508"/>
      <c r="H94" s="1508"/>
      <c r="I94" s="1508"/>
      <c r="J94" s="1508"/>
      <c r="K94" s="1508"/>
      <c r="L94" s="1508"/>
      <c r="M94" s="1508"/>
      <c r="N94" s="1508"/>
    </row>
    <row r="95" spans="1:14" ht="15.75" customHeight="1">
      <c r="A95" s="1508"/>
      <c r="B95" s="1509"/>
      <c r="C95" s="1508"/>
      <c r="D95" s="1508"/>
      <c r="E95" s="1508"/>
      <c r="F95" s="1508"/>
      <c r="G95" s="1508"/>
      <c r="H95" s="1508"/>
      <c r="I95" s="1508"/>
      <c r="J95" s="1508"/>
      <c r="K95" s="1508"/>
      <c r="L95" s="1508"/>
      <c r="M95" s="1508"/>
      <c r="N95" s="1508"/>
    </row>
    <row r="96" spans="1:14" ht="15.75" customHeight="1">
      <c r="A96" s="1508"/>
      <c r="B96" s="1509"/>
      <c r="C96" s="1508"/>
      <c r="D96" s="1508"/>
      <c r="E96" s="1508"/>
      <c r="F96" s="1508"/>
      <c r="G96" s="1508"/>
      <c r="H96" s="1508"/>
      <c r="I96" s="1508"/>
      <c r="J96" s="1508"/>
      <c r="K96" s="1508"/>
      <c r="L96" s="1508"/>
      <c r="M96" s="1508"/>
      <c r="N96" s="1508"/>
    </row>
    <row r="97" spans="1:14" ht="15.75" customHeight="1">
      <c r="A97" s="1508"/>
      <c r="B97" s="1509"/>
      <c r="C97" s="1508"/>
      <c r="D97" s="1508"/>
      <c r="E97" s="1508"/>
      <c r="F97" s="1508"/>
      <c r="G97" s="1508"/>
      <c r="H97" s="1508"/>
      <c r="I97" s="1508"/>
      <c r="J97" s="1508"/>
      <c r="K97" s="1508"/>
      <c r="L97" s="1508"/>
      <c r="M97" s="1508"/>
      <c r="N97" s="1508"/>
    </row>
    <row r="98" spans="1:14" ht="15.75" customHeight="1">
      <c r="A98" s="1508"/>
      <c r="B98" s="1509"/>
      <c r="C98" s="1508"/>
      <c r="D98" s="1508"/>
      <c r="E98" s="1508"/>
      <c r="F98" s="1508"/>
      <c r="G98" s="1508"/>
      <c r="H98" s="1508"/>
      <c r="I98" s="1508"/>
      <c r="J98" s="1508"/>
      <c r="K98" s="1508"/>
      <c r="L98" s="1508"/>
      <c r="M98" s="1508"/>
      <c r="N98" s="1508"/>
    </row>
    <row r="99" spans="1:14" ht="15.75" customHeight="1">
      <c r="A99" s="1508"/>
      <c r="B99" s="1509"/>
      <c r="C99" s="1508"/>
      <c r="D99" s="1508"/>
      <c r="E99" s="1508"/>
      <c r="F99" s="1508"/>
      <c r="G99" s="1508"/>
      <c r="H99" s="1508"/>
      <c r="I99" s="1508"/>
      <c r="J99" s="1508"/>
      <c r="K99" s="1508"/>
      <c r="L99" s="1508"/>
      <c r="M99" s="1508"/>
      <c r="N99" s="1508"/>
    </row>
    <row r="100" spans="1:14" ht="15.75" customHeight="1">
      <c r="A100" s="1508"/>
      <c r="B100" s="1509"/>
      <c r="C100" s="1508"/>
      <c r="D100" s="1508"/>
      <c r="E100" s="1508"/>
      <c r="F100" s="1508"/>
      <c r="G100" s="1508"/>
      <c r="H100" s="1508"/>
      <c r="I100" s="1508"/>
      <c r="J100" s="1508"/>
      <c r="K100" s="1508"/>
      <c r="L100" s="1508"/>
      <c r="M100" s="1508"/>
      <c r="N100" s="1508"/>
    </row>
  </sheetData>
  <mergeCells count="67">
    <mergeCell ref="B1:M1"/>
    <mergeCell ref="A2:A16"/>
    <mergeCell ref="C2:M2"/>
    <mergeCell ref="C3:M3"/>
    <mergeCell ref="C4:E4"/>
    <mergeCell ref="F4:G4"/>
    <mergeCell ref="H4:M4"/>
    <mergeCell ref="C5:M5"/>
    <mergeCell ref="C6:M6"/>
    <mergeCell ref="B15:B16"/>
    <mergeCell ref="C15:D15"/>
    <mergeCell ref="F15:M15"/>
    <mergeCell ref="C16:M16"/>
    <mergeCell ref="C9:E9"/>
    <mergeCell ref="C7:G7"/>
    <mergeCell ref="B8:B11"/>
    <mergeCell ref="B19:B25"/>
    <mergeCell ref="F24:M24"/>
    <mergeCell ref="F9:G9"/>
    <mergeCell ref="I9:J9"/>
    <mergeCell ref="C10:D10"/>
    <mergeCell ref="F10:G10"/>
    <mergeCell ref="I10:J10"/>
    <mergeCell ref="F38:G38"/>
    <mergeCell ref="C12:M12"/>
    <mergeCell ref="C13:M13"/>
    <mergeCell ref="C14:M14"/>
    <mergeCell ref="I7:M7"/>
    <mergeCell ref="C63:M63"/>
    <mergeCell ref="L47:M48"/>
    <mergeCell ref="C50:M50"/>
    <mergeCell ref="C51:M51"/>
    <mergeCell ref="D40:E40"/>
    <mergeCell ref="F40:G40"/>
    <mergeCell ref="H40:I40"/>
    <mergeCell ref="J40:K40"/>
    <mergeCell ref="L40:M40"/>
    <mergeCell ref="D42:E42"/>
    <mergeCell ref="F42:G42"/>
    <mergeCell ref="F44:G44"/>
    <mergeCell ref="H44:I44"/>
    <mergeCell ref="N52:N53"/>
    <mergeCell ref="N46:N49"/>
    <mergeCell ref="H38:I38"/>
    <mergeCell ref="J38:K38"/>
    <mergeCell ref="L38:M38"/>
    <mergeCell ref="A60:A62"/>
    <mergeCell ref="C60:M60"/>
    <mergeCell ref="C61:M61"/>
    <mergeCell ref="C62:M62"/>
    <mergeCell ref="C59:M59"/>
    <mergeCell ref="A17:A53"/>
    <mergeCell ref="C17:M17"/>
    <mergeCell ref="C18:M18"/>
    <mergeCell ref="A54:A59"/>
    <mergeCell ref="C54:M54"/>
    <mergeCell ref="C55:M55"/>
    <mergeCell ref="C56:M56"/>
    <mergeCell ref="C57:M57"/>
    <mergeCell ref="C58:M58"/>
    <mergeCell ref="B46:B49"/>
    <mergeCell ref="F47:F48"/>
    <mergeCell ref="G47:J48"/>
    <mergeCell ref="B26:B29"/>
    <mergeCell ref="B33:B35"/>
    <mergeCell ref="B36:B45"/>
    <mergeCell ref="D38:E38"/>
  </mergeCells>
  <hyperlinks>
    <hyperlink ref="C58"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activeCell="C8" sqref="C8:K10"/>
    </sheetView>
  </sheetViews>
  <sheetFormatPr baseColWidth="10" defaultColWidth="14.42578125" defaultRowHeight="15"/>
  <cols>
    <col min="1" max="1" width="7.140625" style="1" customWidth="1"/>
    <col min="2" max="2" width="44.7109375" style="1" customWidth="1"/>
    <col min="3" max="3" width="19" style="1" customWidth="1"/>
    <col min="4" max="14" width="13.140625" style="1" customWidth="1"/>
    <col min="15" max="256" width="14.42578125" style="1"/>
    <col min="257" max="257" width="7.140625" style="1" customWidth="1"/>
    <col min="258" max="258" width="44.7109375" style="1" customWidth="1"/>
    <col min="259" max="259" width="19" style="1" customWidth="1"/>
    <col min="260" max="270" width="13.140625" style="1" customWidth="1"/>
    <col min="271" max="512" width="14.42578125" style="1"/>
    <col min="513" max="513" width="7.140625" style="1" customWidth="1"/>
    <col min="514" max="514" width="44.7109375" style="1" customWidth="1"/>
    <col min="515" max="515" width="19" style="1" customWidth="1"/>
    <col min="516" max="526" width="13.140625" style="1" customWidth="1"/>
    <col min="527" max="768" width="14.42578125" style="1"/>
    <col min="769" max="769" width="7.140625" style="1" customWidth="1"/>
    <col min="770" max="770" width="44.7109375" style="1" customWidth="1"/>
    <col min="771" max="771" width="19" style="1" customWidth="1"/>
    <col min="772" max="782" width="13.140625" style="1" customWidth="1"/>
    <col min="783" max="1024" width="14.42578125" style="1"/>
    <col min="1025" max="1025" width="7.140625" style="1" customWidth="1"/>
    <col min="1026" max="1026" width="44.7109375" style="1" customWidth="1"/>
    <col min="1027" max="1027" width="19" style="1" customWidth="1"/>
    <col min="1028" max="1038" width="13.140625" style="1" customWidth="1"/>
    <col min="1039" max="1280" width="14.42578125" style="1"/>
    <col min="1281" max="1281" width="7.140625" style="1" customWidth="1"/>
    <col min="1282" max="1282" width="44.7109375" style="1" customWidth="1"/>
    <col min="1283" max="1283" width="19" style="1" customWidth="1"/>
    <col min="1284" max="1294" width="13.140625" style="1" customWidth="1"/>
    <col min="1295" max="1536" width="14.42578125" style="1"/>
    <col min="1537" max="1537" width="7.140625" style="1" customWidth="1"/>
    <col min="1538" max="1538" width="44.7109375" style="1" customWidth="1"/>
    <col min="1539" max="1539" width="19" style="1" customWidth="1"/>
    <col min="1540" max="1550" width="13.140625" style="1" customWidth="1"/>
    <col min="1551" max="1792" width="14.42578125" style="1"/>
    <col min="1793" max="1793" width="7.140625" style="1" customWidth="1"/>
    <col min="1794" max="1794" width="44.7109375" style="1" customWidth="1"/>
    <col min="1795" max="1795" width="19" style="1" customWidth="1"/>
    <col min="1796" max="1806" width="13.140625" style="1" customWidth="1"/>
    <col min="1807" max="2048" width="14.42578125" style="1"/>
    <col min="2049" max="2049" width="7.140625" style="1" customWidth="1"/>
    <col min="2050" max="2050" width="44.7109375" style="1" customWidth="1"/>
    <col min="2051" max="2051" width="19" style="1" customWidth="1"/>
    <col min="2052" max="2062" width="13.140625" style="1" customWidth="1"/>
    <col min="2063" max="2304" width="14.42578125" style="1"/>
    <col min="2305" max="2305" width="7.140625" style="1" customWidth="1"/>
    <col min="2306" max="2306" width="44.7109375" style="1" customWidth="1"/>
    <col min="2307" max="2307" width="19" style="1" customWidth="1"/>
    <col min="2308" max="2318" width="13.140625" style="1" customWidth="1"/>
    <col min="2319" max="2560" width="14.42578125" style="1"/>
    <col min="2561" max="2561" width="7.140625" style="1" customWidth="1"/>
    <col min="2562" max="2562" width="44.7109375" style="1" customWidth="1"/>
    <col min="2563" max="2563" width="19" style="1" customWidth="1"/>
    <col min="2564" max="2574" width="13.140625" style="1" customWidth="1"/>
    <col min="2575" max="2816" width="14.42578125" style="1"/>
    <col min="2817" max="2817" width="7.140625" style="1" customWidth="1"/>
    <col min="2818" max="2818" width="44.7109375" style="1" customWidth="1"/>
    <col min="2819" max="2819" width="19" style="1" customWidth="1"/>
    <col min="2820" max="2830" width="13.140625" style="1" customWidth="1"/>
    <col min="2831" max="3072" width="14.42578125" style="1"/>
    <col min="3073" max="3073" width="7.140625" style="1" customWidth="1"/>
    <col min="3074" max="3074" width="44.7109375" style="1" customWidth="1"/>
    <col min="3075" max="3075" width="19" style="1" customWidth="1"/>
    <col min="3076" max="3086" width="13.140625" style="1" customWidth="1"/>
    <col min="3087" max="3328" width="14.42578125" style="1"/>
    <col min="3329" max="3329" width="7.140625" style="1" customWidth="1"/>
    <col min="3330" max="3330" width="44.7109375" style="1" customWidth="1"/>
    <col min="3331" max="3331" width="19" style="1" customWidth="1"/>
    <col min="3332" max="3342" width="13.140625" style="1" customWidth="1"/>
    <col min="3343" max="3584" width="14.42578125" style="1"/>
    <col min="3585" max="3585" width="7.140625" style="1" customWidth="1"/>
    <col min="3586" max="3586" width="44.7109375" style="1" customWidth="1"/>
    <col min="3587" max="3587" width="19" style="1" customWidth="1"/>
    <col min="3588" max="3598" width="13.140625" style="1" customWidth="1"/>
    <col min="3599" max="3840" width="14.42578125" style="1"/>
    <col min="3841" max="3841" width="7.140625" style="1" customWidth="1"/>
    <col min="3842" max="3842" width="44.7109375" style="1" customWidth="1"/>
    <col min="3843" max="3843" width="19" style="1" customWidth="1"/>
    <col min="3844" max="3854" width="13.140625" style="1" customWidth="1"/>
    <col min="3855" max="4096" width="14.42578125" style="1"/>
    <col min="4097" max="4097" width="7.140625" style="1" customWidth="1"/>
    <col min="4098" max="4098" width="44.7109375" style="1" customWidth="1"/>
    <col min="4099" max="4099" width="19" style="1" customWidth="1"/>
    <col min="4100" max="4110" width="13.140625" style="1" customWidth="1"/>
    <col min="4111" max="4352" width="14.42578125" style="1"/>
    <col min="4353" max="4353" width="7.140625" style="1" customWidth="1"/>
    <col min="4354" max="4354" width="44.7109375" style="1" customWidth="1"/>
    <col min="4355" max="4355" width="19" style="1" customWidth="1"/>
    <col min="4356" max="4366" width="13.140625" style="1" customWidth="1"/>
    <col min="4367" max="4608" width="14.42578125" style="1"/>
    <col min="4609" max="4609" width="7.140625" style="1" customWidth="1"/>
    <col min="4610" max="4610" width="44.7109375" style="1" customWidth="1"/>
    <col min="4611" max="4611" width="19" style="1" customWidth="1"/>
    <col min="4612" max="4622" width="13.140625" style="1" customWidth="1"/>
    <col min="4623" max="4864" width="14.42578125" style="1"/>
    <col min="4865" max="4865" width="7.140625" style="1" customWidth="1"/>
    <col min="4866" max="4866" width="44.7109375" style="1" customWidth="1"/>
    <col min="4867" max="4867" width="19" style="1" customWidth="1"/>
    <col min="4868" max="4878" width="13.140625" style="1" customWidth="1"/>
    <col min="4879" max="5120" width="14.42578125" style="1"/>
    <col min="5121" max="5121" width="7.140625" style="1" customWidth="1"/>
    <col min="5122" max="5122" width="44.7109375" style="1" customWidth="1"/>
    <col min="5123" max="5123" width="19" style="1" customWidth="1"/>
    <col min="5124" max="5134" width="13.140625" style="1" customWidth="1"/>
    <col min="5135" max="5376" width="14.42578125" style="1"/>
    <col min="5377" max="5377" width="7.140625" style="1" customWidth="1"/>
    <col min="5378" max="5378" width="44.7109375" style="1" customWidth="1"/>
    <col min="5379" max="5379" width="19" style="1" customWidth="1"/>
    <col min="5380" max="5390" width="13.140625" style="1" customWidth="1"/>
    <col min="5391" max="5632" width="14.42578125" style="1"/>
    <col min="5633" max="5633" width="7.140625" style="1" customWidth="1"/>
    <col min="5634" max="5634" width="44.7109375" style="1" customWidth="1"/>
    <col min="5635" max="5635" width="19" style="1" customWidth="1"/>
    <col min="5636" max="5646" width="13.140625" style="1" customWidth="1"/>
    <col min="5647" max="5888" width="14.42578125" style="1"/>
    <col min="5889" max="5889" width="7.140625" style="1" customWidth="1"/>
    <col min="5890" max="5890" width="44.7109375" style="1" customWidth="1"/>
    <col min="5891" max="5891" width="19" style="1" customWidth="1"/>
    <col min="5892" max="5902" width="13.140625" style="1" customWidth="1"/>
    <col min="5903" max="6144" width="14.42578125" style="1"/>
    <col min="6145" max="6145" width="7.140625" style="1" customWidth="1"/>
    <col min="6146" max="6146" width="44.7109375" style="1" customWidth="1"/>
    <col min="6147" max="6147" width="19" style="1" customWidth="1"/>
    <col min="6148" max="6158" width="13.140625" style="1" customWidth="1"/>
    <col min="6159" max="6400" width="14.42578125" style="1"/>
    <col min="6401" max="6401" width="7.140625" style="1" customWidth="1"/>
    <col min="6402" max="6402" width="44.7109375" style="1" customWidth="1"/>
    <col min="6403" max="6403" width="19" style="1" customWidth="1"/>
    <col min="6404" max="6414" width="13.140625" style="1" customWidth="1"/>
    <col min="6415" max="6656" width="14.42578125" style="1"/>
    <col min="6657" max="6657" width="7.140625" style="1" customWidth="1"/>
    <col min="6658" max="6658" width="44.7109375" style="1" customWidth="1"/>
    <col min="6659" max="6659" width="19" style="1" customWidth="1"/>
    <col min="6660" max="6670" width="13.140625" style="1" customWidth="1"/>
    <col min="6671" max="6912" width="14.42578125" style="1"/>
    <col min="6913" max="6913" width="7.140625" style="1" customWidth="1"/>
    <col min="6914" max="6914" width="44.7109375" style="1" customWidth="1"/>
    <col min="6915" max="6915" width="19" style="1" customWidth="1"/>
    <col min="6916" max="6926" width="13.140625" style="1" customWidth="1"/>
    <col min="6927" max="7168" width="14.42578125" style="1"/>
    <col min="7169" max="7169" width="7.140625" style="1" customWidth="1"/>
    <col min="7170" max="7170" width="44.7109375" style="1" customWidth="1"/>
    <col min="7171" max="7171" width="19" style="1" customWidth="1"/>
    <col min="7172" max="7182" width="13.140625" style="1" customWidth="1"/>
    <col min="7183" max="7424" width="14.42578125" style="1"/>
    <col min="7425" max="7425" width="7.140625" style="1" customWidth="1"/>
    <col min="7426" max="7426" width="44.7109375" style="1" customWidth="1"/>
    <col min="7427" max="7427" width="19" style="1" customWidth="1"/>
    <col min="7428" max="7438" width="13.140625" style="1" customWidth="1"/>
    <col min="7439" max="7680" width="14.42578125" style="1"/>
    <col min="7681" max="7681" width="7.140625" style="1" customWidth="1"/>
    <col min="7682" max="7682" width="44.7109375" style="1" customWidth="1"/>
    <col min="7683" max="7683" width="19" style="1" customWidth="1"/>
    <col min="7684" max="7694" width="13.140625" style="1" customWidth="1"/>
    <col min="7695" max="7936" width="14.42578125" style="1"/>
    <col min="7937" max="7937" width="7.140625" style="1" customWidth="1"/>
    <col min="7938" max="7938" width="44.7109375" style="1" customWidth="1"/>
    <col min="7939" max="7939" width="19" style="1" customWidth="1"/>
    <col min="7940" max="7950" width="13.140625" style="1" customWidth="1"/>
    <col min="7951" max="8192" width="14.42578125" style="1"/>
    <col min="8193" max="8193" width="7.140625" style="1" customWidth="1"/>
    <col min="8194" max="8194" width="44.7109375" style="1" customWidth="1"/>
    <col min="8195" max="8195" width="19" style="1" customWidth="1"/>
    <col min="8196" max="8206" width="13.140625" style="1" customWidth="1"/>
    <col min="8207" max="8448" width="14.42578125" style="1"/>
    <col min="8449" max="8449" width="7.140625" style="1" customWidth="1"/>
    <col min="8450" max="8450" width="44.7109375" style="1" customWidth="1"/>
    <col min="8451" max="8451" width="19" style="1" customWidth="1"/>
    <col min="8452" max="8462" width="13.140625" style="1" customWidth="1"/>
    <col min="8463" max="8704" width="14.42578125" style="1"/>
    <col min="8705" max="8705" width="7.140625" style="1" customWidth="1"/>
    <col min="8706" max="8706" width="44.7109375" style="1" customWidth="1"/>
    <col min="8707" max="8707" width="19" style="1" customWidth="1"/>
    <col min="8708" max="8718" width="13.140625" style="1" customWidth="1"/>
    <col min="8719" max="8960" width="14.42578125" style="1"/>
    <col min="8961" max="8961" width="7.140625" style="1" customWidth="1"/>
    <col min="8962" max="8962" width="44.7109375" style="1" customWidth="1"/>
    <col min="8963" max="8963" width="19" style="1" customWidth="1"/>
    <col min="8964" max="8974" width="13.140625" style="1" customWidth="1"/>
    <col min="8975" max="9216" width="14.42578125" style="1"/>
    <col min="9217" max="9217" width="7.140625" style="1" customWidth="1"/>
    <col min="9218" max="9218" width="44.7109375" style="1" customWidth="1"/>
    <col min="9219" max="9219" width="19" style="1" customWidth="1"/>
    <col min="9220" max="9230" width="13.140625" style="1" customWidth="1"/>
    <col min="9231" max="9472" width="14.42578125" style="1"/>
    <col min="9473" max="9473" width="7.140625" style="1" customWidth="1"/>
    <col min="9474" max="9474" width="44.7109375" style="1" customWidth="1"/>
    <col min="9475" max="9475" width="19" style="1" customWidth="1"/>
    <col min="9476" max="9486" width="13.140625" style="1" customWidth="1"/>
    <col min="9487" max="9728" width="14.42578125" style="1"/>
    <col min="9729" max="9729" width="7.140625" style="1" customWidth="1"/>
    <col min="9730" max="9730" width="44.7109375" style="1" customWidth="1"/>
    <col min="9731" max="9731" width="19" style="1" customWidth="1"/>
    <col min="9732" max="9742" width="13.140625" style="1" customWidth="1"/>
    <col min="9743" max="9984" width="14.42578125" style="1"/>
    <col min="9985" max="9985" width="7.140625" style="1" customWidth="1"/>
    <col min="9986" max="9986" width="44.7109375" style="1" customWidth="1"/>
    <col min="9987" max="9987" width="19" style="1" customWidth="1"/>
    <col min="9988" max="9998" width="13.140625" style="1" customWidth="1"/>
    <col min="9999" max="10240" width="14.42578125" style="1"/>
    <col min="10241" max="10241" width="7.140625" style="1" customWidth="1"/>
    <col min="10242" max="10242" width="44.7109375" style="1" customWidth="1"/>
    <col min="10243" max="10243" width="19" style="1" customWidth="1"/>
    <col min="10244" max="10254" width="13.140625" style="1" customWidth="1"/>
    <col min="10255" max="10496" width="14.42578125" style="1"/>
    <col min="10497" max="10497" width="7.140625" style="1" customWidth="1"/>
    <col min="10498" max="10498" width="44.7109375" style="1" customWidth="1"/>
    <col min="10499" max="10499" width="19" style="1" customWidth="1"/>
    <col min="10500" max="10510" width="13.140625" style="1" customWidth="1"/>
    <col min="10511" max="10752" width="14.42578125" style="1"/>
    <col min="10753" max="10753" width="7.140625" style="1" customWidth="1"/>
    <col min="10754" max="10754" width="44.7109375" style="1" customWidth="1"/>
    <col min="10755" max="10755" width="19" style="1" customWidth="1"/>
    <col min="10756" max="10766" width="13.140625" style="1" customWidth="1"/>
    <col min="10767" max="11008" width="14.42578125" style="1"/>
    <col min="11009" max="11009" width="7.140625" style="1" customWidth="1"/>
    <col min="11010" max="11010" width="44.7109375" style="1" customWidth="1"/>
    <col min="11011" max="11011" width="19" style="1" customWidth="1"/>
    <col min="11012" max="11022" width="13.140625" style="1" customWidth="1"/>
    <col min="11023" max="11264" width="14.42578125" style="1"/>
    <col min="11265" max="11265" width="7.140625" style="1" customWidth="1"/>
    <col min="11266" max="11266" width="44.7109375" style="1" customWidth="1"/>
    <col min="11267" max="11267" width="19" style="1" customWidth="1"/>
    <col min="11268" max="11278" width="13.140625" style="1" customWidth="1"/>
    <col min="11279" max="11520" width="14.42578125" style="1"/>
    <col min="11521" max="11521" width="7.140625" style="1" customWidth="1"/>
    <col min="11522" max="11522" width="44.7109375" style="1" customWidth="1"/>
    <col min="11523" max="11523" width="19" style="1" customWidth="1"/>
    <col min="11524" max="11534" width="13.140625" style="1" customWidth="1"/>
    <col min="11535" max="11776" width="14.42578125" style="1"/>
    <col min="11777" max="11777" width="7.140625" style="1" customWidth="1"/>
    <col min="11778" max="11778" width="44.7109375" style="1" customWidth="1"/>
    <col min="11779" max="11779" width="19" style="1" customWidth="1"/>
    <col min="11780" max="11790" width="13.140625" style="1" customWidth="1"/>
    <col min="11791" max="12032" width="14.42578125" style="1"/>
    <col min="12033" max="12033" width="7.140625" style="1" customWidth="1"/>
    <col min="12034" max="12034" width="44.7109375" style="1" customWidth="1"/>
    <col min="12035" max="12035" width="19" style="1" customWidth="1"/>
    <col min="12036" max="12046" width="13.140625" style="1" customWidth="1"/>
    <col min="12047" max="12288" width="14.42578125" style="1"/>
    <col min="12289" max="12289" width="7.140625" style="1" customWidth="1"/>
    <col min="12290" max="12290" width="44.7109375" style="1" customWidth="1"/>
    <col min="12291" max="12291" width="19" style="1" customWidth="1"/>
    <col min="12292" max="12302" width="13.140625" style="1" customWidth="1"/>
    <col min="12303" max="12544" width="14.42578125" style="1"/>
    <col min="12545" max="12545" width="7.140625" style="1" customWidth="1"/>
    <col min="12546" max="12546" width="44.7109375" style="1" customWidth="1"/>
    <col min="12547" max="12547" width="19" style="1" customWidth="1"/>
    <col min="12548" max="12558" width="13.140625" style="1" customWidth="1"/>
    <col min="12559" max="12800" width="14.42578125" style="1"/>
    <col min="12801" max="12801" width="7.140625" style="1" customWidth="1"/>
    <col min="12802" max="12802" width="44.7109375" style="1" customWidth="1"/>
    <col min="12803" max="12803" width="19" style="1" customWidth="1"/>
    <col min="12804" max="12814" width="13.140625" style="1" customWidth="1"/>
    <col min="12815" max="13056" width="14.42578125" style="1"/>
    <col min="13057" max="13057" width="7.140625" style="1" customWidth="1"/>
    <col min="13058" max="13058" width="44.7109375" style="1" customWidth="1"/>
    <col min="13059" max="13059" width="19" style="1" customWidth="1"/>
    <col min="13060" max="13070" width="13.140625" style="1" customWidth="1"/>
    <col min="13071" max="13312" width="14.42578125" style="1"/>
    <col min="13313" max="13313" width="7.140625" style="1" customWidth="1"/>
    <col min="13314" max="13314" width="44.7109375" style="1" customWidth="1"/>
    <col min="13315" max="13315" width="19" style="1" customWidth="1"/>
    <col min="13316" max="13326" width="13.140625" style="1" customWidth="1"/>
    <col min="13327" max="13568" width="14.42578125" style="1"/>
    <col min="13569" max="13569" width="7.140625" style="1" customWidth="1"/>
    <col min="13570" max="13570" width="44.7109375" style="1" customWidth="1"/>
    <col min="13571" max="13571" width="19" style="1" customWidth="1"/>
    <col min="13572" max="13582" width="13.140625" style="1" customWidth="1"/>
    <col min="13583" max="13824" width="14.42578125" style="1"/>
    <col min="13825" max="13825" width="7.140625" style="1" customWidth="1"/>
    <col min="13826" max="13826" width="44.7109375" style="1" customWidth="1"/>
    <col min="13827" max="13827" width="19" style="1" customWidth="1"/>
    <col min="13828" max="13838" width="13.140625" style="1" customWidth="1"/>
    <col min="13839" max="14080" width="14.42578125" style="1"/>
    <col min="14081" max="14081" width="7.140625" style="1" customWidth="1"/>
    <col min="14082" max="14082" width="44.7109375" style="1" customWidth="1"/>
    <col min="14083" max="14083" width="19" style="1" customWidth="1"/>
    <col min="14084" max="14094" width="13.140625" style="1" customWidth="1"/>
    <col min="14095" max="14336" width="14.42578125" style="1"/>
    <col min="14337" max="14337" width="7.140625" style="1" customWidth="1"/>
    <col min="14338" max="14338" width="44.7109375" style="1" customWidth="1"/>
    <col min="14339" max="14339" width="19" style="1" customWidth="1"/>
    <col min="14340" max="14350" width="13.140625" style="1" customWidth="1"/>
    <col min="14351" max="14592" width="14.42578125" style="1"/>
    <col min="14593" max="14593" width="7.140625" style="1" customWidth="1"/>
    <col min="14594" max="14594" width="44.7109375" style="1" customWidth="1"/>
    <col min="14595" max="14595" width="19" style="1" customWidth="1"/>
    <col min="14596" max="14606" width="13.140625" style="1" customWidth="1"/>
    <col min="14607" max="14848" width="14.42578125" style="1"/>
    <col min="14849" max="14849" width="7.140625" style="1" customWidth="1"/>
    <col min="14850" max="14850" width="44.7109375" style="1" customWidth="1"/>
    <col min="14851" max="14851" width="19" style="1" customWidth="1"/>
    <col min="14852" max="14862" width="13.140625" style="1" customWidth="1"/>
    <col min="14863" max="15104" width="14.42578125" style="1"/>
    <col min="15105" max="15105" width="7.140625" style="1" customWidth="1"/>
    <col min="15106" max="15106" width="44.7109375" style="1" customWidth="1"/>
    <col min="15107" max="15107" width="19" style="1" customWidth="1"/>
    <col min="15108" max="15118" width="13.140625" style="1" customWidth="1"/>
    <col min="15119" max="15360" width="14.42578125" style="1"/>
    <col min="15361" max="15361" width="7.140625" style="1" customWidth="1"/>
    <col min="15362" max="15362" width="44.7109375" style="1" customWidth="1"/>
    <col min="15363" max="15363" width="19" style="1" customWidth="1"/>
    <col min="15364" max="15374" width="13.140625" style="1" customWidth="1"/>
    <col min="15375" max="15616" width="14.42578125" style="1"/>
    <col min="15617" max="15617" width="7.140625" style="1" customWidth="1"/>
    <col min="15618" max="15618" width="44.7109375" style="1" customWidth="1"/>
    <col min="15619" max="15619" width="19" style="1" customWidth="1"/>
    <col min="15620" max="15630" width="13.140625" style="1" customWidth="1"/>
    <col min="15631" max="15872" width="14.42578125" style="1"/>
    <col min="15873" max="15873" width="7.140625" style="1" customWidth="1"/>
    <col min="15874" max="15874" width="44.7109375" style="1" customWidth="1"/>
    <col min="15875" max="15875" width="19" style="1" customWidth="1"/>
    <col min="15876" max="15886" width="13.140625" style="1" customWidth="1"/>
    <col min="15887" max="16128" width="14.42578125" style="1"/>
    <col min="16129" max="16129" width="7.140625" style="1" customWidth="1"/>
    <col min="16130" max="16130" width="44.7109375" style="1" customWidth="1"/>
    <col min="16131" max="16131" width="19" style="1" customWidth="1"/>
    <col min="16132" max="16142" width="13.140625" style="1" customWidth="1"/>
    <col min="16143" max="16384" width="14.42578125" style="1"/>
  </cols>
  <sheetData>
    <row r="1" spans="1:14" ht="42.75" customHeight="1" thickBot="1">
      <c r="A1" s="1514"/>
      <c r="B1" s="3517" t="s">
        <v>2354</v>
      </c>
      <c r="C1" s="3497"/>
      <c r="D1" s="3497"/>
      <c r="E1" s="3497"/>
      <c r="F1" s="3497"/>
      <c r="G1" s="3497"/>
      <c r="H1" s="3497"/>
      <c r="I1" s="3497"/>
      <c r="J1" s="3497"/>
      <c r="K1" s="3497"/>
      <c r="L1" s="3497"/>
      <c r="M1" s="3498"/>
      <c r="N1" s="1508"/>
    </row>
    <row r="2" spans="1:14" ht="33" customHeight="1">
      <c r="A2" s="3518" t="s">
        <v>457</v>
      </c>
      <c r="B2" s="1418" t="s">
        <v>458</v>
      </c>
      <c r="C2" s="3499" t="s">
        <v>2349</v>
      </c>
      <c r="D2" s="3500"/>
      <c r="E2" s="3500"/>
      <c r="F2" s="3500"/>
      <c r="G2" s="3500"/>
      <c r="H2" s="3500"/>
      <c r="I2" s="3500"/>
      <c r="J2" s="3500"/>
      <c r="K2" s="3500"/>
      <c r="L2" s="3500"/>
      <c r="M2" s="3501"/>
      <c r="N2" s="1508"/>
    </row>
    <row r="3" spans="1:14" ht="51.75" customHeight="1">
      <c r="A3" s="3461"/>
      <c r="B3" s="1419" t="s">
        <v>538</v>
      </c>
      <c r="C3" s="2650" t="s">
        <v>416</v>
      </c>
      <c r="D3" s="2420"/>
      <c r="E3" s="2420"/>
      <c r="F3" s="2420"/>
      <c r="G3" s="2420"/>
      <c r="H3" s="2420"/>
      <c r="I3" s="2420"/>
      <c r="J3" s="2420"/>
      <c r="K3" s="2420"/>
      <c r="L3" s="2420"/>
      <c r="M3" s="2421"/>
      <c r="N3" s="1508"/>
    </row>
    <row r="4" spans="1:14" ht="15.75" customHeight="1">
      <c r="A4" s="3461"/>
      <c r="B4" s="1420" t="s">
        <v>3</v>
      </c>
      <c r="C4" s="3502" t="s">
        <v>2350</v>
      </c>
      <c r="D4" s="2686"/>
      <c r="E4" s="3476"/>
      <c r="F4" s="3503" t="s">
        <v>4</v>
      </c>
      <c r="G4" s="3476"/>
      <c r="H4" s="3504">
        <v>449</v>
      </c>
      <c r="I4" s="2686"/>
      <c r="J4" s="2686"/>
      <c r="K4" s="2686"/>
      <c r="L4" s="2686"/>
      <c r="M4" s="2687"/>
      <c r="N4" s="1508"/>
    </row>
    <row r="5" spans="1:14" ht="31.5" customHeight="1">
      <c r="A5" s="3461"/>
      <c r="B5" s="1420" t="s">
        <v>459</v>
      </c>
      <c r="C5" s="3505" t="s">
        <v>2152</v>
      </c>
      <c r="D5" s="3522"/>
      <c r="E5" s="3522"/>
      <c r="F5" s="3522"/>
      <c r="G5" s="3522"/>
      <c r="H5" s="3522"/>
      <c r="I5" s="3522"/>
      <c r="J5" s="3522"/>
      <c r="K5" s="3522"/>
      <c r="L5" s="3522"/>
      <c r="M5" s="3523"/>
      <c r="N5" s="1508"/>
    </row>
    <row r="6" spans="1:14" ht="15.75" customHeight="1" thickBot="1">
      <c r="A6" s="3461"/>
      <c r="B6" s="1420" t="s">
        <v>460</v>
      </c>
      <c r="C6" s="3502" t="s">
        <v>2197</v>
      </c>
      <c r="D6" s="3524"/>
      <c r="E6" s="3524"/>
      <c r="F6" s="3524"/>
      <c r="G6" s="3524"/>
      <c r="H6" s="3524"/>
      <c r="I6" s="3524"/>
      <c r="J6" s="3524"/>
      <c r="K6" s="3524"/>
      <c r="L6" s="3524"/>
      <c r="M6" s="3525"/>
      <c r="N6" s="1508"/>
    </row>
    <row r="7" spans="1:14" ht="35.25" customHeight="1" thickBot="1">
      <c r="A7" s="3461"/>
      <c r="B7" s="1421" t="s">
        <v>461</v>
      </c>
      <c r="C7" s="3506" t="s">
        <v>13</v>
      </c>
      <c r="D7" s="3487"/>
      <c r="E7" s="3487"/>
      <c r="F7" s="3487"/>
      <c r="G7" s="3488"/>
      <c r="H7" s="1422" t="s">
        <v>5</v>
      </c>
      <c r="I7" s="1423" t="s">
        <v>14</v>
      </c>
      <c r="J7" s="1515"/>
      <c r="K7" s="1515"/>
      <c r="L7" s="1515"/>
      <c r="M7" s="1516"/>
      <c r="N7" s="1508"/>
    </row>
    <row r="8" spans="1:14" ht="15.75" customHeight="1">
      <c r="A8" s="3461"/>
      <c r="B8" s="3492" t="s">
        <v>462</v>
      </c>
      <c r="C8" s="974"/>
      <c r="D8" s="1159"/>
      <c r="E8" s="1159"/>
      <c r="F8" s="1159"/>
      <c r="G8" s="1159"/>
      <c r="H8" s="1159"/>
      <c r="I8" s="1159"/>
      <c r="J8" s="1159"/>
      <c r="K8" s="1159"/>
      <c r="L8" s="1424"/>
      <c r="M8" s="1426"/>
      <c r="N8" s="1508"/>
    </row>
    <row r="9" spans="1:14" ht="15.75" customHeight="1">
      <c r="A9" s="3461"/>
      <c r="B9" s="3461"/>
      <c r="C9" s="2691" t="s">
        <v>8</v>
      </c>
      <c r="D9" s="2569"/>
      <c r="E9" s="2569"/>
      <c r="F9" s="2569" t="s">
        <v>8</v>
      </c>
      <c r="G9" s="2569"/>
      <c r="H9" s="1158"/>
      <c r="I9" s="2569" t="s">
        <v>8</v>
      </c>
      <c r="J9" s="2569"/>
      <c r="K9" s="1158"/>
      <c r="L9" s="1428"/>
      <c r="M9" s="1430"/>
      <c r="N9" s="1508"/>
    </row>
    <row r="10" spans="1:14" ht="15.75" customHeight="1">
      <c r="A10" s="3461"/>
      <c r="B10" s="3461"/>
      <c r="C10" s="2678" t="s">
        <v>463</v>
      </c>
      <c r="D10" s="2439"/>
      <c r="E10" s="1120"/>
      <c r="F10" s="2569" t="s">
        <v>463</v>
      </c>
      <c r="G10" s="2569"/>
      <c r="H10" s="1120"/>
      <c r="I10" s="2569" t="s">
        <v>463</v>
      </c>
      <c r="J10" s="2569"/>
      <c r="K10" s="1120"/>
      <c r="L10" s="1428"/>
      <c r="M10" s="1430"/>
      <c r="N10" s="1508"/>
    </row>
    <row r="11" spans="1:14" ht="15.75" customHeight="1" thickBot="1">
      <c r="A11" s="3461"/>
      <c r="B11" s="3461"/>
      <c r="C11" s="1431"/>
      <c r="D11" s="1432"/>
      <c r="E11" s="1433"/>
      <c r="F11" s="1513"/>
      <c r="G11" s="1513"/>
      <c r="H11" s="1433"/>
      <c r="I11" s="1513"/>
      <c r="J11" s="1513"/>
      <c r="K11" s="1433"/>
      <c r="L11" s="1513"/>
      <c r="M11" s="1512"/>
      <c r="N11" s="1508"/>
    </row>
    <row r="12" spans="1:14" ht="91.5" customHeight="1">
      <c r="A12" s="3461"/>
      <c r="B12" s="1421" t="s">
        <v>464</v>
      </c>
      <c r="C12" s="3526" t="s">
        <v>2351</v>
      </c>
      <c r="D12" s="3500"/>
      <c r="E12" s="3500"/>
      <c r="F12" s="3500"/>
      <c r="G12" s="3500"/>
      <c r="H12" s="3500"/>
      <c r="I12" s="3500"/>
      <c r="J12" s="3500"/>
      <c r="K12" s="3500"/>
      <c r="L12" s="3500"/>
      <c r="M12" s="3501"/>
      <c r="N12" s="1508"/>
    </row>
    <row r="13" spans="1:14" ht="131.25" customHeight="1">
      <c r="A13" s="3461"/>
      <c r="B13" s="1421" t="s">
        <v>543</v>
      </c>
      <c r="C13" s="2685" t="s">
        <v>2352</v>
      </c>
      <c r="D13" s="2686"/>
      <c r="E13" s="2686"/>
      <c r="F13" s="2686"/>
      <c r="G13" s="2686"/>
      <c r="H13" s="2686"/>
      <c r="I13" s="2686"/>
      <c r="J13" s="2686"/>
      <c r="K13" s="2686"/>
      <c r="L13" s="2686"/>
      <c r="M13" s="2687"/>
      <c r="N13" s="1508"/>
    </row>
    <row r="14" spans="1:14" ht="60" customHeight="1">
      <c r="A14" s="3461"/>
      <c r="B14" s="1419" t="s">
        <v>545</v>
      </c>
      <c r="C14" s="3418" t="s">
        <v>456</v>
      </c>
      <c r="D14" s="3419"/>
      <c r="E14" s="3419"/>
      <c r="F14" s="3419"/>
      <c r="G14" s="3419"/>
      <c r="H14" s="3419"/>
      <c r="I14" s="3419"/>
      <c r="J14" s="3419"/>
      <c r="K14" s="3419"/>
      <c r="L14" s="3419"/>
      <c r="M14" s="3420"/>
      <c r="N14" s="1508"/>
    </row>
    <row r="15" spans="1:14" ht="61.5" customHeight="1">
      <c r="A15" s="3461"/>
      <c r="B15" s="3507" t="s">
        <v>547</v>
      </c>
      <c r="C15" s="2685" t="s">
        <v>83</v>
      </c>
      <c r="D15" s="2686"/>
      <c r="E15" s="1435" t="s">
        <v>548</v>
      </c>
      <c r="F15" s="3520" t="s">
        <v>382</v>
      </c>
      <c r="G15" s="2686"/>
      <c r="H15" s="2686"/>
      <c r="I15" s="2686"/>
      <c r="J15" s="2686"/>
      <c r="K15" s="2686"/>
      <c r="L15" s="2686"/>
      <c r="M15" s="2687"/>
      <c r="N15" s="1508"/>
    </row>
    <row r="16" spans="1:14" ht="15.75" hidden="1" customHeight="1">
      <c r="A16" s="3461"/>
      <c r="B16" s="3482"/>
      <c r="C16" s="2685"/>
      <c r="D16" s="2686"/>
      <c r="E16" s="2686"/>
      <c r="F16" s="2686"/>
      <c r="G16" s="2686"/>
      <c r="H16" s="2686"/>
      <c r="I16" s="2686"/>
      <c r="J16" s="2686"/>
      <c r="K16" s="2686"/>
      <c r="L16" s="2686"/>
      <c r="M16" s="2687"/>
      <c r="N16" s="1508" t="s">
        <v>175</v>
      </c>
    </row>
    <row r="17" spans="1:14" ht="15.75" customHeight="1">
      <c r="A17" s="3510" t="s">
        <v>465</v>
      </c>
      <c r="B17" s="1436" t="s">
        <v>2</v>
      </c>
      <c r="C17" s="2685" t="s">
        <v>108</v>
      </c>
      <c r="D17" s="2686"/>
      <c r="E17" s="2686"/>
      <c r="F17" s="2686"/>
      <c r="G17" s="2686"/>
      <c r="H17" s="2686"/>
      <c r="I17" s="2686"/>
      <c r="J17" s="2686"/>
      <c r="K17" s="2686"/>
      <c r="L17" s="2686"/>
      <c r="M17" s="2687"/>
      <c r="N17" s="1508"/>
    </row>
    <row r="18" spans="1:14" ht="29.25" customHeight="1">
      <c r="A18" s="3461"/>
      <c r="B18" s="1436" t="s">
        <v>550</v>
      </c>
      <c r="C18" s="3494" t="s">
        <v>2355</v>
      </c>
      <c r="D18" s="2686"/>
      <c r="E18" s="2686"/>
      <c r="F18" s="2686"/>
      <c r="G18" s="2686"/>
      <c r="H18" s="2686"/>
      <c r="I18" s="2686"/>
      <c r="J18" s="2686"/>
      <c r="K18" s="2686"/>
      <c r="L18" s="2686"/>
      <c r="M18" s="2687"/>
      <c r="N18" s="1508"/>
    </row>
    <row r="19" spans="1:14" ht="8.25" customHeight="1">
      <c r="A19" s="3461"/>
      <c r="B19" s="3481" t="s">
        <v>466</v>
      </c>
      <c r="C19" s="1438"/>
      <c r="D19" s="1439"/>
      <c r="E19" s="1439"/>
      <c r="F19" s="1439"/>
      <c r="G19" s="1439"/>
      <c r="H19" s="1439"/>
      <c r="I19" s="1439"/>
      <c r="J19" s="1439"/>
      <c r="K19" s="1439"/>
      <c r="L19" s="1439"/>
      <c r="M19" s="1440"/>
      <c r="N19" s="1508"/>
    </row>
    <row r="20" spans="1:14" ht="9" customHeight="1">
      <c r="A20" s="3461"/>
      <c r="B20" s="3482"/>
      <c r="C20" s="1441"/>
      <c r="D20" s="1442"/>
      <c r="E20" s="1443"/>
      <c r="F20" s="1442"/>
      <c r="G20" s="1443"/>
      <c r="H20" s="1442"/>
      <c r="I20" s="1443"/>
      <c r="J20" s="1442"/>
      <c r="K20" s="1443"/>
      <c r="L20" s="1443"/>
      <c r="M20" s="1444"/>
      <c r="N20" s="1508"/>
    </row>
    <row r="21" spans="1:14" ht="15.75" customHeight="1">
      <c r="A21" s="3461"/>
      <c r="B21" s="3482"/>
      <c r="C21" s="1445" t="s">
        <v>467</v>
      </c>
      <c r="D21" s="1446"/>
      <c r="E21" s="1447" t="s">
        <v>468</v>
      </c>
      <c r="F21" s="1446"/>
      <c r="G21" s="1447" t="s">
        <v>469</v>
      </c>
      <c r="H21" s="1446"/>
      <c r="I21" s="1447" t="s">
        <v>470</v>
      </c>
      <c r="J21" s="1448"/>
      <c r="K21" s="1447"/>
      <c r="L21" s="1447"/>
      <c r="M21" s="1444"/>
      <c r="N21" s="1508"/>
    </row>
    <row r="22" spans="1:14" ht="15.75" customHeight="1">
      <c r="A22" s="3461"/>
      <c r="B22" s="3482"/>
      <c r="C22" s="1445" t="s">
        <v>471</v>
      </c>
      <c r="D22" s="1449"/>
      <c r="E22" s="1447" t="s">
        <v>472</v>
      </c>
      <c r="F22" s="1450"/>
      <c r="G22" s="1447" t="s">
        <v>473</v>
      </c>
      <c r="H22" s="1450"/>
      <c r="I22" s="1447"/>
      <c r="J22" s="1443"/>
      <c r="K22" s="1447"/>
      <c r="L22" s="1447"/>
      <c r="M22" s="1444"/>
      <c r="N22" s="1508"/>
    </row>
    <row r="23" spans="1:14" ht="15.75" customHeight="1">
      <c r="A23" s="3461"/>
      <c r="B23" s="3482"/>
      <c r="C23" s="1445" t="s">
        <v>474</v>
      </c>
      <c r="D23" s="1449"/>
      <c r="E23" s="1447" t="s">
        <v>475</v>
      </c>
      <c r="F23" s="1449"/>
      <c r="G23" s="1447"/>
      <c r="H23" s="1443"/>
      <c r="I23" s="1447"/>
      <c r="J23" s="1443"/>
      <c r="K23" s="1447"/>
      <c r="L23" s="1447"/>
      <c r="M23" s="1444"/>
      <c r="N23" s="1511"/>
    </row>
    <row r="24" spans="1:14" ht="15.75" customHeight="1">
      <c r="A24" s="3461"/>
      <c r="B24" s="3482"/>
      <c r="C24" s="1445" t="s">
        <v>476</v>
      </c>
      <c r="D24" s="1450" t="s">
        <v>534</v>
      </c>
      <c r="E24" s="1447" t="s">
        <v>478</v>
      </c>
      <c r="F24" s="3495" t="s">
        <v>551</v>
      </c>
      <c r="G24" s="3489"/>
      <c r="H24" s="3489"/>
      <c r="I24" s="3489"/>
      <c r="J24" s="3489"/>
      <c r="K24" s="3489"/>
      <c r="L24" s="3489"/>
      <c r="M24" s="3469"/>
      <c r="N24" s="1511"/>
    </row>
    <row r="25" spans="1:14" ht="9.75" customHeight="1">
      <c r="A25" s="3461"/>
      <c r="B25" s="3483"/>
      <c r="C25" s="1452"/>
      <c r="D25" s="1453"/>
      <c r="E25" s="1453"/>
      <c r="F25" s="1453"/>
      <c r="G25" s="1453"/>
      <c r="H25" s="1453"/>
      <c r="I25" s="1453"/>
      <c r="J25" s="1453"/>
      <c r="K25" s="1453"/>
      <c r="L25" s="1453"/>
      <c r="M25" s="1454"/>
      <c r="N25" s="1508"/>
    </row>
    <row r="26" spans="1:14" ht="15.75" customHeight="1">
      <c r="A26" s="3461"/>
      <c r="B26" s="3481" t="s">
        <v>479</v>
      </c>
      <c r="C26" s="1455"/>
      <c r="D26" s="1439"/>
      <c r="E26" s="1439"/>
      <c r="F26" s="1439"/>
      <c r="G26" s="1439"/>
      <c r="H26" s="1439"/>
      <c r="I26" s="1439"/>
      <c r="J26" s="1439"/>
      <c r="K26" s="1439"/>
      <c r="L26" s="1456"/>
      <c r="M26" s="1457"/>
      <c r="N26" s="1508"/>
    </row>
    <row r="27" spans="1:14" ht="15.75" customHeight="1">
      <c r="A27" s="3461"/>
      <c r="B27" s="3482"/>
      <c r="C27" s="1445" t="s">
        <v>480</v>
      </c>
      <c r="D27" s="1450"/>
      <c r="E27" s="1458"/>
      <c r="F27" s="1447" t="s">
        <v>481</v>
      </c>
      <c r="G27" s="1449"/>
      <c r="H27" s="1458"/>
      <c r="I27" s="1447" t="s">
        <v>482</v>
      </c>
      <c r="J27" s="1449" t="s">
        <v>477</v>
      </c>
      <c r="K27" s="1458"/>
      <c r="L27" s="1428"/>
      <c r="M27" s="1430"/>
      <c r="N27" s="1508"/>
    </row>
    <row r="28" spans="1:14" ht="15.75" customHeight="1">
      <c r="A28" s="3461"/>
      <c r="B28" s="3482"/>
      <c r="C28" s="1445" t="s">
        <v>483</v>
      </c>
      <c r="D28" s="1459"/>
      <c r="E28" s="1428"/>
      <c r="F28" s="1447" t="s">
        <v>484</v>
      </c>
      <c r="G28" s="1450"/>
      <c r="H28" s="1428"/>
      <c r="I28" s="1460"/>
      <c r="J28" s="1428"/>
      <c r="K28" s="1429"/>
      <c r="L28" s="1428"/>
      <c r="M28" s="1430"/>
      <c r="N28" s="1508"/>
    </row>
    <row r="29" spans="1:14" ht="15.75" customHeight="1">
      <c r="A29" s="3461"/>
      <c r="B29" s="3483"/>
      <c r="C29" s="1461"/>
      <c r="D29" s="1442"/>
      <c r="E29" s="1442"/>
      <c r="F29" s="1442"/>
      <c r="G29" s="1442"/>
      <c r="H29" s="1442"/>
      <c r="I29" s="1442"/>
      <c r="J29" s="1442"/>
      <c r="K29" s="1442"/>
      <c r="L29" s="1462"/>
      <c r="M29" s="1463"/>
      <c r="N29" s="1508"/>
    </row>
    <row r="30" spans="1:14" ht="15.75" customHeight="1">
      <c r="A30" s="3461"/>
      <c r="B30" s="1464" t="s">
        <v>485</v>
      </c>
      <c r="C30" s="1465"/>
      <c r="D30" s="1466"/>
      <c r="E30" s="1466"/>
      <c r="F30" s="1466"/>
      <c r="G30" s="1466"/>
      <c r="H30" s="1466"/>
      <c r="I30" s="1466"/>
      <c r="J30" s="1466"/>
      <c r="K30" s="1466"/>
      <c r="L30" s="1466"/>
      <c r="M30" s="1467"/>
      <c r="N30" s="1508"/>
    </row>
    <row r="31" spans="1:14" ht="15.75" customHeight="1">
      <c r="A31" s="3461"/>
      <c r="B31" s="1464"/>
      <c r="C31" s="1468" t="s">
        <v>486</v>
      </c>
      <c r="D31" s="1450" t="s">
        <v>9</v>
      </c>
      <c r="E31" s="1458"/>
      <c r="F31" s="1469" t="s">
        <v>487</v>
      </c>
      <c r="G31" s="1450" t="s">
        <v>9</v>
      </c>
      <c r="H31" s="1458"/>
      <c r="I31" s="1469" t="s">
        <v>488</v>
      </c>
      <c r="J31" s="1470"/>
      <c r="K31" s="1450" t="s">
        <v>9</v>
      </c>
      <c r="L31" s="1471"/>
      <c r="M31" s="1472"/>
      <c r="N31" s="1508"/>
    </row>
    <row r="32" spans="1:14" ht="15.75" customHeight="1">
      <c r="A32" s="3461"/>
      <c r="B32" s="1420"/>
      <c r="C32" s="1452"/>
      <c r="D32" s="1453"/>
      <c r="E32" s="1453"/>
      <c r="F32" s="1453"/>
      <c r="G32" s="1453"/>
      <c r="H32" s="1453"/>
      <c r="I32" s="1453"/>
      <c r="J32" s="1453"/>
      <c r="K32" s="1453"/>
      <c r="L32" s="1453"/>
      <c r="M32" s="1454"/>
      <c r="N32" s="1508"/>
    </row>
    <row r="33" spans="1:14" ht="15.75" customHeight="1">
      <c r="A33" s="3461"/>
      <c r="B33" s="3481" t="s">
        <v>489</v>
      </c>
      <c r="C33" s="1473"/>
      <c r="D33" s="1474"/>
      <c r="E33" s="1474"/>
      <c r="F33" s="1474"/>
      <c r="G33" s="1474"/>
      <c r="H33" s="1474"/>
      <c r="I33" s="1474"/>
      <c r="J33" s="1474"/>
      <c r="K33" s="1474"/>
      <c r="L33" s="1456"/>
      <c r="M33" s="1457"/>
      <c r="N33" s="1508"/>
    </row>
    <row r="34" spans="1:14" ht="15.75" customHeight="1">
      <c r="A34" s="3461"/>
      <c r="B34" s="3482"/>
      <c r="C34" s="1475" t="s">
        <v>490</v>
      </c>
      <c r="D34" s="1476">
        <v>2021</v>
      </c>
      <c r="E34" s="1477"/>
      <c r="F34" s="1458" t="s">
        <v>491</v>
      </c>
      <c r="G34" s="1478">
        <v>2024</v>
      </c>
      <c r="H34" s="1477"/>
      <c r="I34" s="1469"/>
      <c r="J34" s="1477"/>
      <c r="K34" s="1477"/>
      <c r="L34" s="1428"/>
      <c r="M34" s="1430"/>
      <c r="N34" s="1508"/>
    </row>
    <row r="35" spans="1:14" ht="15.75" customHeight="1">
      <c r="A35" s="3461"/>
      <c r="B35" s="3483"/>
      <c r="C35" s="1452"/>
      <c r="D35" s="1479"/>
      <c r="E35" s="1480"/>
      <c r="F35" s="1453"/>
      <c r="G35" s="1480"/>
      <c r="H35" s="1480"/>
      <c r="I35" s="1481"/>
      <c r="J35" s="1480"/>
      <c r="K35" s="1480"/>
      <c r="L35" s="1462"/>
      <c r="M35" s="1463"/>
      <c r="N35" s="1508"/>
    </row>
    <row r="36" spans="1:14" ht="15.75" customHeight="1">
      <c r="A36" s="3461"/>
      <c r="B36" s="3481" t="s">
        <v>493</v>
      </c>
      <c r="C36" s="1482"/>
      <c r="D36" s="1483"/>
      <c r="E36" s="1483"/>
      <c r="F36" s="1483"/>
      <c r="G36" s="1483"/>
      <c r="H36" s="1483"/>
      <c r="I36" s="1483"/>
      <c r="J36" s="1483"/>
      <c r="K36" s="1483"/>
      <c r="L36" s="1483"/>
      <c r="M36" s="1484"/>
      <c r="N36" s="1508"/>
    </row>
    <row r="37" spans="1:14" ht="15.75" customHeight="1">
      <c r="A37" s="3461"/>
      <c r="B37" s="3482"/>
      <c r="C37" s="1445"/>
      <c r="D37" s="1458" t="s">
        <v>494</v>
      </c>
      <c r="E37" s="1458"/>
      <c r="F37" s="1458" t="s">
        <v>495</v>
      </c>
      <c r="G37" s="1458"/>
      <c r="H37" s="1429" t="s">
        <v>496</v>
      </c>
      <c r="I37" s="1429"/>
      <c r="J37" s="1429" t="s">
        <v>497</v>
      </c>
      <c r="K37" s="1458"/>
      <c r="L37" s="1458" t="s">
        <v>498</v>
      </c>
      <c r="M37" s="1485"/>
      <c r="N37" s="1508"/>
    </row>
    <row r="38" spans="1:14" ht="15.75" customHeight="1">
      <c r="A38" s="3461"/>
      <c r="B38" s="3482"/>
      <c r="C38" s="1445"/>
      <c r="D38" s="3521"/>
      <c r="E38" s="3476"/>
      <c r="F38" s="3475">
        <v>1</v>
      </c>
      <c r="G38" s="3476"/>
      <c r="H38" s="3475">
        <v>1</v>
      </c>
      <c r="I38" s="3476"/>
      <c r="J38" s="3475">
        <v>1</v>
      </c>
      <c r="K38" s="3476"/>
      <c r="L38" s="3475">
        <v>1</v>
      </c>
      <c r="M38" s="3476"/>
      <c r="N38" s="1508"/>
    </row>
    <row r="39" spans="1:14" ht="15.75" customHeight="1">
      <c r="A39" s="3461"/>
      <c r="B39" s="3482"/>
      <c r="C39" s="1445"/>
      <c r="D39" s="1458" t="s">
        <v>499</v>
      </c>
      <c r="E39" s="1458"/>
      <c r="F39" s="1458" t="s">
        <v>500</v>
      </c>
      <c r="G39" s="1458"/>
      <c r="H39" s="1429" t="s">
        <v>501</v>
      </c>
      <c r="I39" s="1429"/>
      <c r="J39" s="1429" t="s">
        <v>502</v>
      </c>
      <c r="K39" s="1458"/>
      <c r="L39" s="1458" t="s">
        <v>503</v>
      </c>
      <c r="M39" s="1444"/>
      <c r="N39" s="1508"/>
    </row>
    <row r="40" spans="1:14" ht="15.75" customHeight="1">
      <c r="A40" s="3461"/>
      <c r="B40" s="3482"/>
      <c r="C40" s="1445"/>
      <c r="D40" s="3491">
        <v>0</v>
      </c>
      <c r="E40" s="3476"/>
      <c r="F40" s="3491">
        <v>0</v>
      </c>
      <c r="G40" s="3476"/>
      <c r="H40" s="3491">
        <v>0</v>
      </c>
      <c r="I40" s="3476"/>
      <c r="J40" s="3491">
        <v>0</v>
      </c>
      <c r="K40" s="3476"/>
      <c r="L40" s="3491">
        <v>0</v>
      </c>
      <c r="M40" s="3476"/>
      <c r="N40" s="1508"/>
    </row>
    <row r="41" spans="1:14" ht="15.75" customHeight="1">
      <c r="A41" s="3461"/>
      <c r="B41" s="3482"/>
      <c r="C41" s="1445"/>
      <c r="D41" s="1458" t="s">
        <v>504</v>
      </c>
      <c r="E41" s="1458"/>
      <c r="F41" s="1458" t="s">
        <v>505</v>
      </c>
      <c r="G41" s="1458"/>
      <c r="H41" s="1429" t="s">
        <v>506</v>
      </c>
      <c r="I41" s="1429"/>
      <c r="J41" s="1429" t="s">
        <v>507</v>
      </c>
      <c r="K41" s="1458"/>
      <c r="L41" s="1458" t="s">
        <v>508</v>
      </c>
      <c r="M41" s="1444"/>
      <c r="N41" s="1508"/>
    </row>
    <row r="42" spans="1:14" ht="15.75" customHeight="1">
      <c r="A42" s="3461"/>
      <c r="B42" s="3482"/>
      <c r="C42" s="1445"/>
      <c r="D42" s="3475"/>
      <c r="E42" s="3476"/>
      <c r="F42" s="3475"/>
      <c r="G42" s="3476"/>
      <c r="H42" s="1486"/>
      <c r="I42" s="1471"/>
      <c r="J42" s="1486"/>
      <c r="K42" s="1471"/>
      <c r="L42" s="1486"/>
      <c r="M42" s="1487"/>
      <c r="N42" s="1508"/>
    </row>
    <row r="43" spans="1:14" ht="15.75" customHeight="1">
      <c r="A43" s="3461"/>
      <c r="B43" s="3482"/>
      <c r="C43" s="1445"/>
      <c r="D43" s="1488" t="s">
        <v>508</v>
      </c>
      <c r="E43" s="1489"/>
      <c r="F43" s="1488" t="s">
        <v>509</v>
      </c>
      <c r="G43" s="1489"/>
      <c r="H43" s="1490"/>
      <c r="I43" s="1466"/>
      <c r="J43" s="1490"/>
      <c r="K43" s="1466"/>
      <c r="L43" s="1490"/>
      <c r="M43" s="1467"/>
      <c r="N43" s="1508"/>
    </row>
    <row r="44" spans="1:14" ht="15.75" customHeight="1">
      <c r="A44" s="3461"/>
      <c r="B44" s="3482"/>
      <c r="C44" s="1445"/>
      <c r="D44" s="1486"/>
      <c r="E44" s="1471"/>
      <c r="F44" s="3475">
        <v>1</v>
      </c>
      <c r="G44" s="3476"/>
      <c r="H44" s="3479"/>
      <c r="I44" s="3480"/>
      <c r="J44" s="1491"/>
      <c r="K44" s="1458"/>
      <c r="L44" s="1491"/>
      <c r="M44" s="1472"/>
      <c r="N44" s="1508"/>
    </row>
    <row r="45" spans="1:14" ht="15.75" customHeight="1">
      <c r="A45" s="3461"/>
      <c r="B45" s="3482"/>
      <c r="C45" s="1492"/>
      <c r="D45" s="1488"/>
      <c r="E45" s="1489"/>
      <c r="F45" s="1488"/>
      <c r="G45" s="1489"/>
      <c r="H45" s="1493"/>
      <c r="I45" s="1453"/>
      <c r="J45" s="1493"/>
      <c r="K45" s="1453"/>
      <c r="L45" s="1493"/>
      <c r="M45" s="1454"/>
      <c r="N45" s="1508"/>
    </row>
    <row r="46" spans="1:14" ht="18" customHeight="1">
      <c r="A46" s="3461"/>
      <c r="B46" s="3481" t="s">
        <v>510</v>
      </c>
      <c r="C46" s="1455"/>
      <c r="D46" s="1439"/>
      <c r="E46" s="1439"/>
      <c r="F46" s="1439"/>
      <c r="G46" s="1439"/>
      <c r="H46" s="1439"/>
      <c r="I46" s="1439"/>
      <c r="J46" s="1439"/>
      <c r="K46" s="1439"/>
      <c r="L46" s="1428"/>
      <c r="M46" s="1430"/>
      <c r="N46" s="3515"/>
    </row>
    <row r="47" spans="1:14" ht="15.75" customHeight="1">
      <c r="A47" s="3461"/>
      <c r="B47" s="3482"/>
      <c r="C47" s="1427"/>
      <c r="D47" s="1494" t="s">
        <v>131</v>
      </c>
      <c r="E47" s="1495" t="s">
        <v>28</v>
      </c>
      <c r="F47" s="3484" t="s">
        <v>511</v>
      </c>
      <c r="G47" s="3486"/>
      <c r="H47" s="3487"/>
      <c r="I47" s="3487"/>
      <c r="J47" s="3488"/>
      <c r="K47" s="1496" t="s">
        <v>512</v>
      </c>
      <c r="L47" s="3466"/>
      <c r="M47" s="3467"/>
      <c r="N47" s="3515"/>
    </row>
    <row r="48" spans="1:14" ht="15.75" customHeight="1">
      <c r="A48" s="3461"/>
      <c r="B48" s="3482"/>
      <c r="C48" s="1427"/>
      <c r="D48" s="1497"/>
      <c r="E48" s="1449" t="s">
        <v>477</v>
      </c>
      <c r="F48" s="3485"/>
      <c r="G48" s="3468"/>
      <c r="H48" s="3489"/>
      <c r="I48" s="3489"/>
      <c r="J48" s="3490"/>
      <c r="K48" s="1428"/>
      <c r="L48" s="3468"/>
      <c r="M48" s="3469"/>
      <c r="N48" s="3515"/>
    </row>
    <row r="49" spans="1:14" ht="15.75" customHeight="1">
      <c r="A49" s="3461"/>
      <c r="B49" s="3483"/>
      <c r="C49" s="1498"/>
      <c r="D49" s="1462"/>
      <c r="E49" s="1462"/>
      <c r="F49" s="1462"/>
      <c r="G49" s="1462"/>
      <c r="H49" s="1462"/>
      <c r="I49" s="1462"/>
      <c r="J49" s="1462"/>
      <c r="K49" s="1462"/>
      <c r="L49" s="1428"/>
      <c r="M49" s="1430"/>
      <c r="N49" s="3515"/>
    </row>
    <row r="50" spans="1:14" ht="48" customHeight="1">
      <c r="A50" s="3461"/>
      <c r="B50" s="1421" t="s">
        <v>513</v>
      </c>
      <c r="C50" s="2685" t="s">
        <v>2353</v>
      </c>
      <c r="D50" s="2686"/>
      <c r="E50" s="2686"/>
      <c r="F50" s="2686"/>
      <c r="G50" s="2686"/>
      <c r="H50" s="2686"/>
      <c r="I50" s="2686"/>
      <c r="J50" s="2686"/>
      <c r="K50" s="2686"/>
      <c r="L50" s="2686"/>
      <c r="M50" s="2687"/>
      <c r="N50" s="1508"/>
    </row>
    <row r="51" spans="1:14" ht="15.75" customHeight="1">
      <c r="A51" s="3461"/>
      <c r="B51" s="1436" t="s">
        <v>514</v>
      </c>
      <c r="C51" s="2685" t="s">
        <v>2335</v>
      </c>
      <c r="D51" s="2686"/>
      <c r="E51" s="2686"/>
      <c r="F51" s="2686"/>
      <c r="G51" s="2686"/>
      <c r="H51" s="2686"/>
      <c r="I51" s="2686"/>
      <c r="J51" s="2686"/>
      <c r="K51" s="2686"/>
      <c r="L51" s="2686"/>
      <c r="M51" s="2687"/>
      <c r="N51" s="1508"/>
    </row>
    <row r="52" spans="1:14" ht="15.75" customHeight="1">
      <c r="A52" s="3461"/>
      <c r="B52" s="1436" t="s">
        <v>515</v>
      </c>
      <c r="C52" s="1499">
        <v>90</v>
      </c>
      <c r="D52" s="1500"/>
      <c r="E52" s="1500"/>
      <c r="F52" s="1500"/>
      <c r="G52" s="1500"/>
      <c r="H52" s="1500"/>
      <c r="I52" s="1500"/>
      <c r="J52" s="1500"/>
      <c r="K52" s="1500"/>
      <c r="L52" s="1500"/>
      <c r="M52" s="1501"/>
      <c r="N52" s="1508"/>
    </row>
    <row r="53" spans="1:14" ht="15.75" customHeight="1">
      <c r="A53" s="3461"/>
      <c r="B53" s="1436" t="s">
        <v>517</v>
      </c>
      <c r="C53" s="1499" t="s">
        <v>9</v>
      </c>
      <c r="D53" s="1500"/>
      <c r="E53" s="1500"/>
      <c r="F53" s="1500"/>
      <c r="G53" s="1500"/>
      <c r="H53" s="1500"/>
      <c r="I53" s="1500"/>
      <c r="J53" s="1500"/>
      <c r="K53" s="1500"/>
      <c r="L53" s="1500"/>
      <c r="M53" s="1501"/>
      <c r="N53" s="1508"/>
    </row>
    <row r="54" spans="1:14" ht="15.75" customHeight="1">
      <c r="A54" s="3460" t="s">
        <v>518</v>
      </c>
      <c r="B54" s="1502" t="s">
        <v>519</v>
      </c>
      <c r="C54" s="3471" t="s">
        <v>2336</v>
      </c>
      <c r="D54" s="3472"/>
      <c r="E54" s="3472"/>
      <c r="F54" s="3472"/>
      <c r="G54" s="3472"/>
      <c r="H54" s="3472"/>
      <c r="I54" s="3472"/>
      <c r="J54" s="3472"/>
      <c r="K54" s="3472"/>
      <c r="L54" s="3472"/>
      <c r="M54" s="3473"/>
      <c r="N54" s="1508"/>
    </row>
    <row r="55" spans="1:14" ht="15.75" customHeight="1">
      <c r="A55" s="3461"/>
      <c r="B55" s="1502" t="s">
        <v>521</v>
      </c>
      <c r="C55" s="3471" t="s">
        <v>2337</v>
      </c>
      <c r="D55" s="3472"/>
      <c r="E55" s="3472"/>
      <c r="F55" s="3472"/>
      <c r="G55" s="3472"/>
      <c r="H55" s="3472"/>
      <c r="I55" s="3472"/>
      <c r="J55" s="3472"/>
      <c r="K55" s="3472"/>
      <c r="L55" s="3472"/>
      <c r="M55" s="3473"/>
      <c r="N55" s="1508"/>
    </row>
    <row r="56" spans="1:14" ht="15.75" customHeight="1">
      <c r="A56" s="3461"/>
      <c r="B56" s="1502" t="s">
        <v>523</v>
      </c>
      <c r="C56" s="3471" t="s">
        <v>557</v>
      </c>
      <c r="D56" s="3472"/>
      <c r="E56" s="3472"/>
      <c r="F56" s="3472"/>
      <c r="G56" s="3472"/>
      <c r="H56" s="3472"/>
      <c r="I56" s="3472"/>
      <c r="J56" s="3472"/>
      <c r="K56" s="3472"/>
      <c r="L56" s="3472"/>
      <c r="M56" s="3473"/>
      <c r="N56" s="1508"/>
    </row>
    <row r="57" spans="1:14" ht="15.75" customHeight="1">
      <c r="A57" s="3461"/>
      <c r="B57" s="1503" t="s">
        <v>524</v>
      </c>
      <c r="C57" s="3471" t="s">
        <v>2338</v>
      </c>
      <c r="D57" s="3472"/>
      <c r="E57" s="3472"/>
      <c r="F57" s="3472"/>
      <c r="G57" s="3472"/>
      <c r="H57" s="3472"/>
      <c r="I57" s="3472"/>
      <c r="J57" s="3472"/>
      <c r="K57" s="3472"/>
      <c r="L57" s="3472"/>
      <c r="M57" s="3473"/>
      <c r="N57" s="1508"/>
    </row>
    <row r="58" spans="1:14" ht="15.75" customHeight="1">
      <c r="A58" s="3461"/>
      <c r="B58" s="1502" t="s">
        <v>526</v>
      </c>
      <c r="C58" s="3474" t="s">
        <v>2339</v>
      </c>
      <c r="D58" s="3472"/>
      <c r="E58" s="3472"/>
      <c r="F58" s="3472"/>
      <c r="G58" s="3472"/>
      <c r="H58" s="3472"/>
      <c r="I58" s="3472"/>
      <c r="J58" s="3472"/>
      <c r="K58" s="3472"/>
      <c r="L58" s="3472"/>
      <c r="M58" s="3473"/>
      <c r="N58" s="1508"/>
    </row>
    <row r="59" spans="1:14" ht="15.75" customHeight="1" thickBot="1">
      <c r="A59" s="3462"/>
      <c r="B59" s="1502" t="s">
        <v>527</v>
      </c>
      <c r="C59" s="3471">
        <v>3358000</v>
      </c>
      <c r="D59" s="3472"/>
      <c r="E59" s="3472"/>
      <c r="F59" s="3472"/>
      <c r="G59" s="3472"/>
      <c r="H59" s="3472"/>
      <c r="I59" s="3472"/>
      <c r="J59" s="3472"/>
      <c r="K59" s="3472"/>
      <c r="L59" s="3472"/>
      <c r="M59" s="3473"/>
      <c r="N59" s="1508"/>
    </row>
    <row r="60" spans="1:14" ht="15.75" customHeight="1">
      <c r="A60" s="3460" t="s">
        <v>528</v>
      </c>
      <c r="B60" s="1504" t="s">
        <v>529</v>
      </c>
      <c r="C60" s="2650" t="s">
        <v>2163</v>
      </c>
      <c r="D60" s="2420"/>
      <c r="E60" s="2420"/>
      <c r="F60" s="2420"/>
      <c r="G60" s="2420"/>
      <c r="H60" s="2420"/>
      <c r="I60" s="2420"/>
      <c r="J60" s="2420"/>
      <c r="K60" s="2420"/>
      <c r="L60" s="2420"/>
      <c r="M60" s="2421"/>
      <c r="N60" s="1508"/>
    </row>
    <row r="61" spans="1:14" ht="30" customHeight="1">
      <c r="A61" s="3461"/>
      <c r="B61" s="1504" t="s">
        <v>531</v>
      </c>
      <c r="C61" s="2650" t="s">
        <v>1670</v>
      </c>
      <c r="D61" s="2420"/>
      <c r="E61" s="2420"/>
      <c r="F61" s="2420"/>
      <c r="G61" s="2420"/>
      <c r="H61" s="2420"/>
      <c r="I61" s="2420"/>
      <c r="J61" s="2420"/>
      <c r="K61" s="2420"/>
      <c r="L61" s="2420"/>
      <c r="M61" s="2421"/>
      <c r="N61" s="1508"/>
    </row>
    <row r="62" spans="1:14" ht="30" customHeight="1" thickBot="1">
      <c r="A62" s="3461"/>
      <c r="B62" s="1505" t="s">
        <v>5</v>
      </c>
      <c r="C62" s="2932" t="s">
        <v>560</v>
      </c>
      <c r="D62" s="2933"/>
      <c r="E62" s="2933"/>
      <c r="F62" s="2933"/>
      <c r="G62" s="2933"/>
      <c r="H62" s="2933"/>
      <c r="I62" s="2933"/>
      <c r="J62" s="2933"/>
      <c r="K62" s="2933"/>
      <c r="L62" s="2933"/>
      <c r="M62" s="2934"/>
      <c r="N62" s="1508"/>
    </row>
    <row r="63" spans="1:14" ht="15.75" customHeight="1" thickBot="1">
      <c r="A63" s="1506" t="s">
        <v>533</v>
      </c>
      <c r="B63" s="1510"/>
      <c r="C63" s="3463"/>
      <c r="D63" s="3464"/>
      <c r="E63" s="3464"/>
      <c r="F63" s="3464"/>
      <c r="G63" s="3464"/>
      <c r="H63" s="3464"/>
      <c r="I63" s="3464"/>
      <c r="J63" s="3464"/>
      <c r="K63" s="3464"/>
      <c r="L63" s="3464"/>
      <c r="M63" s="3465"/>
      <c r="N63" s="1508"/>
    </row>
    <row r="64" spans="1:14" ht="15.75" customHeight="1">
      <c r="A64" s="1508"/>
      <c r="B64" s="1509"/>
      <c r="C64" s="1508"/>
      <c r="D64" s="1508"/>
      <c r="E64" s="1508"/>
      <c r="F64" s="1508"/>
      <c r="G64" s="1508"/>
      <c r="H64" s="1508"/>
      <c r="I64" s="1508"/>
      <c r="J64" s="1508"/>
      <c r="K64" s="1508"/>
      <c r="L64" s="1508"/>
      <c r="M64" s="1508"/>
      <c r="N64" s="1508"/>
    </row>
    <row r="65" spans="1:14" ht="15.75" customHeight="1">
      <c r="A65" s="1508"/>
      <c r="B65" s="1509"/>
      <c r="C65" s="1508"/>
      <c r="D65" s="1508"/>
      <c r="E65" s="1508"/>
      <c r="F65" s="1508"/>
      <c r="G65" s="1508"/>
      <c r="H65" s="1508"/>
      <c r="I65" s="1508"/>
      <c r="J65" s="1508"/>
      <c r="K65" s="1508"/>
      <c r="L65" s="1508"/>
      <c r="M65" s="1508"/>
      <c r="N65" s="1508"/>
    </row>
    <row r="66" spans="1:14" ht="15.75" customHeight="1">
      <c r="A66" s="1508"/>
      <c r="B66" s="1509"/>
      <c r="C66" s="1508"/>
      <c r="D66" s="1508"/>
      <c r="E66" s="1508"/>
      <c r="F66" s="1508"/>
      <c r="G66" s="1508"/>
      <c r="H66" s="1508"/>
      <c r="I66" s="1508"/>
      <c r="J66" s="1508"/>
      <c r="K66" s="1508"/>
      <c r="L66" s="1508"/>
      <c r="M66" s="1508"/>
      <c r="N66" s="1508"/>
    </row>
    <row r="67" spans="1:14" ht="15.75" customHeight="1">
      <c r="A67" s="1508"/>
      <c r="B67" s="1509"/>
      <c r="C67" s="1508"/>
      <c r="D67" s="1508"/>
      <c r="E67" s="1508"/>
      <c r="F67" s="1508"/>
      <c r="G67" s="1508"/>
      <c r="H67" s="1508"/>
      <c r="I67" s="1508"/>
      <c r="J67" s="1508"/>
      <c r="K67" s="1508"/>
      <c r="L67" s="1508"/>
      <c r="M67" s="1508"/>
      <c r="N67" s="1508"/>
    </row>
    <row r="68" spans="1:14" ht="15.75" customHeight="1">
      <c r="A68" s="1508"/>
      <c r="B68" s="1509"/>
      <c r="C68" s="1508"/>
      <c r="D68" s="1508"/>
      <c r="E68" s="1508"/>
      <c r="F68" s="1508"/>
      <c r="G68" s="1508"/>
      <c r="H68" s="1508"/>
      <c r="I68" s="1508"/>
      <c r="J68" s="1508"/>
      <c r="K68" s="1508"/>
      <c r="L68" s="1508"/>
      <c r="M68" s="1508"/>
      <c r="N68" s="1508"/>
    </row>
    <row r="69" spans="1:14" ht="15.75" customHeight="1">
      <c r="A69" s="1508"/>
      <c r="B69" s="1509"/>
      <c r="C69" s="1508"/>
      <c r="D69" s="1508"/>
      <c r="E69" s="1508"/>
      <c r="F69" s="1508"/>
      <c r="G69" s="1508"/>
      <c r="H69" s="1508"/>
      <c r="I69" s="1508"/>
      <c r="J69" s="1508"/>
      <c r="K69" s="1508"/>
      <c r="L69" s="1508"/>
      <c r="M69" s="1508"/>
      <c r="N69" s="1508"/>
    </row>
    <row r="70" spans="1:14" ht="15.75" customHeight="1">
      <c r="A70" s="1508"/>
      <c r="B70" s="1509"/>
      <c r="C70" s="1508"/>
      <c r="D70" s="1508"/>
      <c r="E70" s="1508"/>
      <c r="F70" s="1508"/>
      <c r="G70" s="1508"/>
      <c r="H70" s="1508"/>
      <c r="I70" s="1508"/>
      <c r="J70" s="1508"/>
      <c r="K70" s="1508"/>
      <c r="L70" s="1508"/>
      <c r="M70" s="1508"/>
      <c r="N70" s="1508"/>
    </row>
    <row r="71" spans="1:14" ht="15.75" customHeight="1">
      <c r="A71" s="1508"/>
      <c r="B71" s="1509"/>
      <c r="C71" s="1508"/>
      <c r="D71" s="1508"/>
      <c r="E71" s="1508"/>
      <c r="F71" s="1508"/>
      <c r="G71" s="1508"/>
      <c r="H71" s="1508"/>
      <c r="I71" s="1508"/>
      <c r="J71" s="1508"/>
      <c r="K71" s="1508"/>
      <c r="L71" s="1508"/>
      <c r="M71" s="1508"/>
      <c r="N71" s="1508"/>
    </row>
    <row r="72" spans="1:14" ht="15.75" customHeight="1">
      <c r="A72" s="1508"/>
      <c r="B72" s="1509"/>
      <c r="C72" s="1508"/>
      <c r="D72" s="1508"/>
      <c r="E72" s="1508"/>
      <c r="F72" s="1508"/>
      <c r="G72" s="1508"/>
      <c r="H72" s="1508"/>
      <c r="I72" s="1508"/>
      <c r="J72" s="1508"/>
      <c r="K72" s="1508"/>
      <c r="L72" s="1508"/>
      <c r="M72" s="1508"/>
      <c r="N72" s="1508"/>
    </row>
    <row r="73" spans="1:14" ht="15.75" customHeight="1">
      <c r="A73" s="1508"/>
      <c r="B73" s="1509"/>
      <c r="C73" s="1508"/>
      <c r="D73" s="1508"/>
      <c r="E73" s="1508"/>
      <c r="F73" s="1508"/>
      <c r="G73" s="1508"/>
      <c r="H73" s="1508"/>
      <c r="I73" s="1508"/>
      <c r="J73" s="1508"/>
      <c r="K73" s="1508"/>
      <c r="L73" s="1508"/>
      <c r="M73" s="1508"/>
      <c r="N73" s="1508"/>
    </row>
    <row r="74" spans="1:14" ht="15.75" customHeight="1">
      <c r="A74" s="1508"/>
      <c r="B74" s="1509"/>
      <c r="C74" s="1508"/>
      <c r="D74" s="1508"/>
      <c r="E74" s="1508"/>
      <c r="F74" s="1508"/>
      <c r="G74" s="1508"/>
      <c r="H74" s="1508"/>
      <c r="I74" s="1508"/>
      <c r="J74" s="1508"/>
      <c r="K74" s="1508"/>
      <c r="L74" s="1508"/>
      <c r="M74" s="1508"/>
      <c r="N74" s="1508"/>
    </row>
    <row r="75" spans="1:14" ht="15.75" customHeight="1">
      <c r="A75" s="1508"/>
      <c r="B75" s="1509"/>
      <c r="C75" s="1508"/>
      <c r="D75" s="1508"/>
      <c r="E75" s="1508"/>
      <c r="F75" s="1508"/>
      <c r="G75" s="1508"/>
      <c r="H75" s="1508"/>
      <c r="I75" s="1508"/>
      <c r="J75" s="1508"/>
      <c r="K75" s="1508"/>
      <c r="L75" s="1508"/>
      <c r="M75" s="1508"/>
      <c r="N75" s="1508"/>
    </row>
    <row r="76" spans="1:14" ht="15.75" customHeight="1">
      <c r="A76" s="1508"/>
      <c r="B76" s="1509"/>
      <c r="C76" s="1508"/>
      <c r="D76" s="1508"/>
      <c r="E76" s="1508"/>
      <c r="F76" s="1508"/>
      <c r="G76" s="1508"/>
      <c r="H76" s="1508"/>
      <c r="I76" s="1508"/>
      <c r="J76" s="1508"/>
      <c r="K76" s="1508"/>
      <c r="L76" s="1508"/>
      <c r="M76" s="1508"/>
      <c r="N76" s="1508"/>
    </row>
    <row r="77" spans="1:14" ht="15.75" customHeight="1">
      <c r="A77" s="1508"/>
      <c r="B77" s="1509"/>
      <c r="C77" s="1508"/>
      <c r="D77" s="1508"/>
      <c r="E77" s="1508"/>
      <c r="F77" s="1508"/>
      <c r="G77" s="1508"/>
      <c r="H77" s="1508"/>
      <c r="I77" s="1508"/>
      <c r="J77" s="1508"/>
      <c r="K77" s="1508"/>
      <c r="L77" s="1508"/>
      <c r="M77" s="1508"/>
      <c r="N77" s="1508"/>
    </row>
    <row r="78" spans="1:14" ht="15.75" customHeight="1">
      <c r="A78" s="1508"/>
      <c r="B78" s="1509"/>
      <c r="C78" s="1508"/>
      <c r="D78" s="1508"/>
      <c r="E78" s="1508"/>
      <c r="F78" s="1508"/>
      <c r="G78" s="1508"/>
      <c r="H78" s="1508"/>
      <c r="I78" s="1508"/>
      <c r="J78" s="1508"/>
      <c r="K78" s="1508"/>
      <c r="L78" s="1508"/>
      <c r="M78" s="1508"/>
      <c r="N78" s="1508"/>
    </row>
    <row r="79" spans="1:14" ht="15.75" customHeight="1">
      <c r="A79" s="1508"/>
      <c r="B79" s="1509"/>
      <c r="C79" s="1508"/>
      <c r="D79" s="1508"/>
      <c r="E79" s="1508"/>
      <c r="F79" s="1508"/>
      <c r="G79" s="1508"/>
      <c r="H79" s="1508"/>
      <c r="I79" s="1508"/>
      <c r="J79" s="1508"/>
      <c r="K79" s="1508"/>
      <c r="L79" s="1508"/>
      <c r="M79" s="1508"/>
      <c r="N79" s="1508"/>
    </row>
    <row r="80" spans="1:14" ht="15.75" customHeight="1">
      <c r="A80" s="1508"/>
      <c r="B80" s="1509"/>
      <c r="C80" s="1508"/>
      <c r="D80" s="1508"/>
      <c r="E80" s="1508"/>
      <c r="F80" s="1508"/>
      <c r="G80" s="1508"/>
      <c r="H80" s="1508"/>
      <c r="I80" s="1508"/>
      <c r="J80" s="1508"/>
      <c r="K80" s="1508"/>
      <c r="L80" s="1508"/>
      <c r="M80" s="1508"/>
      <c r="N80" s="1508"/>
    </row>
    <row r="81" spans="1:14" ht="15.75" customHeight="1">
      <c r="A81" s="1508"/>
      <c r="B81" s="1509"/>
      <c r="C81" s="1508"/>
      <c r="D81" s="1508"/>
      <c r="E81" s="1508"/>
      <c r="F81" s="1508"/>
      <c r="G81" s="1508"/>
      <c r="H81" s="1508"/>
      <c r="I81" s="1508"/>
      <c r="J81" s="1508"/>
      <c r="K81" s="1508"/>
      <c r="L81" s="1508"/>
      <c r="M81" s="1508"/>
      <c r="N81" s="1508"/>
    </row>
    <row r="82" spans="1:14" ht="15.75" customHeight="1">
      <c r="A82" s="1508"/>
      <c r="B82" s="1509"/>
      <c r="C82" s="1508"/>
      <c r="D82" s="1508"/>
      <c r="E82" s="1508"/>
      <c r="F82" s="1508"/>
      <c r="G82" s="1508"/>
      <c r="H82" s="1508"/>
      <c r="I82" s="1508"/>
      <c r="J82" s="1508"/>
      <c r="K82" s="1508"/>
      <c r="L82" s="1508"/>
      <c r="M82" s="1508"/>
      <c r="N82" s="1508"/>
    </row>
    <row r="83" spans="1:14" ht="15.75" customHeight="1">
      <c r="A83" s="1508"/>
      <c r="B83" s="1509"/>
      <c r="C83" s="1508"/>
      <c r="D83" s="1508"/>
      <c r="E83" s="1508"/>
      <c r="F83" s="1508"/>
      <c r="G83" s="1508"/>
      <c r="H83" s="1508"/>
      <c r="I83" s="1508"/>
      <c r="J83" s="1508"/>
      <c r="K83" s="1508"/>
      <c r="L83" s="1508"/>
      <c r="M83" s="1508"/>
      <c r="N83" s="1508"/>
    </row>
    <row r="84" spans="1:14" ht="15.75" customHeight="1">
      <c r="A84" s="1508"/>
      <c r="B84" s="1509"/>
      <c r="C84" s="1508"/>
      <c r="D84" s="1508"/>
      <c r="E84" s="1508"/>
      <c r="F84" s="1508"/>
      <c r="G84" s="1508"/>
      <c r="H84" s="1508"/>
      <c r="I84" s="1508"/>
      <c r="J84" s="1508"/>
      <c r="K84" s="1508"/>
      <c r="L84" s="1508"/>
      <c r="M84" s="1508"/>
      <c r="N84" s="1508"/>
    </row>
    <row r="85" spans="1:14" ht="15.75" customHeight="1">
      <c r="A85" s="1508"/>
      <c r="B85" s="1509"/>
      <c r="C85" s="1508"/>
      <c r="D85" s="1508"/>
      <c r="E85" s="1508"/>
      <c r="F85" s="1508"/>
      <c r="G85" s="1508"/>
      <c r="H85" s="1508"/>
      <c r="I85" s="1508"/>
      <c r="J85" s="1508"/>
      <c r="K85" s="1508"/>
      <c r="L85" s="1508"/>
      <c r="M85" s="1508"/>
      <c r="N85" s="1508"/>
    </row>
    <row r="86" spans="1:14" ht="15.75" customHeight="1">
      <c r="A86" s="1508"/>
      <c r="B86" s="1509"/>
      <c r="C86" s="1508"/>
      <c r="D86" s="1508"/>
      <c r="E86" s="1508"/>
      <c r="F86" s="1508"/>
      <c r="G86" s="1508"/>
      <c r="H86" s="1508"/>
      <c r="I86" s="1508"/>
      <c r="J86" s="1508"/>
      <c r="K86" s="1508"/>
      <c r="L86" s="1508"/>
      <c r="M86" s="1508"/>
      <c r="N86" s="1508"/>
    </row>
    <row r="87" spans="1:14" ht="15.75" customHeight="1">
      <c r="A87" s="1508"/>
      <c r="B87" s="1509"/>
      <c r="C87" s="1508"/>
      <c r="D87" s="1508"/>
      <c r="E87" s="1508"/>
      <c r="F87" s="1508"/>
      <c r="G87" s="1508"/>
      <c r="H87" s="1508"/>
      <c r="I87" s="1508"/>
      <c r="J87" s="1508"/>
      <c r="K87" s="1508"/>
      <c r="L87" s="1508"/>
      <c r="M87" s="1508"/>
      <c r="N87" s="1508"/>
    </row>
    <row r="88" spans="1:14" ht="15.75" customHeight="1">
      <c r="A88" s="1508"/>
      <c r="B88" s="1509"/>
      <c r="C88" s="1508"/>
      <c r="D88" s="1508"/>
      <c r="E88" s="1508"/>
      <c r="F88" s="1508"/>
      <c r="G88" s="1508"/>
      <c r="H88" s="1508"/>
      <c r="I88" s="1508"/>
      <c r="J88" s="1508"/>
      <c r="K88" s="1508"/>
      <c r="L88" s="1508"/>
      <c r="M88" s="1508"/>
      <c r="N88" s="1508"/>
    </row>
    <row r="89" spans="1:14" ht="15.75" customHeight="1">
      <c r="A89" s="1508"/>
      <c r="B89" s="1509"/>
      <c r="C89" s="1508"/>
      <c r="D89" s="1508"/>
      <c r="E89" s="1508"/>
      <c r="F89" s="1508"/>
      <c r="G89" s="1508"/>
      <c r="H89" s="1508"/>
      <c r="I89" s="1508"/>
      <c r="J89" s="1508"/>
      <c r="K89" s="1508"/>
      <c r="L89" s="1508"/>
      <c r="M89" s="1508"/>
      <c r="N89" s="1508"/>
    </row>
    <row r="90" spans="1:14" ht="15.75" customHeight="1">
      <c r="A90" s="1508"/>
      <c r="B90" s="1509"/>
      <c r="C90" s="1508"/>
      <c r="D90" s="1508"/>
      <c r="E90" s="1508"/>
      <c r="F90" s="1508"/>
      <c r="G90" s="1508"/>
      <c r="H90" s="1508"/>
      <c r="I90" s="1508"/>
      <c r="J90" s="1508"/>
      <c r="K90" s="1508"/>
      <c r="L90" s="1508"/>
      <c r="M90" s="1508"/>
      <c r="N90" s="1508"/>
    </row>
    <row r="91" spans="1:14" ht="15.75" customHeight="1">
      <c r="A91" s="1508"/>
      <c r="B91" s="1509"/>
      <c r="C91" s="1508"/>
      <c r="D91" s="1508"/>
      <c r="E91" s="1508"/>
      <c r="F91" s="1508"/>
      <c r="G91" s="1508"/>
      <c r="H91" s="1508"/>
      <c r="I91" s="1508"/>
      <c r="J91" s="1508"/>
      <c r="K91" s="1508"/>
      <c r="L91" s="1508"/>
      <c r="M91" s="1508"/>
      <c r="N91" s="1508"/>
    </row>
    <row r="92" spans="1:14" ht="15.75" customHeight="1">
      <c r="A92" s="1508"/>
      <c r="B92" s="1509"/>
      <c r="C92" s="1508"/>
      <c r="D92" s="1508"/>
      <c r="E92" s="1508"/>
      <c r="F92" s="1508"/>
      <c r="G92" s="1508"/>
      <c r="H92" s="1508"/>
      <c r="I92" s="1508"/>
      <c r="J92" s="1508"/>
      <c r="K92" s="1508"/>
      <c r="L92" s="1508"/>
      <c r="M92" s="1508"/>
      <c r="N92" s="1508"/>
    </row>
    <row r="93" spans="1:14" ht="15.75" customHeight="1">
      <c r="A93" s="1508"/>
      <c r="B93" s="1509"/>
      <c r="C93" s="1508"/>
      <c r="D93" s="1508"/>
      <c r="E93" s="1508"/>
      <c r="F93" s="1508"/>
      <c r="G93" s="1508"/>
      <c r="H93" s="1508"/>
      <c r="I93" s="1508"/>
      <c r="J93" s="1508"/>
      <c r="K93" s="1508"/>
      <c r="L93" s="1508"/>
      <c r="M93" s="1508"/>
      <c r="N93" s="1508"/>
    </row>
    <row r="94" spans="1:14" ht="15.75" customHeight="1">
      <c r="A94" s="1508"/>
      <c r="B94" s="1509"/>
      <c r="C94" s="1508"/>
      <c r="D94" s="1508"/>
      <c r="E94" s="1508"/>
      <c r="F94" s="1508"/>
      <c r="G94" s="1508"/>
      <c r="H94" s="1508"/>
      <c r="I94" s="1508"/>
      <c r="J94" s="1508"/>
      <c r="K94" s="1508"/>
      <c r="L94" s="1508"/>
      <c r="M94" s="1508"/>
      <c r="N94" s="1508"/>
    </row>
    <row r="95" spans="1:14" ht="15.75" customHeight="1">
      <c r="A95" s="1508"/>
      <c r="B95" s="1509"/>
      <c r="C95" s="1508"/>
      <c r="D95" s="1508"/>
      <c r="E95" s="1508"/>
      <c r="F95" s="1508"/>
      <c r="G95" s="1508"/>
      <c r="H95" s="1508"/>
      <c r="I95" s="1508"/>
      <c r="J95" s="1508"/>
      <c r="K95" s="1508"/>
      <c r="L95" s="1508"/>
      <c r="M95" s="1508"/>
      <c r="N95" s="1508"/>
    </row>
    <row r="96" spans="1:14" ht="15.75" customHeight="1">
      <c r="A96" s="1508"/>
      <c r="B96" s="1509"/>
      <c r="C96" s="1508"/>
      <c r="D96" s="1508"/>
      <c r="E96" s="1508"/>
      <c r="F96" s="1508"/>
      <c r="G96" s="1508"/>
      <c r="H96" s="1508"/>
      <c r="I96" s="1508"/>
      <c r="J96" s="1508"/>
      <c r="K96" s="1508"/>
      <c r="L96" s="1508"/>
      <c r="M96" s="1508"/>
      <c r="N96" s="1508"/>
    </row>
    <row r="97" spans="1:14" ht="15.75" customHeight="1">
      <c r="A97" s="1508"/>
      <c r="B97" s="1509"/>
      <c r="C97" s="1508"/>
      <c r="D97" s="1508"/>
      <c r="E97" s="1508"/>
      <c r="F97" s="1508"/>
      <c r="G97" s="1508"/>
      <c r="H97" s="1508"/>
      <c r="I97" s="1508"/>
      <c r="J97" s="1508"/>
      <c r="K97" s="1508"/>
      <c r="L97" s="1508"/>
      <c r="M97" s="1508"/>
      <c r="N97" s="1508"/>
    </row>
    <row r="98" spans="1:14" ht="15.75" customHeight="1">
      <c r="A98" s="1508"/>
      <c r="B98" s="1509"/>
      <c r="C98" s="1508"/>
      <c r="D98" s="1508"/>
      <c r="E98" s="1508"/>
      <c r="F98" s="1508"/>
      <c r="G98" s="1508"/>
      <c r="H98" s="1508"/>
      <c r="I98" s="1508"/>
      <c r="J98" s="1508"/>
      <c r="K98" s="1508"/>
      <c r="L98" s="1508"/>
      <c r="M98" s="1508"/>
      <c r="N98" s="1508"/>
    </row>
    <row r="99" spans="1:14" ht="15.75" customHeight="1">
      <c r="A99" s="1508"/>
      <c r="B99" s="1509"/>
      <c r="C99" s="1508"/>
      <c r="D99" s="1508"/>
      <c r="E99" s="1508"/>
      <c r="F99" s="1508"/>
      <c r="G99" s="1508"/>
      <c r="H99" s="1508"/>
      <c r="I99" s="1508"/>
      <c r="J99" s="1508"/>
      <c r="K99" s="1508"/>
      <c r="L99" s="1508"/>
      <c r="M99" s="1508"/>
      <c r="N99" s="1508"/>
    </row>
    <row r="100" spans="1:14" ht="15.75" customHeight="1">
      <c r="A100" s="1508"/>
      <c r="B100" s="1509"/>
      <c r="C100" s="1508"/>
      <c r="D100" s="1508"/>
      <c r="E100" s="1508"/>
      <c r="F100" s="1508"/>
      <c r="G100" s="1508"/>
      <c r="H100" s="1508"/>
      <c r="I100" s="1508"/>
      <c r="J100" s="1508"/>
      <c r="K100" s="1508"/>
      <c r="L100" s="1508"/>
      <c r="M100" s="1508"/>
      <c r="N100" s="1508"/>
    </row>
  </sheetData>
  <mergeCells count="65">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I10:J10"/>
    <mergeCell ref="D40:E40"/>
    <mergeCell ref="F40:G40"/>
    <mergeCell ref="H40:I40"/>
    <mergeCell ref="J40:K40"/>
    <mergeCell ref="L40:M40"/>
    <mergeCell ref="N46:N49"/>
    <mergeCell ref="F47:F48"/>
    <mergeCell ref="G47:J48"/>
    <mergeCell ref="L47:M48"/>
    <mergeCell ref="H38:I38"/>
    <mergeCell ref="J38:K38"/>
    <mergeCell ref="L38:M38"/>
    <mergeCell ref="F38:G38"/>
    <mergeCell ref="D42:E42"/>
    <mergeCell ref="F42:G42"/>
    <mergeCell ref="F44:G44"/>
    <mergeCell ref="H44:I44"/>
    <mergeCell ref="B46:B49"/>
    <mergeCell ref="B36:B45"/>
    <mergeCell ref="D38:E3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C9:E9"/>
    <mergeCell ref="F9:G9"/>
    <mergeCell ref="I9:J9"/>
    <mergeCell ref="C10:D10"/>
    <mergeCell ref="F10:G10"/>
    <mergeCell ref="A60:A62"/>
    <mergeCell ref="C60:M60"/>
    <mergeCell ref="C61:M61"/>
    <mergeCell ref="C62:M62"/>
    <mergeCell ref="C63:M63"/>
  </mergeCells>
  <dataValidations count="1">
    <dataValidation type="list" allowBlank="1" showErrorMessage="1" sqref="J7:M7 JF7:JI7 TB7:TE7 ACX7:ADA7 AMT7:AMW7 AWP7:AWS7 BGL7:BGO7 BQH7:BQK7 CAD7:CAG7 CJZ7:CKC7 CTV7:CTY7 DDR7:DDU7 DNN7:DNQ7 DXJ7:DXM7 EHF7:EHI7 ERB7:ERE7 FAX7:FBA7 FKT7:FKW7 FUP7:FUS7 GEL7:GEO7 GOH7:GOK7 GYD7:GYG7 HHZ7:HIC7 HRV7:HRY7 IBR7:IBU7 ILN7:ILQ7 IVJ7:IVM7 JFF7:JFI7 JPB7:JPE7 JYX7:JZA7 KIT7:KIW7 KSP7:KSS7 LCL7:LCO7 LMH7:LMK7 LWD7:LWG7 MFZ7:MGC7 MPV7:MPY7 MZR7:MZU7 NJN7:NJQ7 NTJ7:NTM7 ODF7:ODI7 ONB7:ONE7 OWX7:OXA7 PGT7:PGW7 PQP7:PQS7 QAL7:QAO7 QKH7:QKK7 QUD7:QUG7 RDZ7:REC7 RNV7:RNY7 RXR7:RXU7 SHN7:SHQ7 SRJ7:SRM7 TBF7:TBI7 TLB7:TLE7 TUX7:TVA7 UET7:UEW7 UOP7:UOS7 UYL7:UYO7 VIH7:VIK7 VSD7:VSG7 WBZ7:WCC7 WLV7:WLY7 WVR7:WVU7 J65543:M65543 JF65543:JI65543 TB65543:TE65543 ACX65543:ADA65543 AMT65543:AMW65543 AWP65543:AWS65543 BGL65543:BGO65543 BQH65543:BQK65543 CAD65543:CAG65543 CJZ65543:CKC65543 CTV65543:CTY65543 DDR65543:DDU65543 DNN65543:DNQ65543 DXJ65543:DXM65543 EHF65543:EHI65543 ERB65543:ERE65543 FAX65543:FBA65543 FKT65543:FKW65543 FUP65543:FUS65543 GEL65543:GEO65543 GOH65543:GOK65543 GYD65543:GYG65543 HHZ65543:HIC65543 HRV65543:HRY65543 IBR65543:IBU65543 ILN65543:ILQ65543 IVJ65543:IVM65543 JFF65543:JFI65543 JPB65543:JPE65543 JYX65543:JZA65543 KIT65543:KIW65543 KSP65543:KSS65543 LCL65543:LCO65543 LMH65543:LMK65543 LWD65543:LWG65543 MFZ65543:MGC65543 MPV65543:MPY65543 MZR65543:MZU65543 NJN65543:NJQ65543 NTJ65543:NTM65543 ODF65543:ODI65543 ONB65543:ONE65543 OWX65543:OXA65543 PGT65543:PGW65543 PQP65543:PQS65543 QAL65543:QAO65543 QKH65543:QKK65543 QUD65543:QUG65543 RDZ65543:REC65543 RNV65543:RNY65543 RXR65543:RXU65543 SHN65543:SHQ65543 SRJ65543:SRM65543 TBF65543:TBI65543 TLB65543:TLE65543 TUX65543:TVA65543 UET65543:UEW65543 UOP65543:UOS65543 UYL65543:UYO65543 VIH65543:VIK65543 VSD65543:VSG65543 WBZ65543:WCC65543 WLV65543:WLY65543 WVR65543:WVU65543 J131079:M131079 JF131079:JI131079 TB131079:TE131079 ACX131079:ADA131079 AMT131079:AMW131079 AWP131079:AWS131079 BGL131079:BGO131079 BQH131079:BQK131079 CAD131079:CAG131079 CJZ131079:CKC131079 CTV131079:CTY131079 DDR131079:DDU131079 DNN131079:DNQ131079 DXJ131079:DXM131079 EHF131079:EHI131079 ERB131079:ERE131079 FAX131079:FBA131079 FKT131079:FKW131079 FUP131079:FUS131079 GEL131079:GEO131079 GOH131079:GOK131079 GYD131079:GYG131079 HHZ131079:HIC131079 HRV131079:HRY131079 IBR131079:IBU131079 ILN131079:ILQ131079 IVJ131079:IVM131079 JFF131079:JFI131079 JPB131079:JPE131079 JYX131079:JZA131079 KIT131079:KIW131079 KSP131079:KSS131079 LCL131079:LCO131079 LMH131079:LMK131079 LWD131079:LWG131079 MFZ131079:MGC131079 MPV131079:MPY131079 MZR131079:MZU131079 NJN131079:NJQ131079 NTJ131079:NTM131079 ODF131079:ODI131079 ONB131079:ONE131079 OWX131079:OXA131079 PGT131079:PGW131079 PQP131079:PQS131079 QAL131079:QAO131079 QKH131079:QKK131079 QUD131079:QUG131079 RDZ131079:REC131079 RNV131079:RNY131079 RXR131079:RXU131079 SHN131079:SHQ131079 SRJ131079:SRM131079 TBF131079:TBI131079 TLB131079:TLE131079 TUX131079:TVA131079 UET131079:UEW131079 UOP131079:UOS131079 UYL131079:UYO131079 VIH131079:VIK131079 VSD131079:VSG131079 WBZ131079:WCC131079 WLV131079:WLY131079 WVR131079:WVU131079 J196615:M196615 JF196615:JI196615 TB196615:TE196615 ACX196615:ADA196615 AMT196615:AMW196615 AWP196615:AWS196615 BGL196615:BGO196615 BQH196615:BQK196615 CAD196615:CAG196615 CJZ196615:CKC196615 CTV196615:CTY196615 DDR196615:DDU196615 DNN196615:DNQ196615 DXJ196615:DXM196615 EHF196615:EHI196615 ERB196615:ERE196615 FAX196615:FBA196615 FKT196615:FKW196615 FUP196615:FUS196615 GEL196615:GEO196615 GOH196615:GOK196615 GYD196615:GYG196615 HHZ196615:HIC196615 HRV196615:HRY196615 IBR196615:IBU196615 ILN196615:ILQ196615 IVJ196615:IVM196615 JFF196615:JFI196615 JPB196615:JPE196615 JYX196615:JZA196615 KIT196615:KIW196615 KSP196615:KSS196615 LCL196615:LCO196615 LMH196615:LMK196615 LWD196615:LWG196615 MFZ196615:MGC196615 MPV196615:MPY196615 MZR196615:MZU196615 NJN196615:NJQ196615 NTJ196615:NTM196615 ODF196615:ODI196615 ONB196615:ONE196615 OWX196615:OXA196615 PGT196615:PGW196615 PQP196615:PQS196615 QAL196615:QAO196615 QKH196615:QKK196615 QUD196615:QUG196615 RDZ196615:REC196615 RNV196615:RNY196615 RXR196615:RXU196615 SHN196615:SHQ196615 SRJ196615:SRM196615 TBF196615:TBI196615 TLB196615:TLE196615 TUX196615:TVA196615 UET196615:UEW196615 UOP196615:UOS196615 UYL196615:UYO196615 VIH196615:VIK196615 VSD196615:VSG196615 WBZ196615:WCC196615 WLV196615:WLY196615 WVR196615:WVU196615 J262151:M262151 JF262151:JI262151 TB262151:TE262151 ACX262151:ADA262151 AMT262151:AMW262151 AWP262151:AWS262151 BGL262151:BGO262151 BQH262151:BQK262151 CAD262151:CAG262151 CJZ262151:CKC262151 CTV262151:CTY262151 DDR262151:DDU262151 DNN262151:DNQ262151 DXJ262151:DXM262151 EHF262151:EHI262151 ERB262151:ERE262151 FAX262151:FBA262151 FKT262151:FKW262151 FUP262151:FUS262151 GEL262151:GEO262151 GOH262151:GOK262151 GYD262151:GYG262151 HHZ262151:HIC262151 HRV262151:HRY262151 IBR262151:IBU262151 ILN262151:ILQ262151 IVJ262151:IVM262151 JFF262151:JFI262151 JPB262151:JPE262151 JYX262151:JZA262151 KIT262151:KIW262151 KSP262151:KSS262151 LCL262151:LCO262151 LMH262151:LMK262151 LWD262151:LWG262151 MFZ262151:MGC262151 MPV262151:MPY262151 MZR262151:MZU262151 NJN262151:NJQ262151 NTJ262151:NTM262151 ODF262151:ODI262151 ONB262151:ONE262151 OWX262151:OXA262151 PGT262151:PGW262151 PQP262151:PQS262151 QAL262151:QAO262151 QKH262151:QKK262151 QUD262151:QUG262151 RDZ262151:REC262151 RNV262151:RNY262151 RXR262151:RXU262151 SHN262151:SHQ262151 SRJ262151:SRM262151 TBF262151:TBI262151 TLB262151:TLE262151 TUX262151:TVA262151 UET262151:UEW262151 UOP262151:UOS262151 UYL262151:UYO262151 VIH262151:VIK262151 VSD262151:VSG262151 WBZ262151:WCC262151 WLV262151:WLY262151 WVR262151:WVU262151 J327687:M327687 JF327687:JI327687 TB327687:TE327687 ACX327687:ADA327687 AMT327687:AMW327687 AWP327687:AWS327687 BGL327687:BGO327687 BQH327687:BQK327687 CAD327687:CAG327687 CJZ327687:CKC327687 CTV327687:CTY327687 DDR327687:DDU327687 DNN327687:DNQ327687 DXJ327687:DXM327687 EHF327687:EHI327687 ERB327687:ERE327687 FAX327687:FBA327687 FKT327687:FKW327687 FUP327687:FUS327687 GEL327687:GEO327687 GOH327687:GOK327687 GYD327687:GYG327687 HHZ327687:HIC327687 HRV327687:HRY327687 IBR327687:IBU327687 ILN327687:ILQ327687 IVJ327687:IVM327687 JFF327687:JFI327687 JPB327687:JPE327687 JYX327687:JZA327687 KIT327687:KIW327687 KSP327687:KSS327687 LCL327687:LCO327687 LMH327687:LMK327687 LWD327687:LWG327687 MFZ327687:MGC327687 MPV327687:MPY327687 MZR327687:MZU327687 NJN327687:NJQ327687 NTJ327687:NTM327687 ODF327687:ODI327687 ONB327687:ONE327687 OWX327687:OXA327687 PGT327687:PGW327687 PQP327687:PQS327687 QAL327687:QAO327687 QKH327687:QKK327687 QUD327687:QUG327687 RDZ327687:REC327687 RNV327687:RNY327687 RXR327687:RXU327687 SHN327687:SHQ327687 SRJ327687:SRM327687 TBF327687:TBI327687 TLB327687:TLE327687 TUX327687:TVA327687 UET327687:UEW327687 UOP327687:UOS327687 UYL327687:UYO327687 VIH327687:VIK327687 VSD327687:VSG327687 WBZ327687:WCC327687 WLV327687:WLY327687 WVR327687:WVU327687 J393223:M393223 JF393223:JI393223 TB393223:TE393223 ACX393223:ADA393223 AMT393223:AMW393223 AWP393223:AWS393223 BGL393223:BGO393223 BQH393223:BQK393223 CAD393223:CAG393223 CJZ393223:CKC393223 CTV393223:CTY393223 DDR393223:DDU393223 DNN393223:DNQ393223 DXJ393223:DXM393223 EHF393223:EHI393223 ERB393223:ERE393223 FAX393223:FBA393223 FKT393223:FKW393223 FUP393223:FUS393223 GEL393223:GEO393223 GOH393223:GOK393223 GYD393223:GYG393223 HHZ393223:HIC393223 HRV393223:HRY393223 IBR393223:IBU393223 ILN393223:ILQ393223 IVJ393223:IVM393223 JFF393223:JFI393223 JPB393223:JPE393223 JYX393223:JZA393223 KIT393223:KIW393223 KSP393223:KSS393223 LCL393223:LCO393223 LMH393223:LMK393223 LWD393223:LWG393223 MFZ393223:MGC393223 MPV393223:MPY393223 MZR393223:MZU393223 NJN393223:NJQ393223 NTJ393223:NTM393223 ODF393223:ODI393223 ONB393223:ONE393223 OWX393223:OXA393223 PGT393223:PGW393223 PQP393223:PQS393223 QAL393223:QAO393223 QKH393223:QKK393223 QUD393223:QUG393223 RDZ393223:REC393223 RNV393223:RNY393223 RXR393223:RXU393223 SHN393223:SHQ393223 SRJ393223:SRM393223 TBF393223:TBI393223 TLB393223:TLE393223 TUX393223:TVA393223 UET393223:UEW393223 UOP393223:UOS393223 UYL393223:UYO393223 VIH393223:VIK393223 VSD393223:VSG393223 WBZ393223:WCC393223 WLV393223:WLY393223 WVR393223:WVU393223 J458759:M458759 JF458759:JI458759 TB458759:TE458759 ACX458759:ADA458759 AMT458759:AMW458759 AWP458759:AWS458759 BGL458759:BGO458759 BQH458759:BQK458759 CAD458759:CAG458759 CJZ458759:CKC458759 CTV458759:CTY458759 DDR458759:DDU458759 DNN458759:DNQ458759 DXJ458759:DXM458759 EHF458759:EHI458759 ERB458759:ERE458759 FAX458759:FBA458759 FKT458759:FKW458759 FUP458759:FUS458759 GEL458759:GEO458759 GOH458759:GOK458759 GYD458759:GYG458759 HHZ458759:HIC458759 HRV458759:HRY458759 IBR458759:IBU458759 ILN458759:ILQ458759 IVJ458759:IVM458759 JFF458759:JFI458759 JPB458759:JPE458759 JYX458759:JZA458759 KIT458759:KIW458759 KSP458759:KSS458759 LCL458759:LCO458759 LMH458759:LMK458759 LWD458759:LWG458759 MFZ458759:MGC458759 MPV458759:MPY458759 MZR458759:MZU458759 NJN458759:NJQ458759 NTJ458759:NTM458759 ODF458759:ODI458759 ONB458759:ONE458759 OWX458759:OXA458759 PGT458759:PGW458759 PQP458759:PQS458759 QAL458759:QAO458759 QKH458759:QKK458759 QUD458759:QUG458759 RDZ458759:REC458759 RNV458759:RNY458759 RXR458759:RXU458759 SHN458759:SHQ458759 SRJ458759:SRM458759 TBF458759:TBI458759 TLB458759:TLE458759 TUX458759:TVA458759 UET458759:UEW458759 UOP458759:UOS458759 UYL458759:UYO458759 VIH458759:VIK458759 VSD458759:VSG458759 WBZ458759:WCC458759 WLV458759:WLY458759 WVR458759:WVU458759 J524295:M524295 JF524295:JI524295 TB524295:TE524295 ACX524295:ADA524295 AMT524295:AMW524295 AWP524295:AWS524295 BGL524295:BGO524295 BQH524295:BQK524295 CAD524295:CAG524295 CJZ524295:CKC524295 CTV524295:CTY524295 DDR524295:DDU524295 DNN524295:DNQ524295 DXJ524295:DXM524295 EHF524295:EHI524295 ERB524295:ERE524295 FAX524295:FBA524295 FKT524295:FKW524295 FUP524295:FUS524295 GEL524295:GEO524295 GOH524295:GOK524295 GYD524295:GYG524295 HHZ524295:HIC524295 HRV524295:HRY524295 IBR524295:IBU524295 ILN524295:ILQ524295 IVJ524295:IVM524295 JFF524295:JFI524295 JPB524295:JPE524295 JYX524295:JZA524295 KIT524295:KIW524295 KSP524295:KSS524295 LCL524295:LCO524295 LMH524295:LMK524295 LWD524295:LWG524295 MFZ524295:MGC524295 MPV524295:MPY524295 MZR524295:MZU524295 NJN524295:NJQ524295 NTJ524295:NTM524295 ODF524295:ODI524295 ONB524295:ONE524295 OWX524295:OXA524295 PGT524295:PGW524295 PQP524295:PQS524295 QAL524295:QAO524295 QKH524295:QKK524295 QUD524295:QUG524295 RDZ524295:REC524295 RNV524295:RNY524295 RXR524295:RXU524295 SHN524295:SHQ524295 SRJ524295:SRM524295 TBF524295:TBI524295 TLB524295:TLE524295 TUX524295:TVA524295 UET524295:UEW524295 UOP524295:UOS524295 UYL524295:UYO524295 VIH524295:VIK524295 VSD524295:VSG524295 WBZ524295:WCC524295 WLV524295:WLY524295 WVR524295:WVU524295 J589831:M589831 JF589831:JI589831 TB589831:TE589831 ACX589831:ADA589831 AMT589831:AMW589831 AWP589831:AWS589831 BGL589831:BGO589831 BQH589831:BQK589831 CAD589831:CAG589831 CJZ589831:CKC589831 CTV589831:CTY589831 DDR589831:DDU589831 DNN589831:DNQ589831 DXJ589831:DXM589831 EHF589831:EHI589831 ERB589831:ERE589831 FAX589831:FBA589831 FKT589831:FKW589831 FUP589831:FUS589831 GEL589831:GEO589831 GOH589831:GOK589831 GYD589831:GYG589831 HHZ589831:HIC589831 HRV589831:HRY589831 IBR589831:IBU589831 ILN589831:ILQ589831 IVJ589831:IVM589831 JFF589831:JFI589831 JPB589831:JPE589831 JYX589831:JZA589831 KIT589831:KIW589831 KSP589831:KSS589831 LCL589831:LCO589831 LMH589831:LMK589831 LWD589831:LWG589831 MFZ589831:MGC589831 MPV589831:MPY589831 MZR589831:MZU589831 NJN589831:NJQ589831 NTJ589831:NTM589831 ODF589831:ODI589831 ONB589831:ONE589831 OWX589831:OXA589831 PGT589831:PGW589831 PQP589831:PQS589831 QAL589831:QAO589831 QKH589831:QKK589831 QUD589831:QUG589831 RDZ589831:REC589831 RNV589831:RNY589831 RXR589831:RXU589831 SHN589831:SHQ589831 SRJ589831:SRM589831 TBF589831:TBI589831 TLB589831:TLE589831 TUX589831:TVA589831 UET589831:UEW589831 UOP589831:UOS589831 UYL589831:UYO589831 VIH589831:VIK589831 VSD589831:VSG589831 WBZ589831:WCC589831 WLV589831:WLY589831 WVR589831:WVU589831 J655367:M655367 JF655367:JI655367 TB655367:TE655367 ACX655367:ADA655367 AMT655367:AMW655367 AWP655367:AWS655367 BGL655367:BGO655367 BQH655367:BQK655367 CAD655367:CAG655367 CJZ655367:CKC655367 CTV655367:CTY655367 DDR655367:DDU655367 DNN655367:DNQ655367 DXJ655367:DXM655367 EHF655367:EHI655367 ERB655367:ERE655367 FAX655367:FBA655367 FKT655367:FKW655367 FUP655367:FUS655367 GEL655367:GEO655367 GOH655367:GOK655367 GYD655367:GYG655367 HHZ655367:HIC655367 HRV655367:HRY655367 IBR655367:IBU655367 ILN655367:ILQ655367 IVJ655367:IVM655367 JFF655367:JFI655367 JPB655367:JPE655367 JYX655367:JZA655367 KIT655367:KIW655367 KSP655367:KSS655367 LCL655367:LCO655367 LMH655367:LMK655367 LWD655367:LWG655367 MFZ655367:MGC655367 MPV655367:MPY655367 MZR655367:MZU655367 NJN655367:NJQ655367 NTJ655367:NTM655367 ODF655367:ODI655367 ONB655367:ONE655367 OWX655367:OXA655367 PGT655367:PGW655367 PQP655367:PQS655367 QAL655367:QAO655367 QKH655367:QKK655367 QUD655367:QUG655367 RDZ655367:REC655367 RNV655367:RNY655367 RXR655367:RXU655367 SHN655367:SHQ655367 SRJ655367:SRM655367 TBF655367:TBI655367 TLB655367:TLE655367 TUX655367:TVA655367 UET655367:UEW655367 UOP655367:UOS655367 UYL655367:UYO655367 VIH655367:VIK655367 VSD655367:VSG655367 WBZ655367:WCC655367 WLV655367:WLY655367 WVR655367:WVU655367 J720903:M720903 JF720903:JI720903 TB720903:TE720903 ACX720903:ADA720903 AMT720903:AMW720903 AWP720903:AWS720903 BGL720903:BGO720903 BQH720903:BQK720903 CAD720903:CAG720903 CJZ720903:CKC720903 CTV720903:CTY720903 DDR720903:DDU720903 DNN720903:DNQ720903 DXJ720903:DXM720903 EHF720903:EHI720903 ERB720903:ERE720903 FAX720903:FBA720903 FKT720903:FKW720903 FUP720903:FUS720903 GEL720903:GEO720903 GOH720903:GOK720903 GYD720903:GYG720903 HHZ720903:HIC720903 HRV720903:HRY720903 IBR720903:IBU720903 ILN720903:ILQ720903 IVJ720903:IVM720903 JFF720903:JFI720903 JPB720903:JPE720903 JYX720903:JZA720903 KIT720903:KIW720903 KSP720903:KSS720903 LCL720903:LCO720903 LMH720903:LMK720903 LWD720903:LWG720903 MFZ720903:MGC720903 MPV720903:MPY720903 MZR720903:MZU720903 NJN720903:NJQ720903 NTJ720903:NTM720903 ODF720903:ODI720903 ONB720903:ONE720903 OWX720903:OXA720903 PGT720903:PGW720903 PQP720903:PQS720903 QAL720903:QAO720903 QKH720903:QKK720903 QUD720903:QUG720903 RDZ720903:REC720903 RNV720903:RNY720903 RXR720903:RXU720903 SHN720903:SHQ720903 SRJ720903:SRM720903 TBF720903:TBI720903 TLB720903:TLE720903 TUX720903:TVA720903 UET720903:UEW720903 UOP720903:UOS720903 UYL720903:UYO720903 VIH720903:VIK720903 VSD720903:VSG720903 WBZ720903:WCC720903 WLV720903:WLY720903 WVR720903:WVU720903 J786439:M786439 JF786439:JI786439 TB786439:TE786439 ACX786439:ADA786439 AMT786439:AMW786439 AWP786439:AWS786439 BGL786439:BGO786439 BQH786439:BQK786439 CAD786439:CAG786439 CJZ786439:CKC786439 CTV786439:CTY786439 DDR786439:DDU786439 DNN786439:DNQ786439 DXJ786439:DXM786439 EHF786439:EHI786439 ERB786439:ERE786439 FAX786439:FBA786439 FKT786439:FKW786439 FUP786439:FUS786439 GEL786439:GEO786439 GOH786439:GOK786439 GYD786439:GYG786439 HHZ786439:HIC786439 HRV786439:HRY786439 IBR786439:IBU786439 ILN786439:ILQ786439 IVJ786439:IVM786439 JFF786439:JFI786439 JPB786439:JPE786439 JYX786439:JZA786439 KIT786439:KIW786439 KSP786439:KSS786439 LCL786439:LCO786439 LMH786439:LMK786439 LWD786439:LWG786439 MFZ786439:MGC786439 MPV786439:MPY786439 MZR786439:MZU786439 NJN786439:NJQ786439 NTJ786439:NTM786439 ODF786439:ODI786439 ONB786439:ONE786439 OWX786439:OXA786439 PGT786439:PGW786439 PQP786439:PQS786439 QAL786439:QAO786439 QKH786439:QKK786439 QUD786439:QUG786439 RDZ786439:REC786439 RNV786439:RNY786439 RXR786439:RXU786439 SHN786439:SHQ786439 SRJ786439:SRM786439 TBF786439:TBI786439 TLB786439:TLE786439 TUX786439:TVA786439 UET786439:UEW786439 UOP786439:UOS786439 UYL786439:UYO786439 VIH786439:VIK786439 VSD786439:VSG786439 WBZ786439:WCC786439 WLV786439:WLY786439 WVR786439:WVU786439 J851975:M851975 JF851975:JI851975 TB851975:TE851975 ACX851975:ADA851975 AMT851975:AMW851975 AWP851975:AWS851975 BGL851975:BGO851975 BQH851975:BQK851975 CAD851975:CAG851975 CJZ851975:CKC851975 CTV851975:CTY851975 DDR851975:DDU851975 DNN851975:DNQ851975 DXJ851975:DXM851975 EHF851975:EHI851975 ERB851975:ERE851975 FAX851975:FBA851975 FKT851975:FKW851975 FUP851975:FUS851975 GEL851975:GEO851975 GOH851975:GOK851975 GYD851975:GYG851975 HHZ851975:HIC851975 HRV851975:HRY851975 IBR851975:IBU851975 ILN851975:ILQ851975 IVJ851975:IVM851975 JFF851975:JFI851975 JPB851975:JPE851975 JYX851975:JZA851975 KIT851975:KIW851975 KSP851975:KSS851975 LCL851975:LCO851975 LMH851975:LMK851975 LWD851975:LWG851975 MFZ851975:MGC851975 MPV851975:MPY851975 MZR851975:MZU851975 NJN851975:NJQ851975 NTJ851975:NTM851975 ODF851975:ODI851975 ONB851975:ONE851975 OWX851975:OXA851975 PGT851975:PGW851975 PQP851975:PQS851975 QAL851975:QAO851975 QKH851975:QKK851975 QUD851975:QUG851975 RDZ851975:REC851975 RNV851975:RNY851975 RXR851975:RXU851975 SHN851975:SHQ851975 SRJ851975:SRM851975 TBF851975:TBI851975 TLB851975:TLE851975 TUX851975:TVA851975 UET851975:UEW851975 UOP851975:UOS851975 UYL851975:UYO851975 VIH851975:VIK851975 VSD851975:VSG851975 WBZ851975:WCC851975 WLV851975:WLY851975 WVR851975:WVU851975 J917511:M917511 JF917511:JI917511 TB917511:TE917511 ACX917511:ADA917511 AMT917511:AMW917511 AWP917511:AWS917511 BGL917511:BGO917511 BQH917511:BQK917511 CAD917511:CAG917511 CJZ917511:CKC917511 CTV917511:CTY917511 DDR917511:DDU917511 DNN917511:DNQ917511 DXJ917511:DXM917511 EHF917511:EHI917511 ERB917511:ERE917511 FAX917511:FBA917511 FKT917511:FKW917511 FUP917511:FUS917511 GEL917511:GEO917511 GOH917511:GOK917511 GYD917511:GYG917511 HHZ917511:HIC917511 HRV917511:HRY917511 IBR917511:IBU917511 ILN917511:ILQ917511 IVJ917511:IVM917511 JFF917511:JFI917511 JPB917511:JPE917511 JYX917511:JZA917511 KIT917511:KIW917511 KSP917511:KSS917511 LCL917511:LCO917511 LMH917511:LMK917511 LWD917511:LWG917511 MFZ917511:MGC917511 MPV917511:MPY917511 MZR917511:MZU917511 NJN917511:NJQ917511 NTJ917511:NTM917511 ODF917511:ODI917511 ONB917511:ONE917511 OWX917511:OXA917511 PGT917511:PGW917511 PQP917511:PQS917511 QAL917511:QAO917511 QKH917511:QKK917511 QUD917511:QUG917511 RDZ917511:REC917511 RNV917511:RNY917511 RXR917511:RXU917511 SHN917511:SHQ917511 SRJ917511:SRM917511 TBF917511:TBI917511 TLB917511:TLE917511 TUX917511:TVA917511 UET917511:UEW917511 UOP917511:UOS917511 UYL917511:UYO917511 VIH917511:VIK917511 VSD917511:VSG917511 WBZ917511:WCC917511 WLV917511:WLY917511 WVR917511:WVU917511 J983047:M983047 JF983047:JI983047 TB983047:TE983047 ACX983047:ADA983047 AMT983047:AMW983047 AWP983047:AWS983047 BGL983047:BGO983047 BQH983047:BQK983047 CAD983047:CAG983047 CJZ983047:CKC983047 CTV983047:CTY983047 DDR983047:DDU983047 DNN983047:DNQ983047 DXJ983047:DXM983047 EHF983047:EHI983047 ERB983047:ERE983047 FAX983047:FBA983047 FKT983047:FKW983047 FUP983047:FUS983047 GEL983047:GEO983047 GOH983047:GOK983047 GYD983047:GYG983047 HHZ983047:HIC983047 HRV983047:HRY983047 IBR983047:IBU983047 ILN983047:ILQ983047 IVJ983047:IVM983047 JFF983047:JFI983047 JPB983047:JPE983047 JYX983047:JZA983047 KIT983047:KIW983047 KSP983047:KSS983047 LCL983047:LCO983047 LMH983047:LMK983047 LWD983047:LWG983047 MFZ983047:MGC983047 MPV983047:MPY983047 MZR983047:MZU983047 NJN983047:NJQ983047 NTJ983047:NTM983047 ODF983047:ODI983047 ONB983047:ONE983047 OWX983047:OXA983047 PGT983047:PGW983047 PQP983047:PQS983047 QAL983047:QAO983047 QKH983047:QKK983047 QUD983047:QUG983047 RDZ983047:REC983047 RNV983047:RNY983047 RXR983047:RXU983047 SHN983047:SHQ983047 SRJ983047:SRM983047 TBF983047:TBI983047 TLB983047:TLE983047 TUX983047:TVA983047 UET983047:UEW983047 UOP983047:UOS983047 UYL983047:UYO983047 VIH983047:VIK983047 VSD983047:VSG983047 WBZ983047:WCC983047 WLV983047:WLY983047 WVR983047:WVU983047">
      <formula1>INDIRECT(#REF!)</formula1>
    </dataValidation>
  </dataValidations>
  <hyperlinks>
    <hyperlink ref="C58" r:id="rId1"/>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activeCell="C12" sqref="C12:M12"/>
    </sheetView>
  </sheetViews>
  <sheetFormatPr baseColWidth="10" defaultColWidth="14.42578125" defaultRowHeight="15"/>
  <cols>
    <col min="1" max="1" width="10.28515625" style="1" customWidth="1"/>
    <col min="2" max="2" width="44.7109375" style="1" customWidth="1"/>
    <col min="3" max="3" width="19" style="1" customWidth="1"/>
    <col min="4" max="14" width="13.140625" style="1" customWidth="1"/>
    <col min="15" max="256" width="14.42578125" style="1"/>
    <col min="257" max="257" width="10.28515625" style="1" customWidth="1"/>
    <col min="258" max="258" width="44.7109375" style="1" customWidth="1"/>
    <col min="259" max="259" width="19" style="1" customWidth="1"/>
    <col min="260" max="270" width="13.140625" style="1" customWidth="1"/>
    <col min="271" max="512" width="14.42578125" style="1"/>
    <col min="513" max="513" width="10.28515625" style="1" customWidth="1"/>
    <col min="514" max="514" width="44.7109375" style="1" customWidth="1"/>
    <col min="515" max="515" width="19" style="1" customWidth="1"/>
    <col min="516" max="526" width="13.140625" style="1" customWidth="1"/>
    <col min="527" max="768" width="14.42578125" style="1"/>
    <col min="769" max="769" width="10.28515625" style="1" customWidth="1"/>
    <col min="770" max="770" width="44.7109375" style="1" customWidth="1"/>
    <col min="771" max="771" width="19" style="1" customWidth="1"/>
    <col min="772" max="782" width="13.140625" style="1" customWidth="1"/>
    <col min="783" max="1024" width="14.42578125" style="1"/>
    <col min="1025" max="1025" width="10.28515625" style="1" customWidth="1"/>
    <col min="1026" max="1026" width="44.7109375" style="1" customWidth="1"/>
    <col min="1027" max="1027" width="19" style="1" customWidth="1"/>
    <col min="1028" max="1038" width="13.140625" style="1" customWidth="1"/>
    <col min="1039" max="1280" width="14.42578125" style="1"/>
    <col min="1281" max="1281" width="10.28515625" style="1" customWidth="1"/>
    <col min="1282" max="1282" width="44.7109375" style="1" customWidth="1"/>
    <col min="1283" max="1283" width="19" style="1" customWidth="1"/>
    <col min="1284" max="1294" width="13.140625" style="1" customWidth="1"/>
    <col min="1295" max="1536" width="14.42578125" style="1"/>
    <col min="1537" max="1537" width="10.28515625" style="1" customWidth="1"/>
    <col min="1538" max="1538" width="44.7109375" style="1" customWidth="1"/>
    <col min="1539" max="1539" width="19" style="1" customWidth="1"/>
    <col min="1540" max="1550" width="13.140625" style="1" customWidth="1"/>
    <col min="1551" max="1792" width="14.42578125" style="1"/>
    <col min="1793" max="1793" width="10.28515625" style="1" customWidth="1"/>
    <col min="1794" max="1794" width="44.7109375" style="1" customWidth="1"/>
    <col min="1795" max="1795" width="19" style="1" customWidth="1"/>
    <col min="1796" max="1806" width="13.140625" style="1" customWidth="1"/>
    <col min="1807" max="2048" width="14.42578125" style="1"/>
    <col min="2049" max="2049" width="10.28515625" style="1" customWidth="1"/>
    <col min="2050" max="2050" width="44.7109375" style="1" customWidth="1"/>
    <col min="2051" max="2051" width="19" style="1" customWidth="1"/>
    <col min="2052" max="2062" width="13.140625" style="1" customWidth="1"/>
    <col min="2063" max="2304" width="14.42578125" style="1"/>
    <col min="2305" max="2305" width="10.28515625" style="1" customWidth="1"/>
    <col min="2306" max="2306" width="44.7109375" style="1" customWidth="1"/>
    <col min="2307" max="2307" width="19" style="1" customWidth="1"/>
    <col min="2308" max="2318" width="13.140625" style="1" customWidth="1"/>
    <col min="2319" max="2560" width="14.42578125" style="1"/>
    <col min="2561" max="2561" width="10.28515625" style="1" customWidth="1"/>
    <col min="2562" max="2562" width="44.7109375" style="1" customWidth="1"/>
    <col min="2563" max="2563" width="19" style="1" customWidth="1"/>
    <col min="2564" max="2574" width="13.140625" style="1" customWidth="1"/>
    <col min="2575" max="2816" width="14.42578125" style="1"/>
    <col min="2817" max="2817" width="10.28515625" style="1" customWidth="1"/>
    <col min="2818" max="2818" width="44.7109375" style="1" customWidth="1"/>
    <col min="2819" max="2819" width="19" style="1" customWidth="1"/>
    <col min="2820" max="2830" width="13.140625" style="1" customWidth="1"/>
    <col min="2831" max="3072" width="14.42578125" style="1"/>
    <col min="3073" max="3073" width="10.28515625" style="1" customWidth="1"/>
    <col min="3074" max="3074" width="44.7109375" style="1" customWidth="1"/>
    <col min="3075" max="3075" width="19" style="1" customWidth="1"/>
    <col min="3076" max="3086" width="13.140625" style="1" customWidth="1"/>
    <col min="3087" max="3328" width="14.42578125" style="1"/>
    <col min="3329" max="3329" width="10.28515625" style="1" customWidth="1"/>
    <col min="3330" max="3330" width="44.7109375" style="1" customWidth="1"/>
    <col min="3331" max="3331" width="19" style="1" customWidth="1"/>
    <col min="3332" max="3342" width="13.140625" style="1" customWidth="1"/>
    <col min="3343" max="3584" width="14.42578125" style="1"/>
    <col min="3585" max="3585" width="10.28515625" style="1" customWidth="1"/>
    <col min="3586" max="3586" width="44.7109375" style="1" customWidth="1"/>
    <col min="3587" max="3587" width="19" style="1" customWidth="1"/>
    <col min="3588" max="3598" width="13.140625" style="1" customWidth="1"/>
    <col min="3599" max="3840" width="14.42578125" style="1"/>
    <col min="3841" max="3841" width="10.28515625" style="1" customWidth="1"/>
    <col min="3842" max="3842" width="44.7109375" style="1" customWidth="1"/>
    <col min="3843" max="3843" width="19" style="1" customWidth="1"/>
    <col min="3844" max="3854" width="13.140625" style="1" customWidth="1"/>
    <col min="3855" max="4096" width="14.42578125" style="1"/>
    <col min="4097" max="4097" width="10.28515625" style="1" customWidth="1"/>
    <col min="4098" max="4098" width="44.7109375" style="1" customWidth="1"/>
    <col min="4099" max="4099" width="19" style="1" customWidth="1"/>
    <col min="4100" max="4110" width="13.140625" style="1" customWidth="1"/>
    <col min="4111" max="4352" width="14.42578125" style="1"/>
    <col min="4353" max="4353" width="10.28515625" style="1" customWidth="1"/>
    <col min="4354" max="4354" width="44.7109375" style="1" customWidth="1"/>
    <col min="4355" max="4355" width="19" style="1" customWidth="1"/>
    <col min="4356" max="4366" width="13.140625" style="1" customWidth="1"/>
    <col min="4367" max="4608" width="14.42578125" style="1"/>
    <col min="4609" max="4609" width="10.28515625" style="1" customWidth="1"/>
    <col min="4610" max="4610" width="44.7109375" style="1" customWidth="1"/>
    <col min="4611" max="4611" width="19" style="1" customWidth="1"/>
    <col min="4612" max="4622" width="13.140625" style="1" customWidth="1"/>
    <col min="4623" max="4864" width="14.42578125" style="1"/>
    <col min="4865" max="4865" width="10.28515625" style="1" customWidth="1"/>
    <col min="4866" max="4866" width="44.7109375" style="1" customWidth="1"/>
    <col min="4867" max="4867" width="19" style="1" customWidth="1"/>
    <col min="4868" max="4878" width="13.140625" style="1" customWidth="1"/>
    <col min="4879" max="5120" width="14.42578125" style="1"/>
    <col min="5121" max="5121" width="10.28515625" style="1" customWidth="1"/>
    <col min="5122" max="5122" width="44.7109375" style="1" customWidth="1"/>
    <col min="5123" max="5123" width="19" style="1" customWidth="1"/>
    <col min="5124" max="5134" width="13.140625" style="1" customWidth="1"/>
    <col min="5135" max="5376" width="14.42578125" style="1"/>
    <col min="5377" max="5377" width="10.28515625" style="1" customWidth="1"/>
    <col min="5378" max="5378" width="44.7109375" style="1" customWidth="1"/>
    <col min="5379" max="5379" width="19" style="1" customWidth="1"/>
    <col min="5380" max="5390" width="13.140625" style="1" customWidth="1"/>
    <col min="5391" max="5632" width="14.42578125" style="1"/>
    <col min="5633" max="5633" width="10.28515625" style="1" customWidth="1"/>
    <col min="5634" max="5634" width="44.7109375" style="1" customWidth="1"/>
    <col min="5635" max="5635" width="19" style="1" customWidth="1"/>
    <col min="5636" max="5646" width="13.140625" style="1" customWidth="1"/>
    <col min="5647" max="5888" width="14.42578125" style="1"/>
    <col min="5889" max="5889" width="10.28515625" style="1" customWidth="1"/>
    <col min="5890" max="5890" width="44.7109375" style="1" customWidth="1"/>
    <col min="5891" max="5891" width="19" style="1" customWidth="1"/>
    <col min="5892" max="5902" width="13.140625" style="1" customWidth="1"/>
    <col min="5903" max="6144" width="14.42578125" style="1"/>
    <col min="6145" max="6145" width="10.28515625" style="1" customWidth="1"/>
    <col min="6146" max="6146" width="44.7109375" style="1" customWidth="1"/>
    <col min="6147" max="6147" width="19" style="1" customWidth="1"/>
    <col min="6148" max="6158" width="13.140625" style="1" customWidth="1"/>
    <col min="6159" max="6400" width="14.42578125" style="1"/>
    <col min="6401" max="6401" width="10.28515625" style="1" customWidth="1"/>
    <col min="6402" max="6402" width="44.7109375" style="1" customWidth="1"/>
    <col min="6403" max="6403" width="19" style="1" customWidth="1"/>
    <col min="6404" max="6414" width="13.140625" style="1" customWidth="1"/>
    <col min="6415" max="6656" width="14.42578125" style="1"/>
    <col min="6657" max="6657" width="10.28515625" style="1" customWidth="1"/>
    <col min="6658" max="6658" width="44.7109375" style="1" customWidth="1"/>
    <col min="6659" max="6659" width="19" style="1" customWidth="1"/>
    <col min="6660" max="6670" width="13.140625" style="1" customWidth="1"/>
    <col min="6671" max="6912" width="14.42578125" style="1"/>
    <col min="6913" max="6913" width="10.28515625" style="1" customWidth="1"/>
    <col min="6914" max="6914" width="44.7109375" style="1" customWidth="1"/>
    <col min="6915" max="6915" width="19" style="1" customWidth="1"/>
    <col min="6916" max="6926" width="13.140625" style="1" customWidth="1"/>
    <col min="6927" max="7168" width="14.42578125" style="1"/>
    <col min="7169" max="7169" width="10.28515625" style="1" customWidth="1"/>
    <col min="7170" max="7170" width="44.7109375" style="1" customWidth="1"/>
    <col min="7171" max="7171" width="19" style="1" customWidth="1"/>
    <col min="7172" max="7182" width="13.140625" style="1" customWidth="1"/>
    <col min="7183" max="7424" width="14.42578125" style="1"/>
    <col min="7425" max="7425" width="10.28515625" style="1" customWidth="1"/>
    <col min="7426" max="7426" width="44.7109375" style="1" customWidth="1"/>
    <col min="7427" max="7427" width="19" style="1" customWidth="1"/>
    <col min="7428" max="7438" width="13.140625" style="1" customWidth="1"/>
    <col min="7439" max="7680" width="14.42578125" style="1"/>
    <col min="7681" max="7681" width="10.28515625" style="1" customWidth="1"/>
    <col min="7682" max="7682" width="44.7109375" style="1" customWidth="1"/>
    <col min="7683" max="7683" width="19" style="1" customWidth="1"/>
    <col min="7684" max="7694" width="13.140625" style="1" customWidth="1"/>
    <col min="7695" max="7936" width="14.42578125" style="1"/>
    <col min="7937" max="7937" width="10.28515625" style="1" customWidth="1"/>
    <col min="7938" max="7938" width="44.7109375" style="1" customWidth="1"/>
    <col min="7939" max="7939" width="19" style="1" customWidth="1"/>
    <col min="7940" max="7950" width="13.140625" style="1" customWidth="1"/>
    <col min="7951" max="8192" width="14.42578125" style="1"/>
    <col min="8193" max="8193" width="10.28515625" style="1" customWidth="1"/>
    <col min="8194" max="8194" width="44.7109375" style="1" customWidth="1"/>
    <col min="8195" max="8195" width="19" style="1" customWidth="1"/>
    <col min="8196" max="8206" width="13.140625" style="1" customWidth="1"/>
    <col min="8207" max="8448" width="14.42578125" style="1"/>
    <col min="8449" max="8449" width="10.28515625" style="1" customWidth="1"/>
    <col min="8450" max="8450" width="44.7109375" style="1" customWidth="1"/>
    <col min="8451" max="8451" width="19" style="1" customWidth="1"/>
    <col min="8452" max="8462" width="13.140625" style="1" customWidth="1"/>
    <col min="8463" max="8704" width="14.42578125" style="1"/>
    <col min="8705" max="8705" width="10.28515625" style="1" customWidth="1"/>
    <col min="8706" max="8706" width="44.7109375" style="1" customWidth="1"/>
    <col min="8707" max="8707" width="19" style="1" customWidth="1"/>
    <col min="8708" max="8718" width="13.140625" style="1" customWidth="1"/>
    <col min="8719" max="8960" width="14.42578125" style="1"/>
    <col min="8961" max="8961" width="10.28515625" style="1" customWidth="1"/>
    <col min="8962" max="8962" width="44.7109375" style="1" customWidth="1"/>
    <col min="8963" max="8963" width="19" style="1" customWidth="1"/>
    <col min="8964" max="8974" width="13.140625" style="1" customWidth="1"/>
    <col min="8975" max="9216" width="14.42578125" style="1"/>
    <col min="9217" max="9217" width="10.28515625" style="1" customWidth="1"/>
    <col min="9218" max="9218" width="44.7109375" style="1" customWidth="1"/>
    <col min="9219" max="9219" width="19" style="1" customWidth="1"/>
    <col min="9220" max="9230" width="13.140625" style="1" customWidth="1"/>
    <col min="9231" max="9472" width="14.42578125" style="1"/>
    <col min="9473" max="9473" width="10.28515625" style="1" customWidth="1"/>
    <col min="9474" max="9474" width="44.7109375" style="1" customWidth="1"/>
    <col min="9475" max="9475" width="19" style="1" customWidth="1"/>
    <col min="9476" max="9486" width="13.140625" style="1" customWidth="1"/>
    <col min="9487" max="9728" width="14.42578125" style="1"/>
    <col min="9729" max="9729" width="10.28515625" style="1" customWidth="1"/>
    <col min="9730" max="9730" width="44.7109375" style="1" customWidth="1"/>
    <col min="9731" max="9731" width="19" style="1" customWidth="1"/>
    <col min="9732" max="9742" width="13.140625" style="1" customWidth="1"/>
    <col min="9743" max="9984" width="14.42578125" style="1"/>
    <col min="9985" max="9985" width="10.28515625" style="1" customWidth="1"/>
    <col min="9986" max="9986" width="44.7109375" style="1" customWidth="1"/>
    <col min="9987" max="9987" width="19" style="1" customWidth="1"/>
    <col min="9988" max="9998" width="13.140625" style="1" customWidth="1"/>
    <col min="9999" max="10240" width="14.42578125" style="1"/>
    <col min="10241" max="10241" width="10.28515625" style="1" customWidth="1"/>
    <col min="10242" max="10242" width="44.7109375" style="1" customWidth="1"/>
    <col min="10243" max="10243" width="19" style="1" customWidth="1"/>
    <col min="10244" max="10254" width="13.140625" style="1" customWidth="1"/>
    <col min="10255" max="10496" width="14.42578125" style="1"/>
    <col min="10497" max="10497" width="10.28515625" style="1" customWidth="1"/>
    <col min="10498" max="10498" width="44.7109375" style="1" customWidth="1"/>
    <col min="10499" max="10499" width="19" style="1" customWidth="1"/>
    <col min="10500" max="10510" width="13.140625" style="1" customWidth="1"/>
    <col min="10511" max="10752" width="14.42578125" style="1"/>
    <col min="10753" max="10753" width="10.28515625" style="1" customWidth="1"/>
    <col min="10754" max="10754" width="44.7109375" style="1" customWidth="1"/>
    <col min="10755" max="10755" width="19" style="1" customWidth="1"/>
    <col min="10756" max="10766" width="13.140625" style="1" customWidth="1"/>
    <col min="10767" max="11008" width="14.42578125" style="1"/>
    <col min="11009" max="11009" width="10.28515625" style="1" customWidth="1"/>
    <col min="11010" max="11010" width="44.7109375" style="1" customWidth="1"/>
    <col min="11011" max="11011" width="19" style="1" customWidth="1"/>
    <col min="11012" max="11022" width="13.140625" style="1" customWidth="1"/>
    <col min="11023" max="11264" width="14.42578125" style="1"/>
    <col min="11265" max="11265" width="10.28515625" style="1" customWidth="1"/>
    <col min="11266" max="11266" width="44.7109375" style="1" customWidth="1"/>
    <col min="11267" max="11267" width="19" style="1" customWidth="1"/>
    <col min="11268" max="11278" width="13.140625" style="1" customWidth="1"/>
    <col min="11279" max="11520" width="14.42578125" style="1"/>
    <col min="11521" max="11521" width="10.28515625" style="1" customWidth="1"/>
    <col min="11522" max="11522" width="44.7109375" style="1" customWidth="1"/>
    <col min="11523" max="11523" width="19" style="1" customWidth="1"/>
    <col min="11524" max="11534" width="13.140625" style="1" customWidth="1"/>
    <col min="11535" max="11776" width="14.42578125" style="1"/>
    <col min="11777" max="11777" width="10.28515625" style="1" customWidth="1"/>
    <col min="11778" max="11778" width="44.7109375" style="1" customWidth="1"/>
    <col min="11779" max="11779" width="19" style="1" customWidth="1"/>
    <col min="11780" max="11790" width="13.140625" style="1" customWidth="1"/>
    <col min="11791" max="12032" width="14.42578125" style="1"/>
    <col min="12033" max="12033" width="10.28515625" style="1" customWidth="1"/>
    <col min="12034" max="12034" width="44.7109375" style="1" customWidth="1"/>
    <col min="12035" max="12035" width="19" style="1" customWidth="1"/>
    <col min="12036" max="12046" width="13.140625" style="1" customWidth="1"/>
    <col min="12047" max="12288" width="14.42578125" style="1"/>
    <col min="12289" max="12289" width="10.28515625" style="1" customWidth="1"/>
    <col min="12290" max="12290" width="44.7109375" style="1" customWidth="1"/>
    <col min="12291" max="12291" width="19" style="1" customWidth="1"/>
    <col min="12292" max="12302" width="13.140625" style="1" customWidth="1"/>
    <col min="12303" max="12544" width="14.42578125" style="1"/>
    <col min="12545" max="12545" width="10.28515625" style="1" customWidth="1"/>
    <col min="12546" max="12546" width="44.7109375" style="1" customWidth="1"/>
    <col min="12547" max="12547" width="19" style="1" customWidth="1"/>
    <col min="12548" max="12558" width="13.140625" style="1" customWidth="1"/>
    <col min="12559" max="12800" width="14.42578125" style="1"/>
    <col min="12801" max="12801" width="10.28515625" style="1" customWidth="1"/>
    <col min="12802" max="12802" width="44.7109375" style="1" customWidth="1"/>
    <col min="12803" max="12803" width="19" style="1" customWidth="1"/>
    <col min="12804" max="12814" width="13.140625" style="1" customWidth="1"/>
    <col min="12815" max="13056" width="14.42578125" style="1"/>
    <col min="13057" max="13057" width="10.28515625" style="1" customWidth="1"/>
    <col min="13058" max="13058" width="44.7109375" style="1" customWidth="1"/>
    <col min="13059" max="13059" width="19" style="1" customWidth="1"/>
    <col min="13060" max="13070" width="13.140625" style="1" customWidth="1"/>
    <col min="13071" max="13312" width="14.42578125" style="1"/>
    <col min="13313" max="13313" width="10.28515625" style="1" customWidth="1"/>
    <col min="13314" max="13314" width="44.7109375" style="1" customWidth="1"/>
    <col min="13315" max="13315" width="19" style="1" customWidth="1"/>
    <col min="13316" max="13326" width="13.140625" style="1" customWidth="1"/>
    <col min="13327" max="13568" width="14.42578125" style="1"/>
    <col min="13569" max="13569" width="10.28515625" style="1" customWidth="1"/>
    <col min="13570" max="13570" width="44.7109375" style="1" customWidth="1"/>
    <col min="13571" max="13571" width="19" style="1" customWidth="1"/>
    <col min="13572" max="13582" width="13.140625" style="1" customWidth="1"/>
    <col min="13583" max="13824" width="14.42578125" style="1"/>
    <col min="13825" max="13825" width="10.28515625" style="1" customWidth="1"/>
    <col min="13826" max="13826" width="44.7109375" style="1" customWidth="1"/>
    <col min="13827" max="13827" width="19" style="1" customWidth="1"/>
    <col min="13828" max="13838" width="13.140625" style="1" customWidth="1"/>
    <col min="13839" max="14080" width="14.42578125" style="1"/>
    <col min="14081" max="14081" width="10.28515625" style="1" customWidth="1"/>
    <col min="14082" max="14082" width="44.7109375" style="1" customWidth="1"/>
    <col min="14083" max="14083" width="19" style="1" customWidth="1"/>
    <col min="14084" max="14094" width="13.140625" style="1" customWidth="1"/>
    <col min="14095" max="14336" width="14.42578125" style="1"/>
    <col min="14337" max="14337" width="10.28515625" style="1" customWidth="1"/>
    <col min="14338" max="14338" width="44.7109375" style="1" customWidth="1"/>
    <col min="14339" max="14339" width="19" style="1" customWidth="1"/>
    <col min="14340" max="14350" width="13.140625" style="1" customWidth="1"/>
    <col min="14351" max="14592" width="14.42578125" style="1"/>
    <col min="14593" max="14593" width="10.28515625" style="1" customWidth="1"/>
    <col min="14594" max="14594" width="44.7109375" style="1" customWidth="1"/>
    <col min="14595" max="14595" width="19" style="1" customWidth="1"/>
    <col min="14596" max="14606" width="13.140625" style="1" customWidth="1"/>
    <col min="14607" max="14848" width="14.42578125" style="1"/>
    <col min="14849" max="14849" width="10.28515625" style="1" customWidth="1"/>
    <col min="14850" max="14850" width="44.7109375" style="1" customWidth="1"/>
    <col min="14851" max="14851" width="19" style="1" customWidth="1"/>
    <col min="14852" max="14862" width="13.140625" style="1" customWidth="1"/>
    <col min="14863" max="15104" width="14.42578125" style="1"/>
    <col min="15105" max="15105" width="10.28515625" style="1" customWidth="1"/>
    <col min="15106" max="15106" width="44.7109375" style="1" customWidth="1"/>
    <col min="15107" max="15107" width="19" style="1" customWidth="1"/>
    <col min="15108" max="15118" width="13.140625" style="1" customWidth="1"/>
    <col min="15119" max="15360" width="14.42578125" style="1"/>
    <col min="15361" max="15361" width="10.28515625" style="1" customWidth="1"/>
    <col min="15362" max="15362" width="44.7109375" style="1" customWidth="1"/>
    <col min="15363" max="15363" width="19" style="1" customWidth="1"/>
    <col min="15364" max="15374" width="13.140625" style="1" customWidth="1"/>
    <col min="15375" max="15616" width="14.42578125" style="1"/>
    <col min="15617" max="15617" width="10.28515625" style="1" customWidth="1"/>
    <col min="15618" max="15618" width="44.7109375" style="1" customWidth="1"/>
    <col min="15619" max="15619" width="19" style="1" customWidth="1"/>
    <col min="15620" max="15630" width="13.140625" style="1" customWidth="1"/>
    <col min="15631" max="15872" width="14.42578125" style="1"/>
    <col min="15873" max="15873" width="10.28515625" style="1" customWidth="1"/>
    <col min="15874" max="15874" width="44.7109375" style="1" customWidth="1"/>
    <col min="15875" max="15875" width="19" style="1" customWidth="1"/>
    <col min="15876" max="15886" width="13.140625" style="1" customWidth="1"/>
    <col min="15887" max="16128" width="14.42578125" style="1"/>
    <col min="16129" max="16129" width="10.28515625" style="1" customWidth="1"/>
    <col min="16130" max="16130" width="44.7109375" style="1" customWidth="1"/>
    <col min="16131" max="16131" width="19" style="1" customWidth="1"/>
    <col min="16132" max="16142" width="13.140625" style="1" customWidth="1"/>
    <col min="16143" max="16384" width="14.42578125" style="1"/>
  </cols>
  <sheetData>
    <row r="1" spans="1:14" ht="42.75" customHeight="1" thickBot="1">
      <c r="A1" s="1514"/>
      <c r="B1" s="3517" t="s">
        <v>2361</v>
      </c>
      <c r="C1" s="3497"/>
      <c r="D1" s="3497"/>
      <c r="E1" s="3497"/>
      <c r="F1" s="3497"/>
      <c r="G1" s="3497"/>
      <c r="H1" s="3497"/>
      <c r="I1" s="3497"/>
      <c r="J1" s="3497"/>
      <c r="K1" s="3497"/>
      <c r="L1" s="3497"/>
      <c r="M1" s="3498"/>
      <c r="N1" s="1508"/>
    </row>
    <row r="2" spans="1:14" ht="33" customHeight="1">
      <c r="A2" s="3518" t="s">
        <v>457</v>
      </c>
      <c r="B2" s="1418" t="s">
        <v>458</v>
      </c>
      <c r="C2" s="3499" t="s">
        <v>2356</v>
      </c>
      <c r="D2" s="3500"/>
      <c r="E2" s="3500"/>
      <c r="F2" s="3500"/>
      <c r="G2" s="3500"/>
      <c r="H2" s="3500"/>
      <c r="I2" s="3500"/>
      <c r="J2" s="3500"/>
      <c r="K2" s="3500"/>
      <c r="L2" s="3500"/>
      <c r="M2" s="3501"/>
      <c r="N2" s="1508"/>
    </row>
    <row r="3" spans="1:14" ht="51.75" customHeight="1">
      <c r="A3" s="3461"/>
      <c r="B3" s="1419" t="s">
        <v>538</v>
      </c>
      <c r="C3" s="2650" t="s">
        <v>416</v>
      </c>
      <c r="D3" s="2420"/>
      <c r="E3" s="2420"/>
      <c r="F3" s="2420"/>
      <c r="G3" s="2420"/>
      <c r="H3" s="2420"/>
      <c r="I3" s="2420"/>
      <c r="J3" s="2420"/>
      <c r="K3" s="2420"/>
      <c r="L3" s="2420"/>
      <c r="M3" s="2421"/>
      <c r="N3" s="1508"/>
    </row>
    <row r="4" spans="1:14" ht="15.75" customHeight="1">
      <c r="A4" s="3461"/>
      <c r="B4" s="1420" t="s">
        <v>3</v>
      </c>
      <c r="C4" s="3502" t="s">
        <v>2350</v>
      </c>
      <c r="D4" s="2686"/>
      <c r="E4" s="3476"/>
      <c r="F4" s="3503" t="s">
        <v>4</v>
      </c>
      <c r="G4" s="3476"/>
      <c r="H4" s="3504">
        <v>449</v>
      </c>
      <c r="I4" s="2686"/>
      <c r="J4" s="2686"/>
      <c r="K4" s="2686"/>
      <c r="L4" s="2686"/>
      <c r="M4" s="2687"/>
      <c r="N4" s="1508"/>
    </row>
    <row r="5" spans="1:14" ht="31.5" customHeight="1">
      <c r="A5" s="3461"/>
      <c r="B5" s="1420" t="s">
        <v>459</v>
      </c>
      <c r="C5" s="3505" t="s">
        <v>2152</v>
      </c>
      <c r="D5" s="3522"/>
      <c r="E5" s="3522"/>
      <c r="F5" s="3522"/>
      <c r="G5" s="3522"/>
      <c r="H5" s="3522"/>
      <c r="I5" s="3522"/>
      <c r="J5" s="3522"/>
      <c r="K5" s="3522"/>
      <c r="L5" s="3522"/>
      <c r="M5" s="3523"/>
      <c r="N5" s="1508"/>
    </row>
    <row r="6" spans="1:14" ht="15.75" customHeight="1" thickBot="1">
      <c r="A6" s="3461"/>
      <c r="B6" s="1420" t="s">
        <v>460</v>
      </c>
      <c r="C6" s="3502" t="s">
        <v>2197</v>
      </c>
      <c r="D6" s="3524"/>
      <c r="E6" s="3524"/>
      <c r="F6" s="3524"/>
      <c r="G6" s="3524"/>
      <c r="H6" s="3524"/>
      <c r="I6" s="3524"/>
      <c r="J6" s="3524"/>
      <c r="K6" s="3524"/>
      <c r="L6" s="3524"/>
      <c r="M6" s="3525"/>
      <c r="N6" s="1508"/>
    </row>
    <row r="7" spans="1:14" ht="35.25" customHeight="1" thickBot="1">
      <c r="A7" s="3461"/>
      <c r="B7" s="1421" t="s">
        <v>461</v>
      </c>
      <c r="C7" s="3506" t="s">
        <v>13</v>
      </c>
      <c r="D7" s="3487"/>
      <c r="E7" s="3487"/>
      <c r="F7" s="3487"/>
      <c r="G7" s="3488"/>
      <c r="H7" s="1422" t="s">
        <v>5</v>
      </c>
      <c r="I7" s="1423" t="s">
        <v>14</v>
      </c>
      <c r="J7" s="1515"/>
      <c r="K7" s="1515"/>
      <c r="L7" s="1515"/>
      <c r="M7" s="1516"/>
      <c r="N7" s="1508"/>
    </row>
    <row r="8" spans="1:14" ht="15.75" customHeight="1">
      <c r="A8" s="3461"/>
      <c r="B8" s="3492" t="s">
        <v>462</v>
      </c>
      <c r="C8" s="974"/>
      <c r="D8" s="1159"/>
      <c r="E8" s="1159"/>
      <c r="F8" s="1159"/>
      <c r="G8" s="1159"/>
      <c r="H8" s="1159"/>
      <c r="I8" s="1159"/>
      <c r="J8" s="1159"/>
      <c r="K8" s="1159"/>
      <c r="L8" s="1424"/>
      <c r="M8" s="1426"/>
      <c r="N8" s="1508"/>
    </row>
    <row r="9" spans="1:14" ht="15.75" customHeight="1">
      <c r="A9" s="3461"/>
      <c r="B9" s="3461"/>
      <c r="C9" s="2691" t="s">
        <v>8</v>
      </c>
      <c r="D9" s="2569"/>
      <c r="E9" s="2569"/>
      <c r="F9" s="2569" t="s">
        <v>8</v>
      </c>
      <c r="G9" s="2569"/>
      <c r="H9" s="1158"/>
      <c r="I9" s="2569" t="s">
        <v>8</v>
      </c>
      <c r="J9" s="2569"/>
      <c r="K9" s="1158"/>
      <c r="L9" s="1428"/>
      <c r="M9" s="1430"/>
      <c r="N9" s="1508"/>
    </row>
    <row r="10" spans="1:14" ht="15.75" customHeight="1">
      <c r="A10" s="3461"/>
      <c r="B10" s="3461"/>
      <c r="C10" s="2678" t="s">
        <v>463</v>
      </c>
      <c r="D10" s="2439"/>
      <c r="E10" s="1120"/>
      <c r="F10" s="2569" t="s">
        <v>463</v>
      </c>
      <c r="G10" s="2569"/>
      <c r="H10" s="1120"/>
      <c r="I10" s="2569" t="s">
        <v>463</v>
      </c>
      <c r="J10" s="2569"/>
      <c r="K10" s="1120"/>
      <c r="L10" s="1428"/>
      <c r="M10" s="1430"/>
      <c r="N10" s="1508"/>
    </row>
    <row r="11" spans="1:14" ht="15.75" customHeight="1" thickBot="1">
      <c r="A11" s="3461"/>
      <c r="B11" s="3461"/>
      <c r="C11" s="1431"/>
      <c r="D11" s="1432"/>
      <c r="E11" s="1433"/>
      <c r="F11" s="1513"/>
      <c r="G11" s="1513"/>
      <c r="H11" s="1433"/>
      <c r="I11" s="1513"/>
      <c r="J11" s="1513"/>
      <c r="K11" s="1433"/>
      <c r="L11" s="1513"/>
      <c r="M11" s="1512"/>
      <c r="N11" s="1508"/>
    </row>
    <row r="12" spans="1:14" ht="47.25" customHeight="1">
      <c r="A12" s="3461"/>
      <c r="B12" s="1421" t="s">
        <v>464</v>
      </c>
      <c r="C12" s="3527" t="s">
        <v>2357</v>
      </c>
      <c r="D12" s="3489"/>
      <c r="E12" s="3489"/>
      <c r="F12" s="3489"/>
      <c r="G12" s="3489"/>
      <c r="H12" s="3489"/>
      <c r="I12" s="3489"/>
      <c r="J12" s="3489"/>
      <c r="K12" s="3489"/>
      <c r="L12" s="3489"/>
      <c r="M12" s="3469"/>
      <c r="N12" s="1508"/>
    </row>
    <row r="13" spans="1:14" ht="131.25" customHeight="1">
      <c r="A13" s="3461"/>
      <c r="B13" s="1421" t="s">
        <v>543</v>
      </c>
      <c r="C13" s="2685" t="s">
        <v>2358</v>
      </c>
      <c r="D13" s="2686"/>
      <c r="E13" s="2686"/>
      <c r="F13" s="2686"/>
      <c r="G13" s="2686"/>
      <c r="H13" s="2686"/>
      <c r="I13" s="2686"/>
      <c r="J13" s="2686"/>
      <c r="K13" s="2686"/>
      <c r="L13" s="2686"/>
      <c r="M13" s="2687"/>
      <c r="N13" s="1508"/>
    </row>
    <row r="14" spans="1:14" ht="60" customHeight="1">
      <c r="A14" s="3461"/>
      <c r="B14" s="1419" t="s">
        <v>545</v>
      </c>
      <c r="C14" s="3528" t="s">
        <v>456</v>
      </c>
      <c r="D14" s="3529"/>
      <c r="E14" s="3529"/>
      <c r="F14" s="3529"/>
      <c r="G14" s="3529"/>
      <c r="H14" s="3529"/>
      <c r="I14" s="3529"/>
      <c r="J14" s="3529"/>
      <c r="K14" s="3529"/>
      <c r="L14" s="3529"/>
      <c r="M14" s="3530"/>
      <c r="N14" s="1508"/>
    </row>
    <row r="15" spans="1:14" ht="61.5" customHeight="1">
      <c r="A15" s="3461"/>
      <c r="B15" s="3507" t="s">
        <v>547</v>
      </c>
      <c r="C15" s="2685" t="s">
        <v>83</v>
      </c>
      <c r="D15" s="2686"/>
      <c r="E15" s="1435" t="s">
        <v>548</v>
      </c>
      <c r="F15" s="3520" t="s">
        <v>382</v>
      </c>
      <c r="G15" s="2686"/>
      <c r="H15" s="2686"/>
      <c r="I15" s="2686"/>
      <c r="J15" s="2686"/>
      <c r="K15" s="2686"/>
      <c r="L15" s="2686"/>
      <c r="M15" s="2687"/>
      <c r="N15" s="1508"/>
    </row>
    <row r="16" spans="1:14" ht="15.75" hidden="1" customHeight="1">
      <c r="A16" s="3461"/>
      <c r="B16" s="3482"/>
      <c r="C16" s="2685"/>
      <c r="D16" s="2686"/>
      <c r="E16" s="2686"/>
      <c r="F16" s="2686"/>
      <c r="G16" s="2686"/>
      <c r="H16" s="2686"/>
      <c r="I16" s="2686"/>
      <c r="J16" s="2686"/>
      <c r="K16" s="2686"/>
      <c r="L16" s="2686"/>
      <c r="M16" s="2687"/>
      <c r="N16" s="1508" t="s">
        <v>175</v>
      </c>
    </row>
    <row r="17" spans="1:14" ht="15.75" customHeight="1">
      <c r="A17" s="3510" t="s">
        <v>465</v>
      </c>
      <c r="B17" s="1436" t="s">
        <v>2</v>
      </c>
      <c r="C17" s="2685" t="s">
        <v>108</v>
      </c>
      <c r="D17" s="2686"/>
      <c r="E17" s="2686"/>
      <c r="F17" s="2686"/>
      <c r="G17" s="2686"/>
      <c r="H17" s="2686"/>
      <c r="I17" s="2686"/>
      <c r="J17" s="2686"/>
      <c r="K17" s="2686"/>
      <c r="L17" s="2686"/>
      <c r="M17" s="2687"/>
      <c r="N17" s="1508"/>
    </row>
    <row r="18" spans="1:14" ht="52.5" customHeight="1">
      <c r="A18" s="3461"/>
      <c r="B18" s="1436" t="s">
        <v>550</v>
      </c>
      <c r="C18" s="3494" t="s">
        <v>2359</v>
      </c>
      <c r="D18" s="2686"/>
      <c r="E18" s="2686"/>
      <c r="F18" s="2686"/>
      <c r="G18" s="2686"/>
      <c r="H18" s="2686"/>
      <c r="I18" s="2686"/>
      <c r="J18" s="2686"/>
      <c r="K18" s="2686"/>
      <c r="L18" s="2686"/>
      <c r="M18" s="2687"/>
      <c r="N18" s="1508"/>
    </row>
    <row r="19" spans="1:14" ht="8.25" customHeight="1">
      <c r="A19" s="3461"/>
      <c r="B19" s="3481" t="s">
        <v>466</v>
      </c>
      <c r="C19" s="1438"/>
      <c r="D19" s="1439"/>
      <c r="E19" s="1439"/>
      <c r="F19" s="1439"/>
      <c r="G19" s="1439"/>
      <c r="H19" s="1439"/>
      <c r="I19" s="1439"/>
      <c r="J19" s="1439"/>
      <c r="K19" s="1439"/>
      <c r="L19" s="1439"/>
      <c r="M19" s="1440"/>
      <c r="N19" s="1508"/>
    </row>
    <row r="20" spans="1:14" ht="9" customHeight="1">
      <c r="A20" s="3461"/>
      <c r="B20" s="3482"/>
      <c r="C20" s="1441"/>
      <c r="D20" s="1442"/>
      <c r="E20" s="1443"/>
      <c r="F20" s="1442"/>
      <c r="G20" s="1443"/>
      <c r="H20" s="1442"/>
      <c r="I20" s="1443"/>
      <c r="J20" s="1442"/>
      <c r="K20" s="1443"/>
      <c r="L20" s="1443"/>
      <c r="M20" s="1444"/>
      <c r="N20" s="1508"/>
    </row>
    <row r="21" spans="1:14" ht="15.75" customHeight="1">
      <c r="A21" s="3461"/>
      <c r="B21" s="3482"/>
      <c r="C21" s="1445" t="s">
        <v>467</v>
      </c>
      <c r="D21" s="1446"/>
      <c r="E21" s="1447" t="s">
        <v>468</v>
      </c>
      <c r="F21" s="1446"/>
      <c r="G21" s="1447" t="s">
        <v>469</v>
      </c>
      <c r="H21" s="1446"/>
      <c r="I21" s="1447" t="s">
        <v>470</v>
      </c>
      <c r="J21" s="1448"/>
      <c r="K21" s="1447"/>
      <c r="L21" s="1447"/>
      <c r="M21" s="1444"/>
      <c r="N21" s="1508"/>
    </row>
    <row r="22" spans="1:14" ht="15.75" customHeight="1">
      <c r="A22" s="3461"/>
      <c r="B22" s="3482"/>
      <c r="C22" s="1445" t="s">
        <v>471</v>
      </c>
      <c r="D22" s="1449"/>
      <c r="E22" s="1447" t="s">
        <v>472</v>
      </c>
      <c r="F22" s="1450"/>
      <c r="G22" s="1447" t="s">
        <v>473</v>
      </c>
      <c r="H22" s="1450"/>
      <c r="I22" s="1447"/>
      <c r="J22" s="1443"/>
      <c r="K22" s="1447"/>
      <c r="L22" s="1447"/>
      <c r="M22" s="1444"/>
      <c r="N22" s="1508"/>
    </row>
    <row r="23" spans="1:14" ht="15.75" customHeight="1">
      <c r="A23" s="3461"/>
      <c r="B23" s="3482"/>
      <c r="C23" s="1445" t="s">
        <v>474</v>
      </c>
      <c r="D23" s="1449"/>
      <c r="E23" s="1447" t="s">
        <v>475</v>
      </c>
      <c r="F23" s="1449"/>
      <c r="G23" s="1447"/>
      <c r="H23" s="1443"/>
      <c r="I23" s="1447"/>
      <c r="J23" s="1443"/>
      <c r="K23" s="1447"/>
      <c r="L23" s="1447"/>
      <c r="M23" s="1444"/>
      <c r="N23" s="1511"/>
    </row>
    <row r="24" spans="1:14" ht="15.75" customHeight="1">
      <c r="A24" s="3461"/>
      <c r="B24" s="3482"/>
      <c r="C24" s="1445" t="s">
        <v>476</v>
      </c>
      <c r="D24" s="1450" t="s">
        <v>534</v>
      </c>
      <c r="E24" s="1447" t="s">
        <v>478</v>
      </c>
      <c r="F24" s="3495" t="s">
        <v>1211</v>
      </c>
      <c r="G24" s="3489"/>
      <c r="H24" s="3489"/>
      <c r="I24" s="3489"/>
      <c r="J24" s="3489"/>
      <c r="K24" s="3489"/>
      <c r="L24" s="3489"/>
      <c r="M24" s="3469"/>
      <c r="N24" s="1511"/>
    </row>
    <row r="25" spans="1:14" ht="9.75" customHeight="1">
      <c r="A25" s="3461"/>
      <c r="B25" s="3483"/>
      <c r="C25" s="1452"/>
      <c r="D25" s="1453"/>
      <c r="E25" s="1453"/>
      <c r="F25" s="1453"/>
      <c r="G25" s="1453"/>
      <c r="H25" s="1453"/>
      <c r="I25" s="1453"/>
      <c r="J25" s="1453"/>
      <c r="K25" s="1453"/>
      <c r="L25" s="1453"/>
      <c r="M25" s="1454"/>
      <c r="N25" s="1508"/>
    </row>
    <row r="26" spans="1:14" ht="15.75" customHeight="1">
      <c r="A26" s="3461"/>
      <c r="B26" s="3481" t="s">
        <v>479</v>
      </c>
      <c r="C26" s="1455"/>
      <c r="D26" s="1439"/>
      <c r="E26" s="1439"/>
      <c r="F26" s="1439"/>
      <c r="G26" s="1439"/>
      <c r="H26" s="1439"/>
      <c r="I26" s="1439"/>
      <c r="J26" s="1439"/>
      <c r="K26" s="1439"/>
      <c r="L26" s="1456"/>
      <c r="M26" s="1457"/>
      <c r="N26" s="1508"/>
    </row>
    <row r="27" spans="1:14" ht="15.75" customHeight="1">
      <c r="A27" s="3461"/>
      <c r="B27" s="3482"/>
      <c r="C27" s="1445" t="s">
        <v>480</v>
      </c>
      <c r="D27" s="1450"/>
      <c r="E27" s="1458"/>
      <c r="F27" s="1447" t="s">
        <v>481</v>
      </c>
      <c r="G27" s="1449"/>
      <c r="H27" s="1458"/>
      <c r="I27" s="1447" t="s">
        <v>482</v>
      </c>
      <c r="J27" s="1449" t="s">
        <v>477</v>
      </c>
      <c r="K27" s="1458"/>
      <c r="L27" s="1428"/>
      <c r="M27" s="1430"/>
      <c r="N27" s="1508"/>
    </row>
    <row r="28" spans="1:14" ht="15.75" customHeight="1">
      <c r="A28" s="3461"/>
      <c r="B28" s="3482"/>
      <c r="C28" s="1445" t="s">
        <v>483</v>
      </c>
      <c r="D28" s="1459"/>
      <c r="E28" s="1428"/>
      <c r="F28" s="1447" t="s">
        <v>484</v>
      </c>
      <c r="G28" s="1450"/>
      <c r="H28" s="1428"/>
      <c r="I28" s="1460"/>
      <c r="J28" s="1428"/>
      <c r="K28" s="1429"/>
      <c r="L28" s="1428"/>
      <c r="M28" s="1430"/>
      <c r="N28" s="1508"/>
    </row>
    <row r="29" spans="1:14" ht="15.75" customHeight="1">
      <c r="A29" s="3461"/>
      <c r="B29" s="3483"/>
      <c r="C29" s="1461"/>
      <c r="D29" s="1442"/>
      <c r="E29" s="1442"/>
      <c r="F29" s="1442"/>
      <c r="G29" s="1442"/>
      <c r="H29" s="1442"/>
      <c r="I29" s="1442"/>
      <c r="J29" s="1442"/>
      <c r="K29" s="1442"/>
      <c r="L29" s="1462"/>
      <c r="M29" s="1463"/>
      <c r="N29" s="1508"/>
    </row>
    <row r="30" spans="1:14" ht="15.75" customHeight="1">
      <c r="A30" s="3461"/>
      <c r="B30" s="1464" t="s">
        <v>485</v>
      </c>
      <c r="C30" s="1465"/>
      <c r="D30" s="1466"/>
      <c r="E30" s="1466"/>
      <c r="F30" s="1466"/>
      <c r="G30" s="1466"/>
      <c r="H30" s="1466"/>
      <c r="I30" s="1466"/>
      <c r="J30" s="1466"/>
      <c r="K30" s="1466"/>
      <c r="L30" s="1466"/>
      <c r="M30" s="1467"/>
      <c r="N30" s="1508"/>
    </row>
    <row r="31" spans="1:14" ht="15.75" customHeight="1">
      <c r="A31" s="3461"/>
      <c r="B31" s="1464"/>
      <c r="C31" s="1468" t="s">
        <v>486</v>
      </c>
      <c r="D31" s="1450" t="s">
        <v>9</v>
      </c>
      <c r="E31" s="1458"/>
      <c r="F31" s="1469" t="s">
        <v>487</v>
      </c>
      <c r="G31" s="1450" t="s">
        <v>9</v>
      </c>
      <c r="H31" s="1458"/>
      <c r="I31" s="1469" t="s">
        <v>488</v>
      </c>
      <c r="J31" s="1470"/>
      <c r="K31" s="1450" t="s">
        <v>9</v>
      </c>
      <c r="L31" s="1471"/>
      <c r="M31" s="1472"/>
      <c r="N31" s="1508"/>
    </row>
    <row r="32" spans="1:14" ht="15.75" customHeight="1">
      <c r="A32" s="3461"/>
      <c r="B32" s="1420"/>
      <c r="C32" s="1452"/>
      <c r="D32" s="1453"/>
      <c r="E32" s="1453"/>
      <c r="F32" s="1453"/>
      <c r="G32" s="1453"/>
      <c r="H32" s="1453"/>
      <c r="I32" s="1453"/>
      <c r="J32" s="1453"/>
      <c r="K32" s="1453"/>
      <c r="L32" s="1453"/>
      <c r="M32" s="1454"/>
      <c r="N32" s="1508"/>
    </row>
    <row r="33" spans="1:14" ht="15.75" customHeight="1">
      <c r="A33" s="3461"/>
      <c r="B33" s="3481" t="s">
        <v>489</v>
      </c>
      <c r="C33" s="1473"/>
      <c r="D33" s="1474"/>
      <c r="E33" s="1474"/>
      <c r="F33" s="1474"/>
      <c r="G33" s="1474"/>
      <c r="H33" s="1474"/>
      <c r="I33" s="1474"/>
      <c r="J33" s="1474"/>
      <c r="K33" s="1474"/>
      <c r="L33" s="1456"/>
      <c r="M33" s="1457"/>
      <c r="N33" s="1508"/>
    </row>
    <row r="34" spans="1:14" ht="15.75" customHeight="1">
      <c r="A34" s="3461"/>
      <c r="B34" s="3482"/>
      <c r="C34" s="1475" t="s">
        <v>490</v>
      </c>
      <c r="D34" s="1517">
        <v>2022</v>
      </c>
      <c r="E34" s="1477"/>
      <c r="F34" s="1458" t="s">
        <v>491</v>
      </c>
      <c r="G34" s="1518" t="s">
        <v>492</v>
      </c>
      <c r="H34" s="1477"/>
      <c r="I34" s="1469"/>
      <c r="J34" s="1477"/>
      <c r="K34" s="1477"/>
      <c r="L34" s="1428"/>
      <c r="M34" s="1430"/>
      <c r="N34" s="1508"/>
    </row>
    <row r="35" spans="1:14" ht="15.75" customHeight="1">
      <c r="A35" s="3461"/>
      <c r="B35" s="3483"/>
      <c r="C35" s="1452"/>
      <c r="D35" s="1479"/>
      <c r="E35" s="1480"/>
      <c r="F35" s="1453"/>
      <c r="G35" s="1480"/>
      <c r="H35" s="1480"/>
      <c r="I35" s="1481"/>
      <c r="J35" s="1480"/>
      <c r="K35" s="1480"/>
      <c r="L35" s="1462"/>
      <c r="M35" s="1463"/>
      <c r="N35" s="1508"/>
    </row>
    <row r="36" spans="1:14" ht="15.75" customHeight="1">
      <c r="A36" s="3461"/>
      <c r="B36" s="3481" t="s">
        <v>493</v>
      </c>
      <c r="C36" s="1482"/>
      <c r="D36" s="1483"/>
      <c r="E36" s="1483"/>
      <c r="F36" s="1483"/>
      <c r="G36" s="1483"/>
      <c r="H36" s="1483"/>
      <c r="I36" s="1483"/>
      <c r="J36" s="1483"/>
      <c r="K36" s="1483"/>
      <c r="L36" s="1483"/>
      <c r="M36" s="1484"/>
      <c r="N36" s="1508"/>
    </row>
    <row r="37" spans="1:14" ht="15.75" customHeight="1">
      <c r="A37" s="3461"/>
      <c r="B37" s="3482"/>
      <c r="C37" s="1445"/>
      <c r="D37" s="1458" t="s">
        <v>494</v>
      </c>
      <c r="E37" s="1458"/>
      <c r="F37" s="1458" t="s">
        <v>495</v>
      </c>
      <c r="G37" s="1458"/>
      <c r="H37" s="1429" t="s">
        <v>496</v>
      </c>
      <c r="I37" s="1429"/>
      <c r="J37" s="1429" t="s">
        <v>497</v>
      </c>
      <c r="K37" s="1458"/>
      <c r="L37" s="1458" t="s">
        <v>498</v>
      </c>
      <c r="M37" s="1485"/>
      <c r="N37" s="1508"/>
    </row>
    <row r="38" spans="1:14" ht="15.75" customHeight="1">
      <c r="A38" s="3461"/>
      <c r="B38" s="3482"/>
      <c r="C38" s="1519"/>
      <c r="D38" s="3491">
        <v>0</v>
      </c>
      <c r="E38" s="3476"/>
      <c r="F38" s="3491">
        <v>0</v>
      </c>
      <c r="G38" s="3476"/>
      <c r="H38" s="3491">
        <v>1</v>
      </c>
      <c r="I38" s="3476"/>
      <c r="J38" s="3491">
        <v>1</v>
      </c>
      <c r="K38" s="3476"/>
      <c r="L38" s="3491">
        <v>1</v>
      </c>
      <c r="M38" s="3476"/>
      <c r="N38" s="1520"/>
    </row>
    <row r="39" spans="1:14" ht="15.75" customHeight="1">
      <c r="A39" s="3461"/>
      <c r="B39" s="3482"/>
      <c r="C39" s="1445"/>
      <c r="D39" s="1458" t="s">
        <v>499</v>
      </c>
      <c r="E39" s="1458"/>
      <c r="F39" s="1458" t="s">
        <v>500</v>
      </c>
      <c r="G39" s="1458"/>
      <c r="H39" s="1429" t="s">
        <v>501</v>
      </c>
      <c r="I39" s="1429"/>
      <c r="J39" s="1429" t="s">
        <v>502</v>
      </c>
      <c r="K39" s="1458"/>
      <c r="L39" s="1458" t="s">
        <v>503</v>
      </c>
      <c r="M39" s="1444"/>
      <c r="N39" s="1508"/>
    </row>
    <row r="40" spans="1:14" ht="15.75" customHeight="1">
      <c r="A40" s="3461"/>
      <c r="B40" s="3482"/>
      <c r="C40" s="1445"/>
      <c r="D40" s="3491">
        <v>1</v>
      </c>
      <c r="E40" s="3476"/>
      <c r="F40" s="3491">
        <v>1</v>
      </c>
      <c r="G40" s="3476"/>
      <c r="H40" s="3491">
        <v>1</v>
      </c>
      <c r="I40" s="3476"/>
      <c r="J40" s="3491">
        <v>1</v>
      </c>
      <c r="K40" s="3476"/>
      <c r="L40" s="3491">
        <v>1</v>
      </c>
      <c r="M40" s="3476"/>
      <c r="N40" s="1508"/>
    </row>
    <row r="41" spans="1:14" ht="15.75" customHeight="1">
      <c r="A41" s="3461"/>
      <c r="B41" s="3482"/>
      <c r="C41" s="1445"/>
      <c r="D41" s="1458" t="s">
        <v>504</v>
      </c>
      <c r="E41" s="1458"/>
      <c r="F41" s="1458" t="s">
        <v>505</v>
      </c>
      <c r="G41" s="1458"/>
      <c r="H41" s="1429" t="s">
        <v>506</v>
      </c>
      <c r="I41" s="1429"/>
      <c r="J41" s="1429" t="s">
        <v>507</v>
      </c>
      <c r="K41" s="1458"/>
      <c r="L41" s="1458" t="s">
        <v>508</v>
      </c>
      <c r="M41" s="1444"/>
      <c r="N41" s="1508"/>
    </row>
    <row r="42" spans="1:14" ht="15.75" customHeight="1">
      <c r="A42" s="3461"/>
      <c r="B42" s="3482"/>
      <c r="C42" s="1519"/>
      <c r="D42" s="3491">
        <v>1</v>
      </c>
      <c r="E42" s="3476"/>
      <c r="F42" s="3491"/>
      <c r="G42" s="3476"/>
      <c r="H42" s="1521"/>
      <c r="I42" s="1522"/>
      <c r="J42" s="1521"/>
      <c r="K42" s="1522"/>
      <c r="L42" s="1521"/>
      <c r="M42" s="1523"/>
      <c r="N42" s="1520"/>
    </row>
    <row r="43" spans="1:14" ht="15.75" customHeight="1">
      <c r="A43" s="3461"/>
      <c r="B43" s="3482"/>
      <c r="C43" s="1445"/>
      <c r="D43" s="1488" t="s">
        <v>508</v>
      </c>
      <c r="E43" s="1489"/>
      <c r="F43" s="1488" t="s">
        <v>509</v>
      </c>
      <c r="G43" s="1489"/>
      <c r="H43" s="1490"/>
      <c r="I43" s="1466"/>
      <c r="J43" s="1490"/>
      <c r="K43" s="1466"/>
      <c r="L43" s="1490"/>
      <c r="M43" s="1467"/>
      <c r="N43" s="1508"/>
    </row>
    <row r="44" spans="1:14" ht="15.75" customHeight="1">
      <c r="A44" s="3461"/>
      <c r="B44" s="3482"/>
      <c r="C44" s="1445"/>
      <c r="D44" s="1486"/>
      <c r="E44" s="1471"/>
      <c r="F44" s="3477">
        <v>9</v>
      </c>
      <c r="G44" s="3478"/>
      <c r="H44" s="3479"/>
      <c r="I44" s="3480"/>
      <c r="J44" s="1491"/>
      <c r="K44" s="1458"/>
      <c r="L44" s="1491"/>
      <c r="M44" s="1472"/>
      <c r="N44" s="1508"/>
    </row>
    <row r="45" spans="1:14" ht="15.75" customHeight="1">
      <c r="A45" s="3461"/>
      <c r="B45" s="3482"/>
      <c r="C45" s="1492"/>
      <c r="D45" s="1488"/>
      <c r="E45" s="1489"/>
      <c r="F45" s="1488"/>
      <c r="G45" s="1489"/>
      <c r="H45" s="1493"/>
      <c r="I45" s="1453"/>
      <c r="J45" s="1493"/>
      <c r="K45" s="1453"/>
      <c r="L45" s="1493"/>
      <c r="M45" s="1454"/>
      <c r="N45" s="1508"/>
    </row>
    <row r="46" spans="1:14" ht="18" customHeight="1">
      <c r="A46" s="3461"/>
      <c r="B46" s="3481" t="s">
        <v>510</v>
      </c>
      <c r="C46" s="1455"/>
      <c r="D46" s="1439"/>
      <c r="E46" s="1439"/>
      <c r="F46" s="1439"/>
      <c r="G46" s="1439"/>
      <c r="H46" s="1439"/>
      <c r="I46" s="1439"/>
      <c r="J46" s="1439"/>
      <c r="K46" s="1439"/>
      <c r="L46" s="1428"/>
      <c r="M46" s="1430"/>
      <c r="N46" s="1508"/>
    </row>
    <row r="47" spans="1:14" ht="15.75" customHeight="1">
      <c r="A47" s="3461"/>
      <c r="B47" s="3482"/>
      <c r="C47" s="1427"/>
      <c r="D47" s="1494" t="s">
        <v>131</v>
      </c>
      <c r="E47" s="1495" t="s">
        <v>28</v>
      </c>
      <c r="F47" s="3484" t="s">
        <v>511</v>
      </c>
      <c r="G47" s="3486"/>
      <c r="H47" s="3487"/>
      <c r="I47" s="3487"/>
      <c r="J47" s="3488"/>
      <c r="K47" s="1496" t="s">
        <v>512</v>
      </c>
      <c r="L47" s="3466"/>
      <c r="M47" s="3467"/>
      <c r="N47" s="1508"/>
    </row>
    <row r="48" spans="1:14" ht="15.75" customHeight="1">
      <c r="A48" s="3461"/>
      <c r="B48" s="3482"/>
      <c r="C48" s="1427"/>
      <c r="D48" s="1497"/>
      <c r="E48" s="1449" t="s">
        <v>534</v>
      </c>
      <c r="F48" s="3485"/>
      <c r="G48" s="3468"/>
      <c r="H48" s="3489"/>
      <c r="I48" s="3489"/>
      <c r="J48" s="3490"/>
      <c r="K48" s="1428"/>
      <c r="L48" s="3468"/>
      <c r="M48" s="3469"/>
      <c r="N48" s="1508"/>
    </row>
    <row r="49" spans="1:14" ht="15.75" customHeight="1">
      <c r="A49" s="3461"/>
      <c r="B49" s="3483"/>
      <c r="C49" s="1498"/>
      <c r="D49" s="1462"/>
      <c r="E49" s="1462"/>
      <c r="F49" s="1462"/>
      <c r="G49" s="1462"/>
      <c r="H49" s="1462"/>
      <c r="I49" s="1462"/>
      <c r="J49" s="1462"/>
      <c r="K49" s="1462"/>
      <c r="L49" s="1428"/>
      <c r="M49" s="1430"/>
      <c r="N49" s="1508"/>
    </row>
    <row r="50" spans="1:14" ht="48" customHeight="1">
      <c r="A50" s="3461"/>
      <c r="B50" s="1421" t="s">
        <v>513</v>
      </c>
      <c r="C50" s="2932" t="s">
        <v>2360</v>
      </c>
      <c r="D50" s="2933"/>
      <c r="E50" s="2933"/>
      <c r="F50" s="2933"/>
      <c r="G50" s="2933"/>
      <c r="H50" s="2933"/>
      <c r="I50" s="2933"/>
      <c r="J50" s="2933"/>
      <c r="K50" s="2933"/>
      <c r="L50" s="2933"/>
      <c r="M50" s="2934"/>
      <c r="N50" s="1508"/>
    </row>
    <row r="51" spans="1:14" ht="15.75" customHeight="1">
      <c r="A51" s="3461"/>
      <c r="B51" s="1436" t="s">
        <v>514</v>
      </c>
      <c r="C51" s="2932" t="s">
        <v>2335</v>
      </c>
      <c r="D51" s="2933"/>
      <c r="E51" s="2933"/>
      <c r="F51" s="2933"/>
      <c r="G51" s="2933"/>
      <c r="H51" s="2933"/>
      <c r="I51" s="2933"/>
      <c r="J51" s="2933"/>
      <c r="K51" s="2933"/>
      <c r="L51" s="2933"/>
      <c r="M51" s="2934"/>
      <c r="N51" s="1508"/>
    </row>
    <row r="52" spans="1:14" ht="15.75" customHeight="1">
      <c r="A52" s="3461"/>
      <c r="B52" s="1436" t="s">
        <v>515</v>
      </c>
      <c r="C52" s="1499">
        <v>90</v>
      </c>
      <c r="D52" s="1500"/>
      <c r="E52" s="1500"/>
      <c r="F52" s="1500"/>
      <c r="G52" s="1500"/>
      <c r="H52" s="1500"/>
      <c r="I52" s="1500"/>
      <c r="J52" s="1500"/>
      <c r="K52" s="1500"/>
      <c r="L52" s="1500"/>
      <c r="M52" s="1501"/>
      <c r="N52" s="1508"/>
    </row>
    <row r="53" spans="1:14" ht="15.75" customHeight="1">
      <c r="A53" s="3461"/>
      <c r="B53" s="1436" t="s">
        <v>517</v>
      </c>
      <c r="C53" s="1499" t="s">
        <v>9</v>
      </c>
      <c r="D53" s="1500"/>
      <c r="E53" s="1500"/>
      <c r="F53" s="1500"/>
      <c r="G53" s="1500"/>
      <c r="H53" s="1500"/>
      <c r="I53" s="1500"/>
      <c r="J53" s="1500"/>
      <c r="K53" s="1500"/>
      <c r="L53" s="1500"/>
      <c r="M53" s="1501"/>
      <c r="N53" s="1508"/>
    </row>
    <row r="54" spans="1:14" ht="15.75" customHeight="1">
      <c r="A54" s="3460" t="s">
        <v>518</v>
      </c>
      <c r="B54" s="1502" t="s">
        <v>519</v>
      </c>
      <c r="C54" s="3471" t="s">
        <v>2336</v>
      </c>
      <c r="D54" s="3472"/>
      <c r="E54" s="3472"/>
      <c r="F54" s="3472"/>
      <c r="G54" s="3472"/>
      <c r="H54" s="3472"/>
      <c r="I54" s="3472"/>
      <c r="J54" s="3472"/>
      <c r="K54" s="3472"/>
      <c r="L54" s="3472"/>
      <c r="M54" s="3473"/>
      <c r="N54" s="1508"/>
    </row>
    <row r="55" spans="1:14" ht="15.75" customHeight="1">
      <c r="A55" s="3461"/>
      <c r="B55" s="1502" t="s">
        <v>521</v>
      </c>
      <c r="C55" s="3471" t="s">
        <v>2337</v>
      </c>
      <c r="D55" s="3472"/>
      <c r="E55" s="3472"/>
      <c r="F55" s="3472"/>
      <c r="G55" s="3472"/>
      <c r="H55" s="3472"/>
      <c r="I55" s="3472"/>
      <c r="J55" s="3472"/>
      <c r="K55" s="3472"/>
      <c r="L55" s="3472"/>
      <c r="M55" s="3473"/>
      <c r="N55" s="1508"/>
    </row>
    <row r="56" spans="1:14" ht="15.75" customHeight="1">
      <c r="A56" s="3461"/>
      <c r="B56" s="1502" t="s">
        <v>523</v>
      </c>
      <c r="C56" s="3471" t="s">
        <v>557</v>
      </c>
      <c r="D56" s="3472"/>
      <c r="E56" s="3472"/>
      <c r="F56" s="3472"/>
      <c r="G56" s="3472"/>
      <c r="H56" s="3472"/>
      <c r="I56" s="3472"/>
      <c r="J56" s="3472"/>
      <c r="K56" s="3472"/>
      <c r="L56" s="3472"/>
      <c r="M56" s="3473"/>
      <c r="N56" s="1508"/>
    </row>
    <row r="57" spans="1:14" ht="15.75" customHeight="1">
      <c r="A57" s="3461"/>
      <c r="B57" s="1503" t="s">
        <v>524</v>
      </c>
      <c r="C57" s="3471" t="s">
        <v>2338</v>
      </c>
      <c r="D57" s="3472"/>
      <c r="E57" s="3472"/>
      <c r="F57" s="3472"/>
      <c r="G57" s="3472"/>
      <c r="H57" s="3472"/>
      <c r="I57" s="3472"/>
      <c r="J57" s="3472"/>
      <c r="K57" s="3472"/>
      <c r="L57" s="3472"/>
      <c r="M57" s="3473"/>
      <c r="N57" s="1508"/>
    </row>
    <row r="58" spans="1:14" ht="15.75" customHeight="1">
      <c r="A58" s="3461"/>
      <c r="B58" s="1502" t="s">
        <v>526</v>
      </c>
      <c r="C58" s="3474" t="s">
        <v>2339</v>
      </c>
      <c r="D58" s="3472"/>
      <c r="E58" s="3472"/>
      <c r="F58" s="3472"/>
      <c r="G58" s="3472"/>
      <c r="H58" s="3472"/>
      <c r="I58" s="3472"/>
      <c r="J58" s="3472"/>
      <c r="K58" s="3472"/>
      <c r="L58" s="3472"/>
      <c r="M58" s="3473"/>
      <c r="N58" s="1508"/>
    </row>
    <row r="59" spans="1:14" ht="15.75" customHeight="1" thickBot="1">
      <c r="A59" s="3462"/>
      <c r="B59" s="1502" t="s">
        <v>527</v>
      </c>
      <c r="C59" s="3471">
        <v>3358000</v>
      </c>
      <c r="D59" s="3472"/>
      <c r="E59" s="3472"/>
      <c r="F59" s="3472"/>
      <c r="G59" s="3472"/>
      <c r="H59" s="3472"/>
      <c r="I59" s="3472"/>
      <c r="J59" s="3472"/>
      <c r="K59" s="3472"/>
      <c r="L59" s="3472"/>
      <c r="M59" s="3473"/>
      <c r="N59" s="1508"/>
    </row>
    <row r="60" spans="1:14" ht="15.75" customHeight="1">
      <c r="A60" s="3460" t="s">
        <v>528</v>
      </c>
      <c r="B60" s="1504" t="s">
        <v>529</v>
      </c>
      <c r="C60" s="2650" t="s">
        <v>2163</v>
      </c>
      <c r="D60" s="2420"/>
      <c r="E60" s="2420"/>
      <c r="F60" s="2420"/>
      <c r="G60" s="2420"/>
      <c r="H60" s="2420"/>
      <c r="I60" s="2420"/>
      <c r="J60" s="2420"/>
      <c r="K60" s="2420"/>
      <c r="L60" s="2420"/>
      <c r="M60" s="2421"/>
      <c r="N60" s="1508"/>
    </row>
    <row r="61" spans="1:14" ht="30" customHeight="1">
      <c r="A61" s="3461"/>
      <c r="B61" s="1504" t="s">
        <v>531</v>
      </c>
      <c r="C61" s="2650" t="s">
        <v>1670</v>
      </c>
      <c r="D61" s="2420"/>
      <c r="E61" s="2420"/>
      <c r="F61" s="2420"/>
      <c r="G61" s="2420"/>
      <c r="H61" s="2420"/>
      <c r="I61" s="2420"/>
      <c r="J61" s="2420"/>
      <c r="K61" s="2420"/>
      <c r="L61" s="2420"/>
      <c r="M61" s="2421"/>
      <c r="N61" s="1508"/>
    </row>
    <row r="62" spans="1:14" ht="30" customHeight="1" thickBot="1">
      <c r="A62" s="3461"/>
      <c r="B62" s="1505" t="s">
        <v>5</v>
      </c>
      <c r="C62" s="2932" t="s">
        <v>560</v>
      </c>
      <c r="D62" s="2933"/>
      <c r="E62" s="2933"/>
      <c r="F62" s="2933"/>
      <c r="G62" s="2933"/>
      <c r="H62" s="2933"/>
      <c r="I62" s="2933"/>
      <c r="J62" s="2933"/>
      <c r="K62" s="2933"/>
      <c r="L62" s="2933"/>
      <c r="M62" s="2934"/>
      <c r="N62" s="1508"/>
    </row>
    <row r="63" spans="1:14" ht="15.75" customHeight="1" thickBot="1">
      <c r="A63" s="1506" t="s">
        <v>533</v>
      </c>
      <c r="B63" s="1510"/>
      <c r="C63" s="3463"/>
      <c r="D63" s="3464"/>
      <c r="E63" s="3464"/>
      <c r="F63" s="3464"/>
      <c r="G63" s="3464"/>
      <c r="H63" s="3464"/>
      <c r="I63" s="3464"/>
      <c r="J63" s="3464"/>
      <c r="K63" s="3464"/>
      <c r="L63" s="3464"/>
      <c r="M63" s="3465"/>
      <c r="N63" s="1508"/>
    </row>
    <row r="64" spans="1:14" ht="15.75" customHeight="1">
      <c r="A64" s="1508"/>
      <c r="B64" s="1509"/>
      <c r="C64" s="1508"/>
      <c r="D64" s="1508"/>
      <c r="E64" s="1508"/>
      <c r="F64" s="1508"/>
      <c r="G64" s="1508"/>
      <c r="H64" s="1508"/>
      <c r="I64" s="1508"/>
      <c r="J64" s="1508"/>
      <c r="K64" s="1508"/>
      <c r="L64" s="1508"/>
      <c r="M64" s="1508"/>
      <c r="N64" s="1508"/>
    </row>
    <row r="65" spans="1:14" ht="15.75" customHeight="1">
      <c r="A65" s="1508"/>
      <c r="B65" s="1509"/>
      <c r="C65" s="1508"/>
      <c r="D65" s="1508"/>
      <c r="E65" s="1508"/>
      <c r="F65" s="1508"/>
      <c r="G65" s="1508"/>
      <c r="H65" s="1508"/>
      <c r="I65" s="1508"/>
      <c r="J65" s="1508"/>
      <c r="K65" s="1508"/>
      <c r="L65" s="1508"/>
      <c r="M65" s="1508"/>
      <c r="N65" s="1508"/>
    </row>
    <row r="66" spans="1:14" ht="15.75" customHeight="1">
      <c r="A66" s="1508"/>
      <c r="B66" s="1509"/>
      <c r="C66" s="1508"/>
      <c r="D66" s="1508"/>
      <c r="E66" s="1508"/>
      <c r="F66" s="1508"/>
      <c r="G66" s="1508"/>
      <c r="H66" s="1508"/>
      <c r="I66" s="1508"/>
      <c r="J66" s="1508"/>
      <c r="K66" s="1508"/>
      <c r="L66" s="1508"/>
      <c r="M66" s="1508"/>
      <c r="N66" s="1508"/>
    </row>
    <row r="67" spans="1:14" ht="15.75" customHeight="1">
      <c r="A67" s="1508"/>
      <c r="B67" s="1509"/>
      <c r="C67" s="1508"/>
      <c r="D67" s="1508"/>
      <c r="E67" s="1508"/>
      <c r="F67" s="1508"/>
      <c r="G67" s="1508"/>
      <c r="H67" s="1508"/>
      <c r="I67" s="1508"/>
      <c r="J67" s="1508"/>
      <c r="K67" s="1508"/>
      <c r="L67" s="1508"/>
      <c r="M67" s="1508"/>
      <c r="N67" s="1508"/>
    </row>
    <row r="68" spans="1:14" ht="15.75" customHeight="1">
      <c r="A68" s="1508"/>
      <c r="B68" s="1509"/>
      <c r="C68" s="1508"/>
      <c r="D68" s="1508"/>
      <c r="E68" s="1508"/>
      <c r="F68" s="1508"/>
      <c r="G68" s="1508"/>
      <c r="H68" s="1508"/>
      <c r="I68" s="1508"/>
      <c r="J68" s="1508"/>
      <c r="K68" s="1508"/>
      <c r="L68" s="1508"/>
      <c r="M68" s="1508"/>
      <c r="N68" s="1508"/>
    </row>
    <row r="69" spans="1:14" ht="15.75" customHeight="1">
      <c r="A69" s="1508"/>
      <c r="B69" s="1509"/>
      <c r="C69" s="1508"/>
      <c r="D69" s="1508"/>
      <c r="E69" s="1508"/>
      <c r="F69" s="1508"/>
      <c r="G69" s="1508"/>
      <c r="H69" s="1508"/>
      <c r="I69" s="1508"/>
      <c r="J69" s="1508"/>
      <c r="K69" s="1508"/>
      <c r="L69" s="1508"/>
      <c r="M69" s="1508"/>
      <c r="N69" s="1508"/>
    </row>
    <row r="70" spans="1:14" ht="15.75" customHeight="1">
      <c r="A70" s="1508"/>
      <c r="B70" s="1509"/>
      <c r="C70" s="1508"/>
      <c r="D70" s="1508"/>
      <c r="E70" s="1508"/>
      <c r="F70" s="1508"/>
      <c r="G70" s="1508"/>
      <c r="H70" s="1508"/>
      <c r="I70" s="1508"/>
      <c r="J70" s="1508"/>
      <c r="K70" s="1508"/>
      <c r="L70" s="1508"/>
      <c r="M70" s="1508"/>
      <c r="N70" s="1508"/>
    </row>
    <row r="71" spans="1:14" ht="15.75" customHeight="1">
      <c r="A71" s="1508"/>
      <c r="B71" s="1509"/>
      <c r="C71" s="1508"/>
      <c r="D71" s="1508"/>
      <c r="E71" s="1508"/>
      <c r="F71" s="1508"/>
      <c r="G71" s="1508"/>
      <c r="H71" s="1508"/>
      <c r="I71" s="1508"/>
      <c r="J71" s="1508"/>
      <c r="K71" s="1508"/>
      <c r="L71" s="1508"/>
      <c r="M71" s="1508"/>
      <c r="N71" s="1508"/>
    </row>
    <row r="72" spans="1:14" ht="15.75" customHeight="1">
      <c r="A72" s="1508"/>
      <c r="B72" s="1509"/>
      <c r="C72" s="1508"/>
      <c r="D72" s="1508"/>
      <c r="E72" s="1508"/>
      <c r="F72" s="1508"/>
      <c r="G72" s="1508"/>
      <c r="H72" s="1508"/>
      <c r="I72" s="1508"/>
      <c r="J72" s="1508"/>
      <c r="K72" s="1508"/>
      <c r="L72" s="1508"/>
      <c r="M72" s="1508"/>
      <c r="N72" s="1508"/>
    </row>
    <row r="73" spans="1:14" ht="15.75" customHeight="1">
      <c r="A73" s="1508"/>
      <c r="B73" s="1509"/>
      <c r="C73" s="1508"/>
      <c r="D73" s="1508"/>
      <c r="E73" s="1508"/>
      <c r="F73" s="1508"/>
      <c r="G73" s="1508"/>
      <c r="H73" s="1508"/>
      <c r="I73" s="1508"/>
      <c r="J73" s="1508"/>
      <c r="K73" s="1508"/>
      <c r="L73" s="1508"/>
      <c r="M73" s="1508"/>
      <c r="N73" s="1508"/>
    </row>
    <row r="74" spans="1:14" ht="15.75" customHeight="1">
      <c r="A74" s="1508"/>
      <c r="B74" s="1509"/>
      <c r="C74" s="1508"/>
      <c r="D74" s="1508"/>
      <c r="E74" s="1508"/>
      <c r="F74" s="1508"/>
      <c r="G74" s="1508"/>
      <c r="H74" s="1508"/>
      <c r="I74" s="1508"/>
      <c r="J74" s="1508"/>
      <c r="K74" s="1508"/>
      <c r="L74" s="1508"/>
      <c r="M74" s="1508"/>
      <c r="N74" s="1508"/>
    </row>
    <row r="75" spans="1:14" ht="15.75" customHeight="1">
      <c r="A75" s="1508"/>
      <c r="B75" s="1509"/>
      <c r="C75" s="1508"/>
      <c r="D75" s="1508"/>
      <c r="E75" s="1508"/>
      <c r="F75" s="1508"/>
      <c r="G75" s="1508"/>
      <c r="H75" s="1508"/>
      <c r="I75" s="1508"/>
      <c r="J75" s="1508"/>
      <c r="K75" s="1508"/>
      <c r="L75" s="1508"/>
      <c r="M75" s="1508"/>
      <c r="N75" s="1508"/>
    </row>
    <row r="76" spans="1:14" ht="15.75" customHeight="1">
      <c r="A76" s="1508"/>
      <c r="B76" s="1509"/>
      <c r="C76" s="1508"/>
      <c r="D76" s="1508"/>
      <c r="E76" s="1508"/>
      <c r="F76" s="1508"/>
      <c r="G76" s="1508"/>
      <c r="H76" s="1508"/>
      <c r="I76" s="1508"/>
      <c r="J76" s="1508"/>
      <c r="K76" s="1508"/>
      <c r="L76" s="1508"/>
      <c r="M76" s="1508"/>
      <c r="N76" s="1508"/>
    </row>
    <row r="77" spans="1:14" ht="15.75" customHeight="1">
      <c r="A77" s="1508"/>
      <c r="B77" s="1509"/>
      <c r="C77" s="1508"/>
      <c r="D77" s="1508"/>
      <c r="E77" s="1508"/>
      <c r="F77" s="1508"/>
      <c r="G77" s="1508"/>
      <c r="H77" s="1508"/>
      <c r="I77" s="1508"/>
      <c r="J77" s="1508"/>
      <c r="K77" s="1508"/>
      <c r="L77" s="1508"/>
      <c r="M77" s="1508"/>
      <c r="N77" s="1508"/>
    </row>
    <row r="78" spans="1:14" ht="15.75" customHeight="1">
      <c r="A78" s="1508"/>
      <c r="B78" s="1509"/>
      <c r="C78" s="1508"/>
      <c r="D78" s="1508"/>
      <c r="E78" s="1508"/>
      <c r="F78" s="1508"/>
      <c r="G78" s="1508"/>
      <c r="H78" s="1508"/>
      <c r="I78" s="1508"/>
      <c r="J78" s="1508"/>
      <c r="K78" s="1508"/>
      <c r="L78" s="1508"/>
      <c r="M78" s="1508"/>
      <c r="N78" s="1508"/>
    </row>
    <row r="79" spans="1:14" ht="15.75" customHeight="1">
      <c r="A79" s="1508"/>
      <c r="B79" s="1509"/>
      <c r="C79" s="1508"/>
      <c r="D79" s="1508"/>
      <c r="E79" s="1508"/>
      <c r="F79" s="1508"/>
      <c r="G79" s="1508"/>
      <c r="H79" s="1508"/>
      <c r="I79" s="1508"/>
      <c r="J79" s="1508"/>
      <c r="K79" s="1508"/>
      <c r="L79" s="1508"/>
      <c r="M79" s="1508"/>
      <c r="N79" s="1508"/>
    </row>
    <row r="80" spans="1:14" ht="15.75" customHeight="1">
      <c r="A80" s="1508"/>
      <c r="B80" s="1509"/>
      <c r="C80" s="1508"/>
      <c r="D80" s="1508"/>
      <c r="E80" s="1508"/>
      <c r="F80" s="1508"/>
      <c r="G80" s="1508"/>
      <c r="H80" s="1508"/>
      <c r="I80" s="1508"/>
      <c r="J80" s="1508"/>
      <c r="K80" s="1508"/>
      <c r="L80" s="1508"/>
      <c r="M80" s="1508"/>
      <c r="N80" s="1508"/>
    </row>
    <row r="81" spans="1:14" ht="15.75" customHeight="1">
      <c r="A81" s="1508"/>
      <c r="B81" s="1509"/>
      <c r="C81" s="1508"/>
      <c r="D81" s="1508"/>
      <c r="E81" s="1508"/>
      <c r="F81" s="1508"/>
      <c r="G81" s="1508"/>
      <c r="H81" s="1508"/>
      <c r="I81" s="1508"/>
      <c r="J81" s="1508"/>
      <c r="K81" s="1508"/>
      <c r="L81" s="1508"/>
      <c r="M81" s="1508"/>
      <c r="N81" s="1508"/>
    </row>
    <row r="82" spans="1:14" ht="15.75" customHeight="1">
      <c r="A82" s="1508"/>
      <c r="B82" s="1509"/>
      <c r="C82" s="1508"/>
      <c r="D82" s="1508"/>
      <c r="E82" s="1508"/>
      <c r="F82" s="1508"/>
      <c r="G82" s="1508"/>
      <c r="H82" s="1508"/>
      <c r="I82" s="1508"/>
      <c r="J82" s="1508"/>
      <c r="K82" s="1508"/>
      <c r="L82" s="1508"/>
      <c r="M82" s="1508"/>
      <c r="N82" s="1508"/>
    </row>
    <row r="83" spans="1:14" ht="15.75" customHeight="1">
      <c r="A83" s="1508"/>
      <c r="B83" s="1509"/>
      <c r="C83" s="1508"/>
      <c r="D83" s="1508"/>
      <c r="E83" s="1508"/>
      <c r="F83" s="1508"/>
      <c r="G83" s="1508"/>
      <c r="H83" s="1508"/>
      <c r="I83" s="1508"/>
      <c r="J83" s="1508"/>
      <c r="K83" s="1508"/>
      <c r="L83" s="1508"/>
      <c r="M83" s="1508"/>
      <c r="N83" s="1508"/>
    </row>
    <row r="84" spans="1:14" ht="15.75" customHeight="1">
      <c r="A84" s="1508"/>
      <c r="B84" s="1509"/>
      <c r="C84" s="1508"/>
      <c r="D84" s="1508"/>
      <c r="E84" s="1508"/>
      <c r="F84" s="1508"/>
      <c r="G84" s="1508"/>
      <c r="H84" s="1508"/>
      <c r="I84" s="1508"/>
      <c r="J84" s="1508"/>
      <c r="K84" s="1508"/>
      <c r="L84" s="1508"/>
      <c r="M84" s="1508"/>
      <c r="N84" s="1508"/>
    </row>
    <row r="85" spans="1:14" ht="15.75" customHeight="1">
      <c r="A85" s="1508"/>
      <c r="B85" s="1509"/>
      <c r="C85" s="1508"/>
      <c r="D85" s="1508"/>
      <c r="E85" s="1508"/>
      <c r="F85" s="1508"/>
      <c r="G85" s="1508"/>
      <c r="H85" s="1508"/>
      <c r="I85" s="1508"/>
      <c r="J85" s="1508"/>
      <c r="K85" s="1508"/>
      <c r="L85" s="1508"/>
      <c r="M85" s="1508"/>
      <c r="N85" s="1508"/>
    </row>
    <row r="86" spans="1:14" ht="15.75" customHeight="1">
      <c r="A86" s="1508"/>
      <c r="B86" s="1509"/>
      <c r="C86" s="1508"/>
      <c r="D86" s="1508"/>
      <c r="E86" s="1508"/>
      <c r="F86" s="1508"/>
      <c r="G86" s="1508"/>
      <c r="H86" s="1508"/>
      <c r="I86" s="1508"/>
      <c r="J86" s="1508"/>
      <c r="K86" s="1508"/>
      <c r="L86" s="1508"/>
      <c r="M86" s="1508"/>
      <c r="N86" s="1508"/>
    </row>
    <row r="87" spans="1:14" ht="15.75" customHeight="1">
      <c r="A87" s="1508"/>
      <c r="B87" s="1509"/>
      <c r="C87" s="1508"/>
      <c r="D87" s="1508"/>
      <c r="E87" s="1508"/>
      <c r="F87" s="1508"/>
      <c r="G87" s="1508"/>
      <c r="H87" s="1508"/>
      <c r="I87" s="1508"/>
      <c r="J87" s="1508"/>
      <c r="K87" s="1508"/>
      <c r="L87" s="1508"/>
      <c r="M87" s="1508"/>
      <c r="N87" s="1508"/>
    </row>
    <row r="88" spans="1:14" ht="15.75" customHeight="1">
      <c r="A88" s="1508"/>
      <c r="B88" s="1509"/>
      <c r="C88" s="1508"/>
      <c r="D88" s="1508"/>
      <c r="E88" s="1508"/>
      <c r="F88" s="1508"/>
      <c r="G88" s="1508"/>
      <c r="H88" s="1508"/>
      <c r="I88" s="1508"/>
      <c r="J88" s="1508"/>
      <c r="K88" s="1508"/>
      <c r="L88" s="1508"/>
      <c r="M88" s="1508"/>
      <c r="N88" s="1508"/>
    </row>
    <row r="89" spans="1:14" ht="15.75" customHeight="1">
      <c r="A89" s="1508"/>
      <c r="B89" s="1509"/>
      <c r="C89" s="1508"/>
      <c r="D89" s="1508"/>
      <c r="E89" s="1508"/>
      <c r="F89" s="1508"/>
      <c r="G89" s="1508"/>
      <c r="H89" s="1508"/>
      <c r="I89" s="1508"/>
      <c r="J89" s="1508"/>
      <c r="K89" s="1508"/>
      <c r="L89" s="1508"/>
      <c r="M89" s="1508"/>
      <c r="N89" s="1508"/>
    </row>
    <row r="90" spans="1:14" ht="15.75" customHeight="1">
      <c r="A90" s="1508"/>
      <c r="B90" s="1509"/>
      <c r="C90" s="1508"/>
      <c r="D90" s="1508"/>
      <c r="E90" s="1508"/>
      <c r="F90" s="1508"/>
      <c r="G90" s="1508"/>
      <c r="H90" s="1508"/>
      <c r="I90" s="1508"/>
      <c r="J90" s="1508"/>
      <c r="K90" s="1508"/>
      <c r="L90" s="1508"/>
      <c r="M90" s="1508"/>
      <c r="N90" s="1508"/>
    </row>
    <row r="91" spans="1:14" ht="15.75" customHeight="1">
      <c r="A91" s="1508"/>
      <c r="B91" s="1509"/>
      <c r="C91" s="1508"/>
      <c r="D91" s="1508"/>
      <c r="E91" s="1508"/>
      <c r="F91" s="1508"/>
      <c r="G91" s="1508"/>
      <c r="H91" s="1508"/>
      <c r="I91" s="1508"/>
      <c r="J91" s="1508"/>
      <c r="K91" s="1508"/>
      <c r="L91" s="1508"/>
      <c r="M91" s="1508"/>
      <c r="N91" s="1508"/>
    </row>
    <row r="92" spans="1:14" ht="15.75" customHeight="1">
      <c r="A92" s="1508"/>
      <c r="B92" s="1509"/>
      <c r="C92" s="1508"/>
      <c r="D92" s="1508"/>
      <c r="E92" s="1508"/>
      <c r="F92" s="1508"/>
      <c r="G92" s="1508"/>
      <c r="H92" s="1508"/>
      <c r="I92" s="1508"/>
      <c r="J92" s="1508"/>
      <c r="K92" s="1508"/>
      <c r="L92" s="1508"/>
      <c r="M92" s="1508"/>
      <c r="N92" s="1508"/>
    </row>
    <row r="93" spans="1:14" ht="15.75" customHeight="1">
      <c r="A93" s="1508"/>
      <c r="B93" s="1509"/>
      <c r="C93" s="1508"/>
      <c r="D93" s="1508"/>
      <c r="E93" s="1508"/>
      <c r="F93" s="1508"/>
      <c r="G93" s="1508"/>
      <c r="H93" s="1508"/>
      <c r="I93" s="1508"/>
      <c r="J93" s="1508"/>
      <c r="K93" s="1508"/>
      <c r="L93" s="1508"/>
      <c r="M93" s="1508"/>
      <c r="N93" s="1508"/>
    </row>
    <row r="94" spans="1:14" ht="15.75" customHeight="1">
      <c r="A94" s="1508"/>
      <c r="B94" s="1509"/>
      <c r="C94" s="1508"/>
      <c r="D94" s="1508"/>
      <c r="E94" s="1508"/>
      <c r="F94" s="1508"/>
      <c r="G94" s="1508"/>
      <c r="H94" s="1508"/>
      <c r="I94" s="1508"/>
      <c r="J94" s="1508"/>
      <c r="K94" s="1508"/>
      <c r="L94" s="1508"/>
      <c r="M94" s="1508"/>
      <c r="N94" s="1508"/>
    </row>
    <row r="95" spans="1:14" ht="15.75" customHeight="1">
      <c r="A95" s="1508"/>
      <c r="B95" s="1509"/>
      <c r="C95" s="1508"/>
      <c r="D95" s="1508"/>
      <c r="E95" s="1508"/>
      <c r="F95" s="1508"/>
      <c r="G95" s="1508"/>
      <c r="H95" s="1508"/>
      <c r="I95" s="1508"/>
      <c r="J95" s="1508"/>
      <c r="K95" s="1508"/>
      <c r="L95" s="1508"/>
      <c r="M95" s="1508"/>
      <c r="N95" s="1508"/>
    </row>
    <row r="96" spans="1:14" ht="15.75" customHeight="1">
      <c r="A96" s="1508"/>
      <c r="B96" s="1509"/>
      <c r="C96" s="1508"/>
      <c r="D96" s="1508"/>
      <c r="E96" s="1508"/>
      <c r="F96" s="1508"/>
      <c r="G96" s="1508"/>
      <c r="H96" s="1508"/>
      <c r="I96" s="1508"/>
      <c r="J96" s="1508"/>
      <c r="K96" s="1508"/>
      <c r="L96" s="1508"/>
      <c r="M96" s="1508"/>
      <c r="N96" s="1508"/>
    </row>
    <row r="97" spans="1:14" ht="15.75" customHeight="1">
      <c r="A97" s="1508"/>
      <c r="B97" s="1509"/>
      <c r="C97" s="1508"/>
      <c r="D97" s="1508"/>
      <c r="E97" s="1508"/>
      <c r="F97" s="1508"/>
      <c r="G97" s="1508"/>
      <c r="H97" s="1508"/>
      <c r="I97" s="1508"/>
      <c r="J97" s="1508"/>
      <c r="K97" s="1508"/>
      <c r="L97" s="1508"/>
      <c r="M97" s="1508"/>
      <c r="N97" s="1508"/>
    </row>
    <row r="98" spans="1:14" ht="15.75" customHeight="1">
      <c r="A98" s="1508"/>
      <c r="B98" s="1509"/>
      <c r="C98" s="1508"/>
      <c r="D98" s="1508"/>
      <c r="E98" s="1508"/>
      <c r="F98" s="1508"/>
      <c r="G98" s="1508"/>
      <c r="H98" s="1508"/>
      <c r="I98" s="1508"/>
      <c r="J98" s="1508"/>
      <c r="K98" s="1508"/>
      <c r="L98" s="1508"/>
      <c r="M98" s="1508"/>
      <c r="N98" s="1508"/>
    </row>
    <row r="99" spans="1:14" ht="15.75" customHeight="1">
      <c r="A99" s="1508"/>
      <c r="B99" s="1509"/>
      <c r="C99" s="1508"/>
      <c r="D99" s="1508"/>
      <c r="E99" s="1508"/>
      <c r="F99" s="1508"/>
      <c r="G99" s="1508"/>
      <c r="H99" s="1508"/>
      <c r="I99" s="1508"/>
      <c r="J99" s="1508"/>
      <c r="K99" s="1508"/>
      <c r="L99" s="1508"/>
      <c r="M99" s="1508"/>
      <c r="N99" s="1508"/>
    </row>
    <row r="100" spans="1:14" ht="15.75" customHeight="1">
      <c r="A100" s="1508"/>
      <c r="B100" s="1509"/>
      <c r="C100" s="1508"/>
      <c r="D100" s="1508"/>
      <c r="E100" s="1508"/>
      <c r="F100" s="1508"/>
      <c r="G100" s="1508"/>
      <c r="H100" s="1508"/>
      <c r="I100" s="1508"/>
      <c r="J100" s="1508"/>
      <c r="K100" s="1508"/>
      <c r="L100" s="1508"/>
      <c r="M100" s="1508"/>
      <c r="N100" s="1508"/>
    </row>
  </sheetData>
  <mergeCells count="64">
    <mergeCell ref="B1:M1"/>
    <mergeCell ref="A2:A16"/>
    <mergeCell ref="C2:M2"/>
    <mergeCell ref="C3:M3"/>
    <mergeCell ref="C4:E4"/>
    <mergeCell ref="F4:G4"/>
    <mergeCell ref="H4:M4"/>
    <mergeCell ref="C5:M5"/>
    <mergeCell ref="C6:M6"/>
    <mergeCell ref="C7:G7"/>
    <mergeCell ref="C9:E9"/>
    <mergeCell ref="F9:G9"/>
    <mergeCell ref="I9:J9"/>
    <mergeCell ref="C10:D10"/>
    <mergeCell ref="F10:G10"/>
    <mergeCell ref="B33:B35"/>
    <mergeCell ref="B36:B45"/>
    <mergeCell ref="D38:E38"/>
    <mergeCell ref="F38:G38"/>
    <mergeCell ref="B8:B11"/>
    <mergeCell ref="C12:M12"/>
    <mergeCell ref="C13:M13"/>
    <mergeCell ref="C14:M14"/>
    <mergeCell ref="B15:B16"/>
    <mergeCell ref="C15:D15"/>
    <mergeCell ref="F15:M15"/>
    <mergeCell ref="C16:M16"/>
    <mergeCell ref="I10:J10"/>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formula1>INDIRECT(#REF!)</formula1>
    </dataValidation>
  </dataValidations>
  <hyperlinks>
    <hyperlink ref="C58"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 zoomScale="70" zoomScaleNormal="70" workbookViewId="0">
      <selection activeCell="O14" sqref="O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1260</v>
      </c>
      <c r="C1" s="153"/>
      <c r="D1" s="153"/>
      <c r="E1" s="153"/>
      <c r="F1" s="153"/>
      <c r="G1" s="153"/>
      <c r="H1" s="153"/>
      <c r="I1" s="153"/>
      <c r="J1" s="153"/>
      <c r="K1" s="153"/>
      <c r="L1" s="153"/>
      <c r="M1" s="154"/>
    </row>
    <row r="2" spans="1:13" ht="31.5" customHeight="1">
      <c r="A2" s="2866" t="s">
        <v>457</v>
      </c>
      <c r="B2" s="4" t="s">
        <v>458</v>
      </c>
      <c r="C2" s="2582" t="s">
        <v>1274</v>
      </c>
      <c r="D2" s="2583"/>
      <c r="E2" s="2583"/>
      <c r="F2" s="2583"/>
      <c r="G2" s="2583"/>
      <c r="H2" s="2583"/>
      <c r="I2" s="2583"/>
      <c r="J2" s="2583"/>
      <c r="K2" s="2583"/>
      <c r="L2" s="2583"/>
      <c r="M2" s="2584"/>
    </row>
    <row r="3" spans="1:13" ht="42" customHeight="1">
      <c r="A3" s="2548"/>
      <c r="B3" s="109" t="s">
        <v>538</v>
      </c>
      <c r="C3" s="2869" t="s">
        <v>1960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59</v>
      </c>
      <c r="D7" s="2873"/>
      <c r="E7" s="213"/>
      <c r="F7" s="213"/>
      <c r="G7" s="214"/>
      <c r="H7" s="215" t="s">
        <v>5</v>
      </c>
      <c r="I7" s="2874" t="s">
        <v>60</v>
      </c>
      <c r="J7" s="2873"/>
      <c r="K7" s="2873"/>
      <c r="L7" s="2873"/>
      <c r="M7" s="2875"/>
    </row>
    <row r="8" spans="1:13" ht="15.75" customHeight="1">
      <c r="A8" s="2548"/>
      <c r="B8" s="2876" t="s">
        <v>462</v>
      </c>
      <c r="C8" s="2877" t="s">
        <v>1276</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109" t="s">
        <v>464</v>
      </c>
      <c r="C11" s="2858" t="s">
        <v>1268</v>
      </c>
      <c r="D11" s="2859"/>
      <c r="E11" s="2859"/>
      <c r="F11" s="2859"/>
      <c r="G11" s="2859"/>
      <c r="H11" s="2859"/>
      <c r="I11" s="2859"/>
      <c r="J11" s="2859"/>
      <c r="K11" s="2859"/>
      <c r="L11" s="2859"/>
      <c r="M11" s="2860"/>
    </row>
    <row r="12" spans="1:13" ht="54.75" customHeight="1">
      <c r="A12" s="2548"/>
      <c r="B12" s="109" t="s">
        <v>543</v>
      </c>
      <c r="C12" s="2880" t="s">
        <v>1275</v>
      </c>
      <c r="D12" s="2881"/>
      <c r="E12" s="2881"/>
      <c r="F12" s="2881"/>
      <c r="G12" s="2881"/>
      <c r="H12" s="2881"/>
      <c r="I12" s="2881"/>
      <c r="J12" s="2881"/>
      <c r="K12" s="2881"/>
      <c r="L12" s="2881"/>
      <c r="M12" s="2882"/>
    </row>
    <row r="13" spans="1:13" ht="60" customHeight="1">
      <c r="A13" s="2548"/>
      <c r="B13" s="109" t="s">
        <v>545</v>
      </c>
      <c r="C13" s="2858" t="s">
        <v>1959</v>
      </c>
      <c r="D13" s="2859"/>
      <c r="E13" s="2859"/>
      <c r="F13" s="2859"/>
      <c r="G13" s="2859"/>
      <c r="H13" s="2859"/>
      <c r="I13" s="2859"/>
      <c r="J13" s="2859"/>
      <c r="K13" s="2859"/>
      <c r="L13" s="2859"/>
      <c r="M13" s="2860"/>
    </row>
    <row r="14" spans="1:13" ht="102.95" customHeight="1">
      <c r="A14" s="2548"/>
      <c r="B14" s="220" t="s">
        <v>547</v>
      </c>
      <c r="C14" s="2858" t="s">
        <v>83</v>
      </c>
      <c r="D14" s="2862"/>
      <c r="E14" s="222" t="s">
        <v>548</v>
      </c>
      <c r="F14" s="2863" t="s">
        <v>84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424</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t="s">
        <v>477</v>
      </c>
      <c r="E21" s="35" t="s">
        <v>475</v>
      </c>
      <c r="F21" s="226"/>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9</v>
      </c>
      <c r="H29" s="48"/>
      <c r="I29" s="59" t="s">
        <v>488</v>
      </c>
      <c r="J29" s="2861"/>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64">
        <v>0.3</v>
      </c>
      <c r="E36" s="242"/>
      <c r="F36" s="264">
        <v>1</v>
      </c>
      <c r="G36" s="242"/>
      <c r="H36" s="241" t="s">
        <v>29</v>
      </c>
      <c r="I36" s="242"/>
      <c r="J36" s="241" t="s">
        <v>29</v>
      </c>
      <c r="K36" s="242"/>
      <c r="L36" s="241" t="s">
        <v>29</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41" t="s">
        <v>29</v>
      </c>
      <c r="E38" s="242"/>
      <c r="F38" s="241" t="s">
        <v>29</v>
      </c>
      <c r="G38" s="242"/>
      <c r="H38" s="241" t="s">
        <v>29</v>
      </c>
      <c r="I38" s="242"/>
      <c r="J38" s="241" t="s">
        <v>29</v>
      </c>
      <c r="K38" s="242"/>
      <c r="L38" s="241" t="s">
        <v>29</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41" t="s">
        <v>29</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893">
        <v>1</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3531" t="s">
        <v>1269</v>
      </c>
      <c r="D48" s="3532"/>
      <c r="E48" s="3532"/>
      <c r="F48" s="3532"/>
      <c r="G48" s="3532"/>
      <c r="H48" s="3532"/>
      <c r="I48" s="3532"/>
      <c r="J48" s="3532"/>
      <c r="K48" s="3532"/>
      <c r="L48" s="3532"/>
      <c r="M48" s="3533"/>
    </row>
    <row r="49" spans="1:13" ht="38.25" customHeight="1">
      <c r="A49" s="2519"/>
      <c r="B49" s="5" t="s">
        <v>514</v>
      </c>
      <c r="C49" s="2914" t="s">
        <v>1270</v>
      </c>
      <c r="D49" s="2864"/>
      <c r="E49" s="2864"/>
      <c r="F49" s="2864"/>
      <c r="G49" s="2864"/>
      <c r="H49" s="2864"/>
      <c r="I49" s="2864"/>
      <c r="J49" s="2864"/>
      <c r="K49" s="2864"/>
      <c r="L49" s="2864"/>
      <c r="M49" s="2865"/>
    </row>
    <row r="50" spans="1:13" ht="15.75" customHeight="1">
      <c r="A50" s="2519"/>
      <c r="B50" s="5" t="s">
        <v>515</v>
      </c>
      <c r="C50" s="270" t="s">
        <v>1271</v>
      </c>
      <c r="D50" s="249"/>
      <c r="E50" s="249"/>
      <c r="F50" s="249"/>
      <c r="G50" s="249"/>
      <c r="H50" s="249"/>
      <c r="I50" s="249"/>
      <c r="J50" s="249"/>
      <c r="K50" s="249"/>
      <c r="L50" s="249"/>
      <c r="M50" s="250"/>
    </row>
    <row r="51" spans="1:13">
      <c r="A51" s="2519"/>
      <c r="B51" s="5" t="s">
        <v>517</v>
      </c>
      <c r="C51" s="251">
        <v>2020</v>
      </c>
      <c r="D51" s="249"/>
      <c r="E51" s="249"/>
      <c r="F51" s="249"/>
      <c r="G51" s="249"/>
      <c r="H51" s="249"/>
      <c r="I51" s="249"/>
      <c r="J51" s="249"/>
      <c r="K51" s="249"/>
      <c r="L51" s="249"/>
      <c r="M51" s="250"/>
    </row>
    <row r="52" spans="1:13" ht="30" customHeight="1">
      <c r="A52" s="2887" t="s">
        <v>518</v>
      </c>
      <c r="B52" s="98" t="s">
        <v>519</v>
      </c>
      <c r="C52" s="2869" t="str">
        <f>+'[21]Plan de acción-Gestión Pública'!CQ23</f>
        <v>Alexandra Arévalo Cuervo</v>
      </c>
      <c r="D52" s="2870"/>
      <c r="E52" s="2870"/>
      <c r="F52" s="2870"/>
      <c r="G52" s="2870"/>
      <c r="H52" s="2870"/>
      <c r="I52" s="2870"/>
      <c r="J52" s="2870"/>
      <c r="K52" s="2870"/>
      <c r="L52" s="2870"/>
      <c r="M52" s="2871"/>
    </row>
    <row r="53" spans="1:13" ht="15.75" customHeight="1">
      <c r="A53" s="2502"/>
      <c r="B53" s="98" t="s">
        <v>521</v>
      </c>
      <c r="C53" s="2869" t="s">
        <v>1272</v>
      </c>
      <c r="D53" s="2870"/>
      <c r="E53" s="2870"/>
      <c r="F53" s="2870"/>
      <c r="G53" s="2870"/>
      <c r="H53" s="2870"/>
      <c r="I53" s="2870"/>
      <c r="J53" s="2870"/>
      <c r="K53" s="2870"/>
      <c r="L53" s="2870"/>
      <c r="M53" s="2871"/>
    </row>
    <row r="54" spans="1:13" ht="15.75" customHeight="1">
      <c r="A54" s="2502"/>
      <c r="B54" s="98" t="s">
        <v>523</v>
      </c>
      <c r="C54" s="2869" t="str">
        <f>+'[21]Plan de acción-Gestión Pública'!CO23</f>
        <v>Secretaría General</v>
      </c>
      <c r="D54" s="2870"/>
      <c r="E54" s="2870"/>
      <c r="F54" s="2870"/>
      <c r="G54" s="2870"/>
      <c r="H54" s="2870"/>
      <c r="I54" s="2870"/>
      <c r="J54" s="2870"/>
      <c r="K54" s="2870"/>
      <c r="L54" s="2870"/>
      <c r="M54" s="2871"/>
    </row>
    <row r="55" spans="1:13" ht="15.75" customHeight="1">
      <c r="A55" s="2502"/>
      <c r="B55" s="99" t="s">
        <v>524</v>
      </c>
      <c r="C55" s="2869" t="str">
        <f>+'[21]Plan de acción-Gestión Pública'!CP23</f>
        <v>Subdirección Técnica de Desarrollo Institucional</v>
      </c>
      <c r="D55" s="2870"/>
      <c r="E55" s="2870"/>
      <c r="F55" s="2870"/>
      <c r="G55" s="2870"/>
      <c r="H55" s="2870"/>
      <c r="I55" s="2870"/>
      <c r="J55" s="2870"/>
      <c r="K55" s="2870"/>
      <c r="L55" s="2870"/>
      <c r="M55" s="2871"/>
    </row>
    <row r="56" spans="1:13" ht="15.75" customHeight="1">
      <c r="A56" s="2502"/>
      <c r="B56" s="98" t="s">
        <v>526</v>
      </c>
      <c r="C56" s="2869" t="str">
        <f>+'[21]Plan de acción-Gestión Pública'!CS23</f>
        <v>aarevalo@alcaldiabogota.gov.co</v>
      </c>
      <c r="D56" s="2870"/>
      <c r="E56" s="2870"/>
      <c r="F56" s="2870"/>
      <c r="G56" s="2870"/>
      <c r="H56" s="2870"/>
      <c r="I56" s="2870"/>
      <c r="J56" s="2870"/>
      <c r="K56" s="2870"/>
      <c r="L56" s="2870"/>
      <c r="M56" s="2871"/>
    </row>
    <row r="57" spans="1:13" ht="16.5" customHeight="1" thickBot="1">
      <c r="A57" s="2516"/>
      <c r="B57" s="98" t="s">
        <v>527</v>
      </c>
      <c r="C57" s="2869" t="str">
        <f>+'[21]Plan de acción-Gestión Pública'!CR23</f>
        <v>3813000 ext. 2411</v>
      </c>
      <c r="D57" s="2870"/>
      <c r="E57" s="2870"/>
      <c r="F57" s="2870"/>
      <c r="G57" s="2870"/>
      <c r="H57" s="2870"/>
      <c r="I57" s="2870"/>
      <c r="J57" s="2870"/>
      <c r="K57" s="2870"/>
      <c r="L57" s="2870"/>
      <c r="M57" s="2871"/>
    </row>
    <row r="58" spans="1:13" ht="15.75" customHeight="1">
      <c r="A58" s="2887" t="s">
        <v>528</v>
      </c>
      <c r="B58" s="100" t="s">
        <v>529</v>
      </c>
      <c r="C58" s="2869" t="s">
        <v>647</v>
      </c>
      <c r="D58" s="2870"/>
      <c r="E58" s="2870"/>
      <c r="F58" s="2870"/>
      <c r="G58" s="2870"/>
      <c r="H58" s="2870"/>
      <c r="I58" s="2870"/>
      <c r="J58" s="2870"/>
      <c r="K58" s="2870"/>
      <c r="L58" s="2870"/>
      <c r="M58" s="2871"/>
    </row>
    <row r="59" spans="1:13" ht="30" customHeight="1">
      <c r="A59" s="2502"/>
      <c r="B59" s="100" t="s">
        <v>531</v>
      </c>
      <c r="C59" s="2869" t="s">
        <v>648</v>
      </c>
      <c r="D59" s="2870"/>
      <c r="E59" s="2870"/>
      <c r="F59" s="2870"/>
      <c r="G59" s="2870"/>
      <c r="H59" s="2870"/>
      <c r="I59" s="2870"/>
      <c r="J59" s="2870"/>
      <c r="K59" s="2870"/>
      <c r="L59" s="2870"/>
      <c r="M59" s="2871"/>
    </row>
    <row r="60" spans="1:13" ht="30" customHeight="1" thickBot="1">
      <c r="A60" s="2502"/>
      <c r="B60" s="101" t="s">
        <v>5</v>
      </c>
      <c r="C60" s="2869" t="s">
        <v>60</v>
      </c>
      <c r="D60" s="2870"/>
      <c r="E60" s="2870"/>
      <c r="F60" s="2870"/>
      <c r="G60" s="2870"/>
      <c r="H60" s="2870"/>
      <c r="I60" s="2870"/>
      <c r="J60" s="2870"/>
      <c r="K60" s="2870"/>
      <c r="L60" s="2870"/>
      <c r="M60" s="2871"/>
    </row>
    <row r="61" spans="1:13" ht="16.5" customHeight="1" thickBot="1">
      <c r="A61" s="150" t="s">
        <v>533</v>
      </c>
      <c r="B61" s="104"/>
      <c r="C61" s="2891"/>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F42:G42"/>
    <mergeCell ref="H42:I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37" zoomScale="70" zoomScaleNormal="70" workbookViewId="0">
      <selection activeCell="B1" sqref="B1:M1"/>
    </sheetView>
  </sheetViews>
  <sheetFormatPr baseColWidth="10" defaultColWidth="13.140625" defaultRowHeight="15.75"/>
  <cols>
    <col min="1" max="1" width="7.140625" style="108" customWidth="1"/>
    <col min="2" max="2" width="44.7109375" style="151" customWidth="1"/>
    <col min="3" max="3" width="19" style="108" customWidth="1"/>
    <col min="4" max="16384" width="13.140625" style="108"/>
  </cols>
  <sheetData>
    <row r="1" spans="1:14" ht="43.15" customHeight="1" thickBot="1">
      <c r="A1" s="2"/>
      <c r="B1" s="2544" t="s">
        <v>561</v>
      </c>
      <c r="C1" s="2545"/>
      <c r="D1" s="2545"/>
      <c r="E1" s="2545"/>
      <c r="F1" s="2545"/>
      <c r="G1" s="2545"/>
      <c r="H1" s="2545"/>
      <c r="I1" s="2545"/>
      <c r="J1" s="2545"/>
      <c r="K1" s="2545"/>
      <c r="L1" s="2545"/>
      <c r="M1" s="2546"/>
    </row>
    <row r="2" spans="1:14" ht="33" customHeight="1">
      <c r="A2" s="2547" t="s">
        <v>457</v>
      </c>
      <c r="B2" s="4" t="s">
        <v>458</v>
      </c>
      <c r="C2" s="2549" t="s">
        <v>18</v>
      </c>
      <c r="D2" s="2550"/>
      <c r="E2" s="2550"/>
      <c r="F2" s="2550"/>
      <c r="G2" s="2550"/>
      <c r="H2" s="2550"/>
      <c r="I2" s="2550"/>
      <c r="J2" s="2550"/>
      <c r="K2" s="2550"/>
      <c r="L2" s="2550"/>
      <c r="M2" s="2551"/>
    </row>
    <row r="3" spans="1:14" ht="52.15" customHeight="1">
      <c r="A3" s="2548"/>
      <c r="B3" s="109" t="s">
        <v>538</v>
      </c>
      <c r="C3" s="2536" t="s">
        <v>7</v>
      </c>
      <c r="D3" s="2537"/>
      <c r="E3" s="2537"/>
      <c r="F3" s="2537"/>
      <c r="G3" s="2537"/>
      <c r="H3" s="2537"/>
      <c r="I3" s="2537"/>
      <c r="J3" s="2537"/>
      <c r="K3" s="2537"/>
      <c r="L3" s="2537"/>
      <c r="M3" s="2538"/>
    </row>
    <row r="4" spans="1:14">
      <c r="A4" s="2548"/>
      <c r="B4" s="13" t="s">
        <v>3</v>
      </c>
      <c r="C4" s="2552" t="s">
        <v>539</v>
      </c>
      <c r="D4" s="2553"/>
      <c r="E4" s="2554"/>
      <c r="F4" s="2555" t="s">
        <v>4</v>
      </c>
      <c r="G4" s="2556"/>
      <c r="H4" s="2557" t="s">
        <v>8</v>
      </c>
      <c r="I4" s="2553"/>
      <c r="J4" s="2553"/>
      <c r="K4" s="2553"/>
      <c r="L4" s="2553"/>
      <c r="M4" s="2558"/>
    </row>
    <row r="5" spans="1:14" ht="31.5" customHeight="1">
      <c r="A5" s="2548"/>
      <c r="B5" s="13" t="s">
        <v>459</v>
      </c>
      <c r="C5" s="2559" t="s">
        <v>8</v>
      </c>
      <c r="D5" s="2560"/>
      <c r="E5" s="2560"/>
      <c r="F5" s="2560"/>
      <c r="G5" s="2560"/>
      <c r="H5" s="2560"/>
      <c r="I5" s="2560"/>
      <c r="J5" s="2560"/>
      <c r="K5" s="2560"/>
      <c r="L5" s="2560"/>
      <c r="M5" s="2561"/>
    </row>
    <row r="6" spans="1:14">
      <c r="A6" s="2548"/>
      <c r="B6" s="13" t="s">
        <v>460</v>
      </c>
      <c r="C6" s="2552" t="s">
        <v>8</v>
      </c>
      <c r="D6" s="2553"/>
      <c r="E6" s="2553"/>
      <c r="F6" s="2553"/>
      <c r="G6" s="2553"/>
      <c r="H6" s="2553"/>
      <c r="I6" s="2553"/>
      <c r="J6" s="2553"/>
      <c r="K6" s="2553"/>
      <c r="L6" s="2553"/>
      <c r="M6" s="2558"/>
    </row>
    <row r="7" spans="1:14" ht="35.450000000000003" customHeight="1" thickBot="1">
      <c r="A7" s="2548"/>
      <c r="B7" s="109" t="s">
        <v>461</v>
      </c>
      <c r="C7" s="2562" t="s">
        <v>21</v>
      </c>
      <c r="D7" s="2563"/>
      <c r="E7" s="2563"/>
      <c r="F7" s="2563"/>
      <c r="G7" s="2564"/>
      <c r="H7" s="111" t="s">
        <v>5</v>
      </c>
      <c r="I7" s="2570" t="s">
        <v>22</v>
      </c>
      <c r="J7" s="2571"/>
      <c r="K7" s="2571"/>
      <c r="L7" s="2571"/>
      <c r="M7" s="2572"/>
    </row>
    <row r="8" spans="1:14">
      <c r="A8" s="2548"/>
      <c r="B8" s="2531" t="s">
        <v>462</v>
      </c>
      <c r="C8" s="102"/>
      <c r="D8" s="17"/>
      <c r="E8" s="17"/>
      <c r="F8" s="17"/>
      <c r="G8" s="17"/>
      <c r="H8" s="17"/>
      <c r="I8" s="17"/>
      <c r="J8" s="17"/>
      <c r="K8" s="17"/>
      <c r="L8" s="114"/>
      <c r="M8" s="116"/>
    </row>
    <row r="9" spans="1:14">
      <c r="A9" s="2548"/>
      <c r="B9" s="2532"/>
      <c r="C9" s="2573" t="s">
        <v>164</v>
      </c>
      <c r="D9" s="2569"/>
      <c r="E9" s="20"/>
      <c r="F9" s="2569" t="s">
        <v>562</v>
      </c>
      <c r="G9" s="2569"/>
      <c r="H9" s="20"/>
      <c r="I9" s="2569"/>
      <c r="J9" s="2569"/>
      <c r="K9" s="20"/>
      <c r="L9" s="118"/>
      <c r="M9" s="119"/>
    </row>
    <row r="10" spans="1:14">
      <c r="A10" s="2548"/>
      <c r="B10" s="2532"/>
      <c r="C10" s="2573" t="s">
        <v>463</v>
      </c>
      <c r="D10" s="2569"/>
      <c r="E10" s="23"/>
      <c r="F10" s="2569" t="s">
        <v>463</v>
      </c>
      <c r="G10" s="2569"/>
      <c r="H10" s="23"/>
      <c r="I10" s="2569" t="s">
        <v>463</v>
      </c>
      <c r="J10" s="2569"/>
      <c r="K10" s="23"/>
      <c r="L10" s="118"/>
      <c r="M10" s="119"/>
    </row>
    <row r="11" spans="1:14" ht="16.5" thickBot="1">
      <c r="A11" s="2548"/>
      <c r="B11" s="2532"/>
      <c r="C11" s="123"/>
      <c r="D11" s="124"/>
      <c r="E11" s="125"/>
      <c r="F11" s="126"/>
      <c r="G11" s="126"/>
      <c r="H11" s="125"/>
      <c r="I11" s="126"/>
      <c r="J11" s="126"/>
      <c r="K11" s="125"/>
      <c r="L11" s="126"/>
      <c r="M11" s="127"/>
    </row>
    <row r="12" spans="1:14" ht="73.5" customHeight="1">
      <c r="A12" s="2548"/>
      <c r="B12" s="109" t="s">
        <v>464</v>
      </c>
      <c r="C12" s="2533" t="s">
        <v>563</v>
      </c>
      <c r="D12" s="2534"/>
      <c r="E12" s="2534"/>
      <c r="F12" s="2534"/>
      <c r="G12" s="2534"/>
      <c r="H12" s="2534"/>
      <c r="I12" s="2534"/>
      <c r="J12" s="2534"/>
      <c r="K12" s="2534"/>
      <c r="L12" s="2534"/>
      <c r="M12" s="2535"/>
    </row>
    <row r="13" spans="1:14" ht="99" customHeight="1">
      <c r="A13" s="2548"/>
      <c r="B13" s="109" t="s">
        <v>543</v>
      </c>
      <c r="C13" s="2513" t="s">
        <v>564</v>
      </c>
      <c r="D13" s="2514"/>
      <c r="E13" s="2514"/>
      <c r="F13" s="2514"/>
      <c r="G13" s="2514"/>
      <c r="H13" s="2514"/>
      <c r="I13" s="2514"/>
      <c r="J13" s="2514"/>
      <c r="K13" s="2514"/>
      <c r="L13" s="2514"/>
      <c r="M13" s="2515"/>
    </row>
    <row r="14" spans="1:14" ht="60" customHeight="1">
      <c r="A14" s="2548"/>
      <c r="B14" s="109" t="s">
        <v>545</v>
      </c>
      <c r="C14" s="2536" t="s">
        <v>6</v>
      </c>
      <c r="D14" s="2537"/>
      <c r="E14" s="2537"/>
      <c r="F14" s="2537"/>
      <c r="G14" s="2537"/>
      <c r="H14" s="2537"/>
      <c r="I14" s="2537"/>
      <c r="J14" s="2537"/>
      <c r="K14" s="2537"/>
      <c r="L14" s="2537"/>
      <c r="M14" s="2538"/>
    </row>
    <row r="15" spans="1:14" ht="62.1" customHeight="1">
      <c r="A15" s="2548"/>
      <c r="B15" s="2539" t="s">
        <v>547</v>
      </c>
      <c r="C15" s="2513" t="s">
        <v>19</v>
      </c>
      <c r="D15" s="2514"/>
      <c r="E15" s="128" t="s">
        <v>548</v>
      </c>
      <c r="F15" s="2541" t="s">
        <v>20</v>
      </c>
      <c r="G15" s="2542"/>
      <c r="H15" s="2542"/>
      <c r="I15" s="2542"/>
      <c r="J15" s="2542"/>
      <c r="K15" s="2542"/>
      <c r="L15" s="2542"/>
      <c r="M15" s="2543"/>
    </row>
    <row r="16" spans="1:14" hidden="1">
      <c r="A16" s="2548"/>
      <c r="B16" s="2540"/>
      <c r="C16" s="2513"/>
      <c r="D16" s="2514"/>
      <c r="E16" s="2514"/>
      <c r="F16" s="2514"/>
      <c r="G16" s="2514"/>
      <c r="H16" s="2514"/>
      <c r="I16" s="2514"/>
      <c r="J16" s="2514"/>
      <c r="K16" s="2514"/>
      <c r="L16" s="2514"/>
      <c r="M16" s="2515"/>
      <c r="N16" s="108" t="s">
        <v>175</v>
      </c>
    </row>
    <row r="17" spans="1:14">
      <c r="A17" s="2518" t="s">
        <v>465</v>
      </c>
      <c r="B17" s="5" t="s">
        <v>2</v>
      </c>
      <c r="C17" s="2513" t="s">
        <v>565</v>
      </c>
      <c r="D17" s="2514"/>
      <c r="E17" s="2514"/>
      <c r="F17" s="2514"/>
      <c r="G17" s="2514"/>
      <c r="H17" s="2514"/>
      <c r="I17" s="2514"/>
      <c r="J17" s="2514"/>
      <c r="K17" s="2514"/>
      <c r="L17" s="2514"/>
      <c r="M17" s="2515"/>
    </row>
    <row r="18" spans="1:14" ht="52.5" customHeight="1">
      <c r="A18" s="2519"/>
      <c r="B18" s="5" t="s">
        <v>550</v>
      </c>
      <c r="C18" s="2520" t="s">
        <v>10</v>
      </c>
      <c r="D18" s="2521"/>
      <c r="E18" s="2521"/>
      <c r="F18" s="2521"/>
      <c r="G18" s="2521"/>
      <c r="H18" s="2521"/>
      <c r="I18" s="2521"/>
      <c r="J18" s="2521"/>
      <c r="K18" s="2521"/>
      <c r="L18" s="2521"/>
      <c r="M18" s="2522"/>
    </row>
    <row r="19" spans="1:14" ht="8.25" customHeight="1">
      <c r="A19" s="2519"/>
      <c r="B19" s="2523" t="s">
        <v>466</v>
      </c>
      <c r="C19" s="26"/>
      <c r="D19" s="27"/>
      <c r="E19" s="27"/>
      <c r="F19" s="27"/>
      <c r="G19" s="27"/>
      <c r="H19" s="27"/>
      <c r="I19" s="27"/>
      <c r="J19" s="27"/>
      <c r="K19" s="27"/>
      <c r="L19" s="27"/>
      <c r="M19" s="28"/>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36"/>
      <c r="K21" s="35"/>
      <c r="L21" s="35"/>
      <c r="M21" s="37"/>
    </row>
    <row r="22" spans="1:14">
      <c r="A22" s="2519"/>
      <c r="B22" s="2432"/>
      <c r="C22" s="33" t="s">
        <v>471</v>
      </c>
      <c r="D22" s="38"/>
      <c r="E22" s="35" t="s">
        <v>472</v>
      </c>
      <c r="F22" s="39"/>
      <c r="G22" s="35" t="s">
        <v>473</v>
      </c>
      <c r="H22" s="39"/>
      <c r="I22" s="35"/>
      <c r="J22" s="40"/>
      <c r="K22" s="35"/>
      <c r="L22" s="35"/>
      <c r="M22" s="37"/>
    </row>
    <row r="23" spans="1:14" ht="16.5">
      <c r="A23" s="2519"/>
      <c r="B23" s="2432"/>
      <c r="C23" s="33" t="s">
        <v>474</v>
      </c>
      <c r="D23" s="38"/>
      <c r="E23" s="35" t="s">
        <v>475</v>
      </c>
      <c r="F23" s="38"/>
      <c r="G23" s="35"/>
      <c r="H23" s="40"/>
      <c r="I23" s="35"/>
      <c r="J23" s="40"/>
      <c r="K23" s="35"/>
      <c r="L23" s="35"/>
      <c r="M23" s="37"/>
      <c r="N23" s="129"/>
    </row>
    <row r="24" spans="1:14" ht="16.5">
      <c r="A24" s="2519"/>
      <c r="B24" s="2432"/>
      <c r="C24" s="33" t="s">
        <v>476</v>
      </c>
      <c r="D24" s="39" t="s">
        <v>534</v>
      </c>
      <c r="E24" s="35" t="s">
        <v>478</v>
      </c>
      <c r="F24" s="2524" t="s">
        <v>551</v>
      </c>
      <c r="G24" s="2524"/>
      <c r="H24" s="2524"/>
      <c r="I24" s="2524"/>
      <c r="J24" s="2524"/>
      <c r="K24" s="2524"/>
      <c r="L24" s="2524"/>
      <c r="M24" s="2525"/>
      <c r="N24" s="132"/>
    </row>
    <row r="25" spans="1:14" ht="9.75" customHeight="1">
      <c r="A25" s="2519"/>
      <c r="B25" s="2433"/>
      <c r="C25" s="43"/>
      <c r="D25" s="44"/>
      <c r="E25" s="44"/>
      <c r="F25" s="44"/>
      <c r="G25" s="44"/>
      <c r="H25" s="44"/>
      <c r="I25" s="44"/>
      <c r="J25" s="44"/>
      <c r="K25" s="44"/>
      <c r="L25" s="44"/>
      <c r="M25" s="45"/>
    </row>
    <row r="26" spans="1:14">
      <c r="A26" s="2519"/>
      <c r="B26" s="2523" t="s">
        <v>479</v>
      </c>
      <c r="C26" s="46"/>
      <c r="D26" s="47"/>
      <c r="E26" s="47"/>
      <c r="F26" s="47"/>
      <c r="G26" s="47"/>
      <c r="H26" s="47"/>
      <c r="I26" s="47"/>
      <c r="J26" s="47"/>
      <c r="K26" s="47"/>
      <c r="L26" s="133"/>
      <c r="M26" s="134"/>
    </row>
    <row r="27" spans="1:14">
      <c r="A27" s="2519"/>
      <c r="B27" s="2432"/>
      <c r="C27" s="33" t="s">
        <v>480</v>
      </c>
      <c r="D27" s="39"/>
      <c r="E27" s="48"/>
      <c r="F27" s="35" t="s">
        <v>481</v>
      </c>
      <c r="G27" s="38"/>
      <c r="H27" s="48"/>
      <c r="I27" s="35" t="s">
        <v>482</v>
      </c>
      <c r="J27" s="38" t="s">
        <v>477</v>
      </c>
      <c r="K27" s="48"/>
      <c r="L27" s="118"/>
      <c r="M27" s="119"/>
    </row>
    <row r="28" spans="1:14">
      <c r="A28" s="2519"/>
      <c r="B28" s="2432"/>
      <c r="C28" s="33" t="s">
        <v>483</v>
      </c>
      <c r="D28" s="135"/>
      <c r="E28" s="118"/>
      <c r="F28" s="35" t="s">
        <v>484</v>
      </c>
      <c r="G28" s="39"/>
      <c r="H28" s="118"/>
      <c r="I28" s="136"/>
      <c r="J28" s="118"/>
      <c r="K28" s="74"/>
      <c r="L28" s="118"/>
      <c r="M28" s="119"/>
    </row>
    <row r="29" spans="1:14">
      <c r="A29" s="2519"/>
      <c r="B29" s="2433"/>
      <c r="C29" s="51"/>
      <c r="D29" s="52"/>
      <c r="E29" s="52"/>
      <c r="F29" s="52"/>
      <c r="G29" s="52"/>
      <c r="H29" s="52"/>
      <c r="I29" s="52"/>
      <c r="J29" s="52"/>
      <c r="K29" s="52"/>
      <c r="L29" s="137"/>
      <c r="M29" s="138"/>
    </row>
    <row r="30" spans="1:14">
      <c r="A30" s="2519"/>
      <c r="B30" s="56" t="s">
        <v>485</v>
      </c>
      <c r="C30" s="53"/>
      <c r="D30" s="54"/>
      <c r="E30" s="54"/>
      <c r="F30" s="54"/>
      <c r="G30" s="54"/>
      <c r="H30" s="54"/>
      <c r="I30" s="54"/>
      <c r="J30" s="54"/>
      <c r="K30" s="54"/>
      <c r="L30" s="54"/>
      <c r="M30" s="55"/>
    </row>
    <row r="31" spans="1:14">
      <c r="A31" s="2519"/>
      <c r="B31" s="56"/>
      <c r="C31" s="57" t="s">
        <v>486</v>
      </c>
      <c r="D31" s="39" t="s">
        <v>9</v>
      </c>
      <c r="E31" s="48"/>
      <c r="F31" s="59" t="s">
        <v>487</v>
      </c>
      <c r="G31" s="39" t="s">
        <v>9</v>
      </c>
      <c r="H31" s="48"/>
      <c r="I31" s="59" t="s">
        <v>488</v>
      </c>
      <c r="J31" s="60"/>
      <c r="K31" s="39" t="s">
        <v>9</v>
      </c>
      <c r="L31" s="62"/>
      <c r="M31" s="63"/>
    </row>
    <row r="32" spans="1:14">
      <c r="A32" s="2519"/>
      <c r="B32" s="13"/>
      <c r="C32" s="43"/>
      <c r="D32" s="44"/>
      <c r="E32" s="44"/>
      <c r="F32" s="44"/>
      <c r="G32" s="44"/>
      <c r="H32" s="44"/>
      <c r="I32" s="44"/>
      <c r="J32" s="44"/>
      <c r="K32" s="44"/>
      <c r="L32" s="44"/>
      <c r="M32" s="45"/>
    </row>
    <row r="33" spans="1:13">
      <c r="A33" s="2519"/>
      <c r="B33" s="2523" t="s">
        <v>489</v>
      </c>
      <c r="C33" s="64"/>
      <c r="D33" s="65"/>
      <c r="E33" s="65"/>
      <c r="F33" s="65"/>
      <c r="G33" s="65"/>
      <c r="H33" s="65"/>
      <c r="I33" s="65"/>
      <c r="J33" s="65"/>
      <c r="K33" s="65"/>
      <c r="L33" s="133"/>
      <c r="M33" s="134"/>
    </row>
    <row r="34" spans="1:13">
      <c r="A34" s="2519"/>
      <c r="B34" s="2432"/>
      <c r="C34" s="66" t="s">
        <v>490</v>
      </c>
      <c r="D34" s="139">
        <v>2020</v>
      </c>
      <c r="E34" s="67"/>
      <c r="F34" s="48" t="s">
        <v>491</v>
      </c>
      <c r="G34" s="140" t="s">
        <v>492</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523" t="s">
        <v>493</v>
      </c>
      <c r="C36" s="69"/>
      <c r="D36" s="70"/>
      <c r="E36" s="70"/>
      <c r="F36" s="70"/>
      <c r="G36" s="70"/>
      <c r="H36" s="70"/>
      <c r="I36" s="70"/>
      <c r="J36" s="70"/>
      <c r="K36" s="70"/>
      <c r="L36" s="70"/>
      <c r="M36" s="71"/>
    </row>
    <row r="37" spans="1:13">
      <c r="A37" s="2519"/>
      <c r="B37" s="2432"/>
      <c r="C37" s="72"/>
      <c r="D37" s="73" t="s">
        <v>494</v>
      </c>
      <c r="E37" s="73"/>
      <c r="F37" s="73" t="s">
        <v>495</v>
      </c>
      <c r="G37" s="73"/>
      <c r="H37" s="74" t="s">
        <v>496</v>
      </c>
      <c r="I37" s="74"/>
      <c r="J37" s="74" t="s">
        <v>497</v>
      </c>
      <c r="K37" s="73"/>
      <c r="L37" s="73" t="s">
        <v>498</v>
      </c>
      <c r="M37" s="75"/>
    </row>
    <row r="38" spans="1:13">
      <c r="A38" s="2519"/>
      <c r="B38" s="2432"/>
      <c r="C38" s="72"/>
      <c r="D38" s="2526">
        <v>1</v>
      </c>
      <c r="E38" s="2530"/>
      <c r="F38" s="2526">
        <v>1</v>
      </c>
      <c r="G38" s="2530"/>
      <c r="H38" s="2526">
        <v>1</v>
      </c>
      <c r="I38" s="2530"/>
      <c r="J38" s="2526">
        <v>1</v>
      </c>
      <c r="K38" s="2530"/>
      <c r="L38" s="2526">
        <v>1</v>
      </c>
      <c r="M38" s="2530"/>
    </row>
    <row r="39" spans="1:13">
      <c r="A39" s="2519"/>
      <c r="B39" s="2432"/>
      <c r="C39" s="72"/>
      <c r="D39" s="73" t="s">
        <v>499</v>
      </c>
      <c r="E39" s="73"/>
      <c r="F39" s="73" t="s">
        <v>500</v>
      </c>
      <c r="G39" s="73"/>
      <c r="H39" s="74" t="s">
        <v>501</v>
      </c>
      <c r="I39" s="74"/>
      <c r="J39" s="74" t="s">
        <v>502</v>
      </c>
      <c r="K39" s="73"/>
      <c r="L39" s="73" t="s">
        <v>503</v>
      </c>
      <c r="M39" s="32"/>
    </row>
    <row r="40" spans="1:13">
      <c r="A40" s="2519"/>
      <c r="B40" s="2432"/>
      <c r="C40" s="72"/>
      <c r="D40" s="2526">
        <v>1</v>
      </c>
      <c r="E40" s="2530"/>
      <c r="F40" s="2526">
        <v>1</v>
      </c>
      <c r="G40" s="2530"/>
      <c r="H40" s="2526">
        <v>1</v>
      </c>
      <c r="I40" s="2530"/>
      <c r="J40" s="2526">
        <v>1</v>
      </c>
      <c r="K40" s="2530"/>
      <c r="L40" s="2526">
        <v>1</v>
      </c>
      <c r="M40" s="2530"/>
    </row>
    <row r="41" spans="1:13">
      <c r="A41" s="2519"/>
      <c r="B41" s="2432"/>
      <c r="C41" s="72"/>
      <c r="D41" s="73" t="s">
        <v>504</v>
      </c>
      <c r="E41" s="73"/>
      <c r="F41" s="73" t="s">
        <v>505</v>
      </c>
      <c r="G41" s="73"/>
      <c r="H41" s="74" t="s">
        <v>506</v>
      </c>
      <c r="I41" s="74"/>
      <c r="J41" s="74" t="s">
        <v>507</v>
      </c>
      <c r="K41" s="73"/>
      <c r="L41" s="73" t="s">
        <v>508</v>
      </c>
      <c r="M41" s="32"/>
    </row>
    <row r="42" spans="1:13">
      <c r="A42" s="2519"/>
      <c r="B42" s="2432"/>
      <c r="C42" s="72"/>
      <c r="D42" s="2526">
        <v>1</v>
      </c>
      <c r="E42" s="2530"/>
      <c r="F42" s="2526"/>
      <c r="G42" s="2527"/>
      <c r="H42" s="77"/>
      <c r="I42" s="78"/>
      <c r="J42" s="77"/>
      <c r="K42" s="78"/>
      <c r="L42" s="77"/>
      <c r="M42" s="76"/>
    </row>
    <row r="43" spans="1:13">
      <c r="A43" s="2519"/>
      <c r="B43" s="2432"/>
      <c r="C43" s="72"/>
      <c r="D43" s="79" t="s">
        <v>508</v>
      </c>
      <c r="E43" s="80"/>
      <c r="F43" s="79" t="s">
        <v>509</v>
      </c>
      <c r="G43" s="80"/>
      <c r="H43" s="81"/>
      <c r="I43" s="82"/>
      <c r="J43" s="81"/>
      <c r="K43" s="82"/>
      <c r="L43" s="81"/>
      <c r="M43" s="83"/>
    </row>
    <row r="44" spans="1:13">
      <c r="A44" s="2519"/>
      <c r="B44" s="2432"/>
      <c r="C44" s="72"/>
      <c r="D44" s="77"/>
      <c r="E44" s="78"/>
      <c r="F44" s="2526">
        <v>1</v>
      </c>
      <c r="G44" s="2527"/>
      <c r="H44" s="2528"/>
      <c r="I44" s="2528"/>
      <c r="J44" s="84"/>
      <c r="K44" s="73"/>
      <c r="L44" s="84"/>
      <c r="M44" s="85"/>
    </row>
    <row r="45" spans="1:13">
      <c r="A45" s="2519"/>
      <c r="B45" s="2432"/>
      <c r="C45" s="86"/>
      <c r="D45" s="79"/>
      <c r="E45" s="80"/>
      <c r="F45" s="79"/>
      <c r="G45" s="80"/>
      <c r="H45" s="87"/>
      <c r="I45" s="88"/>
      <c r="J45" s="87"/>
      <c r="K45" s="88"/>
      <c r="L45" s="87"/>
      <c r="M45" s="89"/>
    </row>
    <row r="46" spans="1:13" ht="18" customHeight="1">
      <c r="A46" s="2519"/>
      <c r="B46" s="2523" t="s">
        <v>510</v>
      </c>
      <c r="C46" s="46"/>
      <c r="D46" s="47"/>
      <c r="E46" s="47"/>
      <c r="F46" s="47"/>
      <c r="G46" s="47"/>
      <c r="H46" s="47"/>
      <c r="I46" s="47"/>
      <c r="J46" s="47"/>
      <c r="K46" s="47"/>
      <c r="L46" s="118"/>
      <c r="M46" s="119"/>
    </row>
    <row r="47" spans="1:13">
      <c r="A47" s="2519"/>
      <c r="B47" s="2432"/>
      <c r="C47" s="117"/>
      <c r="D47" s="91" t="s">
        <v>131</v>
      </c>
      <c r="E47" s="92" t="s">
        <v>28</v>
      </c>
      <c r="F47" s="2453" t="s">
        <v>511</v>
      </c>
      <c r="G47" s="2529" t="s">
        <v>8</v>
      </c>
      <c r="H47" s="2529"/>
      <c r="I47" s="2529"/>
      <c r="J47" s="2529"/>
      <c r="K47" s="94" t="s">
        <v>512</v>
      </c>
      <c r="L47" s="2509"/>
      <c r="M47" s="2510"/>
    </row>
    <row r="48" spans="1:13">
      <c r="A48" s="2519"/>
      <c r="B48" s="2432"/>
      <c r="C48" s="117"/>
      <c r="D48" s="145"/>
      <c r="E48" s="38" t="s">
        <v>534</v>
      </c>
      <c r="F48" s="2453"/>
      <c r="G48" s="2529"/>
      <c r="H48" s="2529"/>
      <c r="I48" s="2529"/>
      <c r="J48" s="2529"/>
      <c r="K48" s="118"/>
      <c r="L48" s="2511"/>
      <c r="M48" s="2512"/>
    </row>
    <row r="49" spans="1:13">
      <c r="A49" s="2519"/>
      <c r="B49" s="2433"/>
      <c r="C49" s="146"/>
      <c r="D49" s="137"/>
      <c r="E49" s="137"/>
      <c r="F49" s="137"/>
      <c r="G49" s="137"/>
      <c r="H49" s="137"/>
      <c r="I49" s="137"/>
      <c r="J49" s="137"/>
      <c r="K49" s="137"/>
      <c r="L49" s="118"/>
      <c r="M49" s="119"/>
    </row>
    <row r="50" spans="1:13" ht="48" customHeight="1">
      <c r="A50" s="2519"/>
      <c r="B50" s="109" t="s">
        <v>513</v>
      </c>
      <c r="C50" s="2513" t="s">
        <v>566</v>
      </c>
      <c r="D50" s="2514"/>
      <c r="E50" s="2514"/>
      <c r="F50" s="2514"/>
      <c r="G50" s="2514"/>
      <c r="H50" s="2514"/>
      <c r="I50" s="2514"/>
      <c r="J50" s="2514"/>
      <c r="K50" s="2514"/>
      <c r="L50" s="2514"/>
      <c r="M50" s="2515"/>
    </row>
    <row r="51" spans="1:13">
      <c r="A51" s="2519"/>
      <c r="B51" s="5" t="s">
        <v>514</v>
      </c>
      <c r="C51" s="2513" t="s">
        <v>567</v>
      </c>
      <c r="D51" s="2514"/>
      <c r="E51" s="2514"/>
      <c r="F51" s="2514"/>
      <c r="G51" s="2514"/>
      <c r="H51" s="2514"/>
      <c r="I51" s="2514"/>
      <c r="J51" s="2514"/>
      <c r="K51" s="2514"/>
      <c r="L51" s="2514"/>
      <c r="M51" s="2515"/>
    </row>
    <row r="52" spans="1:13">
      <c r="A52" s="2519"/>
      <c r="B52" s="5" t="s">
        <v>515</v>
      </c>
      <c r="C52" s="147">
        <v>90</v>
      </c>
      <c r="D52" s="148"/>
      <c r="E52" s="148"/>
      <c r="F52" s="148"/>
      <c r="G52" s="148"/>
      <c r="H52" s="148"/>
      <c r="I52" s="148"/>
      <c r="J52" s="148"/>
      <c r="K52" s="148"/>
      <c r="L52" s="148"/>
      <c r="M52" s="149"/>
    </row>
    <row r="53" spans="1:13">
      <c r="A53" s="2519"/>
      <c r="B53" s="5" t="s">
        <v>517</v>
      </c>
      <c r="C53" s="147" t="s">
        <v>9</v>
      </c>
      <c r="D53" s="148"/>
      <c r="E53" s="148"/>
      <c r="F53" s="148"/>
      <c r="G53" s="148"/>
      <c r="H53" s="148"/>
      <c r="I53" s="148"/>
      <c r="J53" s="148"/>
      <c r="K53" s="148"/>
      <c r="L53" s="148"/>
      <c r="M53" s="149"/>
    </row>
    <row r="54" spans="1:13" ht="15.75" customHeight="1">
      <c r="A54" s="2501" t="s">
        <v>518</v>
      </c>
      <c r="B54" s="98" t="s">
        <v>519</v>
      </c>
      <c r="C54" s="2503" t="s">
        <v>568</v>
      </c>
      <c r="D54" s="2504"/>
      <c r="E54" s="2504"/>
      <c r="F54" s="2504"/>
      <c r="G54" s="2504"/>
      <c r="H54" s="2504"/>
      <c r="I54" s="2504"/>
      <c r="J54" s="2504"/>
      <c r="K54" s="2504"/>
      <c r="L54" s="2504"/>
      <c r="M54" s="2505"/>
    </row>
    <row r="55" spans="1:13">
      <c r="A55" s="2502"/>
      <c r="B55" s="98" t="s">
        <v>521</v>
      </c>
      <c r="C55" s="2503" t="s">
        <v>569</v>
      </c>
      <c r="D55" s="2504"/>
      <c r="E55" s="2504"/>
      <c r="F55" s="2504"/>
      <c r="G55" s="2504"/>
      <c r="H55" s="2504"/>
      <c r="I55" s="2504"/>
      <c r="J55" s="2504"/>
      <c r="K55" s="2504"/>
      <c r="L55" s="2504"/>
      <c r="M55" s="2505"/>
    </row>
    <row r="56" spans="1:13">
      <c r="A56" s="2502"/>
      <c r="B56" s="98" t="s">
        <v>523</v>
      </c>
      <c r="C56" s="2503" t="s">
        <v>570</v>
      </c>
      <c r="D56" s="2504"/>
      <c r="E56" s="2504"/>
      <c r="F56" s="2504"/>
      <c r="G56" s="2504"/>
      <c r="H56" s="2504"/>
      <c r="I56" s="2504"/>
      <c r="J56" s="2504"/>
      <c r="K56" s="2504"/>
      <c r="L56" s="2504"/>
      <c r="M56" s="2505"/>
    </row>
    <row r="57" spans="1:13" ht="15.75" customHeight="1">
      <c r="A57" s="2502"/>
      <c r="B57" s="99" t="s">
        <v>524</v>
      </c>
      <c r="C57" s="2503" t="s">
        <v>571</v>
      </c>
      <c r="D57" s="2504"/>
      <c r="E57" s="2504"/>
      <c r="F57" s="2504"/>
      <c r="G57" s="2504"/>
      <c r="H57" s="2504"/>
      <c r="I57" s="2504"/>
      <c r="J57" s="2504"/>
      <c r="K57" s="2504"/>
      <c r="L57" s="2504"/>
      <c r="M57" s="2505"/>
    </row>
    <row r="58" spans="1:13" ht="15.75" customHeight="1">
      <c r="A58" s="2502"/>
      <c r="B58" s="98" t="s">
        <v>526</v>
      </c>
      <c r="C58" s="2517" t="s">
        <v>572</v>
      </c>
      <c r="D58" s="2504"/>
      <c r="E58" s="2504"/>
      <c r="F58" s="2504"/>
      <c r="G58" s="2504"/>
      <c r="H58" s="2504"/>
      <c r="I58" s="2504"/>
      <c r="J58" s="2504"/>
      <c r="K58" s="2504"/>
      <c r="L58" s="2504"/>
      <c r="M58" s="2505"/>
    </row>
    <row r="59" spans="1:13" ht="16.5" thickBot="1">
      <c r="A59" s="2516"/>
      <c r="B59" s="98" t="s">
        <v>527</v>
      </c>
      <c r="C59" s="2503">
        <v>3385261</v>
      </c>
      <c r="D59" s="2504"/>
      <c r="E59" s="2504"/>
      <c r="F59" s="2504"/>
      <c r="G59" s="2504"/>
      <c r="H59" s="2504"/>
      <c r="I59" s="2504"/>
      <c r="J59" s="2504"/>
      <c r="K59" s="2504"/>
      <c r="L59" s="2504"/>
      <c r="M59" s="2505"/>
    </row>
    <row r="60" spans="1:13" ht="15.75" customHeight="1">
      <c r="A60" s="2501" t="s">
        <v>528</v>
      </c>
      <c r="B60" s="100" t="s">
        <v>529</v>
      </c>
      <c r="C60" s="2565" t="s">
        <v>573</v>
      </c>
      <c r="D60" s="2566"/>
      <c r="E60" s="2566"/>
      <c r="F60" s="2566"/>
      <c r="G60" s="2566"/>
      <c r="H60" s="2566"/>
      <c r="I60" s="2566"/>
      <c r="J60" s="2566"/>
      <c r="K60" s="2566"/>
      <c r="L60" s="2566"/>
      <c r="M60" s="2567"/>
    </row>
    <row r="61" spans="1:13" ht="30" customHeight="1">
      <c r="A61" s="2502"/>
      <c r="B61" s="100" t="s">
        <v>531</v>
      </c>
      <c r="C61" s="2565" t="s">
        <v>574</v>
      </c>
      <c r="D61" s="2566"/>
      <c r="E61" s="2566"/>
      <c r="F61" s="2566"/>
      <c r="G61" s="2566"/>
      <c r="H61" s="2566"/>
      <c r="I61" s="2566"/>
      <c r="J61" s="2566"/>
      <c r="K61" s="2566"/>
      <c r="L61" s="2566"/>
      <c r="M61" s="2567"/>
    </row>
    <row r="62" spans="1:13" ht="30" customHeight="1" thickBot="1">
      <c r="A62" s="2502"/>
      <c r="B62" s="101" t="s">
        <v>5</v>
      </c>
      <c r="C62" s="2565" t="s">
        <v>22</v>
      </c>
      <c r="D62" s="2566"/>
      <c r="E62" s="2566"/>
      <c r="F62" s="2566"/>
      <c r="G62" s="2566"/>
      <c r="H62" s="2566"/>
      <c r="I62" s="2566"/>
      <c r="J62" s="2566"/>
      <c r="K62" s="2566"/>
      <c r="L62" s="2566"/>
      <c r="M62" s="2567"/>
    </row>
    <row r="63" spans="1:13" ht="48" thickBot="1">
      <c r="A63" s="150" t="s">
        <v>533</v>
      </c>
      <c r="B63" s="104"/>
      <c r="C63" s="2568"/>
      <c r="D63" s="2507"/>
      <c r="E63" s="2507"/>
      <c r="F63" s="2507"/>
      <c r="G63" s="2507"/>
      <c r="H63" s="2507"/>
      <c r="I63" s="2507"/>
      <c r="J63" s="2507"/>
      <c r="K63" s="2507"/>
      <c r="L63" s="2507"/>
      <c r="M63" s="2508"/>
    </row>
  </sheetData>
  <mergeCells count="65">
    <mergeCell ref="B1:M1"/>
    <mergeCell ref="A2:A16"/>
    <mergeCell ref="C2:M2"/>
    <mergeCell ref="C3:M3"/>
    <mergeCell ref="C4:E4"/>
    <mergeCell ref="F4:G4"/>
    <mergeCell ref="H4:M4"/>
    <mergeCell ref="C5:M5"/>
    <mergeCell ref="C6:M6"/>
    <mergeCell ref="C7:G7"/>
    <mergeCell ref="I7:M7"/>
    <mergeCell ref="B8:B11"/>
    <mergeCell ref="C9:D9"/>
    <mergeCell ref="F9:G9"/>
    <mergeCell ref="I9:J9"/>
    <mergeCell ref="C10:D10"/>
    <mergeCell ref="F10:G10"/>
    <mergeCell ref="I10:J10"/>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7"/>
    <dataValidation allowBlank="1" showInputMessage="1" showErrorMessage="1" prompt="Identifique la meta ODS a que le apunta el indicador de producto. Seleccione de la lista desplegable." sqref="E15"/>
    <dataValidation allowBlank="1" showInputMessage="1" showErrorMessage="1" prompt="Identifique el ODS a que le apunta el indicador de producto. Seleccione de la lista desplegable._x000a_" sqref="B15:B16"/>
    <dataValidation allowBlank="1" showInputMessage="1" showErrorMessage="1" prompt="Incluir una ficha por cada indicador, ya sea de producto o de resultado" sqref="B1"/>
    <dataValidation allowBlank="1" showInputMessage="1" showErrorMessage="1" prompt="Seleccione de la lista desplegable" sqref="B4 H7 B7"/>
  </dataValidations>
  <hyperlinks>
    <hyperlink ref="C58" r:id="rId1"/>
  </hyperlinks>
  <pageMargins left="0.7" right="0.7" top="0.75" bottom="0.75" header="0.3" footer="0.3"/>
  <pageSetup orientation="portrait"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 zoomScale="70" zoomScaleNormal="7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1273</v>
      </c>
      <c r="C1" s="153"/>
      <c r="D1" s="153"/>
      <c r="E1" s="153"/>
      <c r="F1" s="153"/>
      <c r="G1" s="153"/>
      <c r="H1" s="153"/>
      <c r="I1" s="153"/>
      <c r="J1" s="153"/>
      <c r="K1" s="153"/>
      <c r="L1" s="153"/>
      <c r="M1" s="154"/>
    </row>
    <row r="2" spans="1:13" ht="31.5" customHeight="1">
      <c r="A2" s="2866" t="s">
        <v>457</v>
      </c>
      <c r="B2" s="4" t="s">
        <v>458</v>
      </c>
      <c r="C2" s="2582" t="s">
        <v>1278</v>
      </c>
      <c r="D2" s="2583"/>
      <c r="E2" s="2583"/>
      <c r="F2" s="2583"/>
      <c r="G2" s="2583"/>
      <c r="H2" s="2583"/>
      <c r="I2" s="2583"/>
      <c r="J2" s="2583"/>
      <c r="K2" s="2583"/>
      <c r="L2" s="2583"/>
      <c r="M2" s="2584"/>
    </row>
    <row r="3" spans="1:13" ht="42" customHeight="1">
      <c r="A3" s="2548"/>
      <c r="B3" s="109" t="s">
        <v>538</v>
      </c>
      <c r="C3" s="2869" t="s">
        <v>1961</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59</v>
      </c>
      <c r="D7" s="2873"/>
      <c r="E7" s="213"/>
      <c r="F7" s="213"/>
      <c r="G7" s="214"/>
      <c r="H7" s="215" t="s">
        <v>5</v>
      </c>
      <c r="I7" s="2874" t="s">
        <v>60</v>
      </c>
      <c r="J7" s="2873"/>
      <c r="K7" s="2873"/>
      <c r="L7" s="2873"/>
      <c r="M7" s="2875"/>
    </row>
    <row r="8" spans="1:13" ht="15.75" customHeight="1">
      <c r="A8" s="2548"/>
      <c r="B8" s="2876" t="s">
        <v>462</v>
      </c>
      <c r="C8" s="2877" t="s">
        <v>1276</v>
      </c>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109" t="s">
        <v>464</v>
      </c>
      <c r="C11" s="2858" t="s">
        <v>1279</v>
      </c>
      <c r="D11" s="2859"/>
      <c r="E11" s="2859"/>
      <c r="F11" s="2859"/>
      <c r="G11" s="2859"/>
      <c r="H11" s="2859"/>
      <c r="I11" s="2859"/>
      <c r="J11" s="2859"/>
      <c r="K11" s="2859"/>
      <c r="L11" s="2859"/>
      <c r="M11" s="2860"/>
    </row>
    <row r="12" spans="1:13" ht="54.75" customHeight="1">
      <c r="A12" s="2548"/>
      <c r="B12" s="109" t="s">
        <v>543</v>
      </c>
      <c r="C12" s="2880" t="s">
        <v>1951</v>
      </c>
      <c r="D12" s="2881"/>
      <c r="E12" s="2881"/>
      <c r="F12" s="2881"/>
      <c r="G12" s="2881"/>
      <c r="H12" s="2881"/>
      <c r="I12" s="2881"/>
      <c r="J12" s="2881"/>
      <c r="K12" s="2881"/>
      <c r="L12" s="2881"/>
      <c r="M12" s="2882"/>
    </row>
    <row r="13" spans="1:13" ht="60" customHeight="1">
      <c r="A13" s="2548"/>
      <c r="B13" s="109" t="s">
        <v>545</v>
      </c>
      <c r="C13" s="2858" t="s">
        <v>1959</v>
      </c>
      <c r="D13" s="2859"/>
      <c r="E13" s="2859"/>
      <c r="F13" s="2859"/>
      <c r="G13" s="2859"/>
      <c r="H13" s="2859"/>
      <c r="I13" s="2859"/>
      <c r="J13" s="2859"/>
      <c r="K13" s="2859"/>
      <c r="L13" s="2859"/>
      <c r="M13" s="2860"/>
    </row>
    <row r="14" spans="1:13" ht="102.95" customHeight="1">
      <c r="A14" s="2548"/>
      <c r="B14" s="220" t="s">
        <v>547</v>
      </c>
      <c r="C14" s="2858" t="s">
        <v>83</v>
      </c>
      <c r="D14" s="2862"/>
      <c r="E14" s="222" t="s">
        <v>548</v>
      </c>
      <c r="F14" s="2863" t="s">
        <v>84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425</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t="s">
        <v>534</v>
      </c>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9</v>
      </c>
      <c r="H29" s="48"/>
      <c r="I29" s="59" t="s">
        <v>488</v>
      </c>
      <c r="J29" s="2861"/>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64">
        <v>1</v>
      </c>
      <c r="E36" s="242"/>
      <c r="F36" s="264">
        <v>1</v>
      </c>
      <c r="G36" s="242"/>
      <c r="H36" s="264">
        <v>1</v>
      </c>
      <c r="I36" s="242"/>
      <c r="J36" s="264">
        <v>1</v>
      </c>
      <c r="K36" s="242"/>
      <c r="L36" s="264">
        <v>1</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64">
        <v>1</v>
      </c>
      <c r="E38" s="242"/>
      <c r="F38" s="264">
        <v>1</v>
      </c>
      <c r="G38" s="242"/>
      <c r="H38" s="264">
        <v>1</v>
      </c>
      <c r="I38" s="242"/>
      <c r="J38" s="264">
        <v>1</v>
      </c>
      <c r="K38" s="242"/>
      <c r="L38" s="264">
        <v>1</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64">
        <v>1</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893">
        <v>1</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1280</v>
      </c>
      <c r="D48" s="2859"/>
      <c r="E48" s="2859"/>
      <c r="F48" s="2859"/>
      <c r="G48" s="2859"/>
      <c r="H48" s="2859"/>
      <c r="I48" s="2859"/>
      <c r="J48" s="2859"/>
      <c r="K48" s="2859"/>
      <c r="L48" s="2859"/>
      <c r="M48" s="2860"/>
    </row>
    <row r="49" spans="1:13" ht="38.25" customHeight="1">
      <c r="A49" s="2519"/>
      <c r="B49" s="5" t="s">
        <v>514</v>
      </c>
      <c r="C49" s="2858" t="s">
        <v>1281</v>
      </c>
      <c r="D49" s="2859"/>
      <c r="E49" s="2859"/>
      <c r="F49" s="2859"/>
      <c r="G49" s="2859"/>
      <c r="H49" s="2859"/>
      <c r="I49" s="2859"/>
      <c r="J49" s="2859"/>
      <c r="K49" s="2859"/>
      <c r="L49" s="2859"/>
      <c r="M49" s="2860"/>
    </row>
    <row r="50" spans="1:13" ht="15.75" customHeight="1">
      <c r="A50" s="2519"/>
      <c r="B50" s="5" t="s">
        <v>515</v>
      </c>
      <c r="C50" s="251">
        <v>30</v>
      </c>
      <c r="D50" s="249"/>
      <c r="E50" s="249"/>
      <c r="F50" s="249"/>
      <c r="G50" s="249"/>
      <c r="H50" s="249"/>
      <c r="I50" s="249"/>
      <c r="J50" s="249"/>
      <c r="K50" s="249"/>
      <c r="L50" s="249"/>
      <c r="M50" s="250"/>
    </row>
    <row r="51" spans="1:13">
      <c r="A51" s="2519"/>
      <c r="B51" s="5" t="s">
        <v>517</v>
      </c>
      <c r="C51" s="2858" t="s">
        <v>1282</v>
      </c>
      <c r="D51" s="2859"/>
      <c r="E51" s="2859"/>
      <c r="F51" s="2859"/>
      <c r="G51" s="2859"/>
      <c r="H51" s="2859"/>
      <c r="I51" s="2859"/>
      <c r="J51" s="2859"/>
      <c r="K51" s="2859"/>
      <c r="L51" s="2859"/>
      <c r="M51" s="2860"/>
    </row>
    <row r="52" spans="1:13" ht="30" customHeight="1">
      <c r="A52" s="2887" t="s">
        <v>518</v>
      </c>
      <c r="B52" s="98" t="s">
        <v>519</v>
      </c>
      <c r="C52" s="2869" t="s">
        <v>426</v>
      </c>
      <c r="D52" s="2870"/>
      <c r="E52" s="2870"/>
      <c r="F52" s="2870"/>
      <c r="G52" s="2870"/>
      <c r="H52" s="2870"/>
      <c r="I52" s="2870"/>
      <c r="J52" s="2870"/>
      <c r="K52" s="2870"/>
      <c r="L52" s="2870"/>
      <c r="M52" s="2871"/>
    </row>
    <row r="53" spans="1:13" ht="15.75" customHeight="1">
      <c r="A53" s="2502"/>
      <c r="B53" s="98" t="s">
        <v>521</v>
      </c>
      <c r="C53" s="2869" t="s">
        <v>1283</v>
      </c>
      <c r="D53" s="2870"/>
      <c r="E53" s="2870"/>
      <c r="F53" s="2870"/>
      <c r="G53" s="2870"/>
      <c r="H53" s="2870"/>
      <c r="I53" s="2870"/>
      <c r="J53" s="2870"/>
      <c r="K53" s="2870"/>
      <c r="L53" s="2870"/>
      <c r="M53" s="2871"/>
    </row>
    <row r="54" spans="1:13" ht="15.75" customHeight="1">
      <c r="A54" s="2502"/>
      <c r="B54" s="98" t="s">
        <v>523</v>
      </c>
      <c r="C54" s="2869" t="s">
        <v>148</v>
      </c>
      <c r="D54" s="2870"/>
      <c r="E54" s="2870"/>
      <c r="F54" s="2870"/>
      <c r="G54" s="2870"/>
      <c r="H54" s="2870"/>
      <c r="I54" s="2870"/>
      <c r="J54" s="2870"/>
      <c r="K54" s="2870"/>
      <c r="L54" s="2870"/>
      <c r="M54" s="2871"/>
    </row>
    <row r="55" spans="1:13" ht="15.75" customHeight="1">
      <c r="A55" s="2502"/>
      <c r="B55" s="99" t="s">
        <v>524</v>
      </c>
      <c r="C55" s="2869" t="s">
        <v>1284</v>
      </c>
      <c r="D55" s="2870"/>
      <c r="E55" s="2870"/>
      <c r="F55" s="2870"/>
      <c r="G55" s="2870"/>
      <c r="H55" s="2870"/>
      <c r="I55" s="2870"/>
      <c r="J55" s="2870"/>
      <c r="K55" s="2870"/>
      <c r="L55" s="2870"/>
      <c r="M55" s="2871"/>
    </row>
    <row r="56" spans="1:13" ht="15.75" customHeight="1">
      <c r="A56" s="2502"/>
      <c r="B56" s="98" t="s">
        <v>526</v>
      </c>
      <c r="C56" s="2892" t="s">
        <v>427</v>
      </c>
      <c r="D56" s="2870"/>
      <c r="E56" s="2870"/>
      <c r="F56" s="2870"/>
      <c r="G56" s="2870"/>
      <c r="H56" s="2870"/>
      <c r="I56" s="2870"/>
      <c r="J56" s="2870"/>
      <c r="K56" s="2870"/>
      <c r="L56" s="2870"/>
      <c r="M56" s="2871"/>
    </row>
    <row r="57" spans="1:13" ht="16.5" customHeight="1" thickBot="1">
      <c r="A57" s="2516"/>
      <c r="B57" s="98" t="s">
        <v>527</v>
      </c>
      <c r="C57" s="2888" t="s">
        <v>1285</v>
      </c>
      <c r="D57" s="2889"/>
      <c r="E57" s="2889"/>
      <c r="F57" s="2889"/>
      <c r="G57" s="2889"/>
      <c r="H57" s="2889"/>
      <c r="I57" s="2889"/>
      <c r="J57" s="2889"/>
      <c r="K57" s="2889"/>
      <c r="L57" s="2889"/>
      <c r="M57" s="2890"/>
    </row>
    <row r="58" spans="1:13" ht="15.75" customHeight="1">
      <c r="A58" s="2887" t="s">
        <v>528</v>
      </c>
      <c r="B58" s="100" t="s">
        <v>529</v>
      </c>
      <c r="C58" s="2888" t="s">
        <v>1286</v>
      </c>
      <c r="D58" s="2889"/>
      <c r="E58" s="2889"/>
      <c r="F58" s="2889"/>
      <c r="G58" s="2889"/>
      <c r="H58" s="2889"/>
      <c r="I58" s="2889"/>
      <c r="J58" s="2889"/>
      <c r="K58" s="2889"/>
      <c r="L58" s="2889"/>
      <c r="M58" s="2890"/>
    </row>
    <row r="59" spans="1:13" ht="30" customHeight="1">
      <c r="A59" s="2502"/>
      <c r="B59" s="100" t="s">
        <v>531</v>
      </c>
      <c r="C59" s="2888" t="s">
        <v>648</v>
      </c>
      <c r="D59" s="2889"/>
      <c r="E59" s="2889"/>
      <c r="F59" s="2889"/>
      <c r="G59" s="2889"/>
      <c r="H59" s="2889"/>
      <c r="I59" s="2889"/>
      <c r="J59" s="2889"/>
      <c r="K59" s="2889"/>
      <c r="L59" s="2889"/>
      <c r="M59" s="2890"/>
    </row>
    <row r="60" spans="1:13" ht="30" customHeight="1" thickBot="1">
      <c r="A60" s="2502"/>
      <c r="B60" s="101" t="s">
        <v>5</v>
      </c>
      <c r="C60" s="2869" t="s">
        <v>148</v>
      </c>
      <c r="D60" s="2870"/>
      <c r="E60" s="2870"/>
      <c r="F60" s="2870"/>
      <c r="G60" s="2870"/>
      <c r="H60" s="2870"/>
      <c r="I60" s="2870"/>
      <c r="J60" s="2870"/>
      <c r="K60" s="2870"/>
      <c r="L60" s="2870"/>
      <c r="M60" s="2871"/>
    </row>
    <row r="61" spans="1:13" ht="16.5" customHeight="1" thickBot="1">
      <c r="A61" s="150" t="s">
        <v>533</v>
      </c>
      <c r="B61" s="104"/>
      <c r="C61" s="2891"/>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63:M63"/>
    <mergeCell ref="C51:M51"/>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F42:G42"/>
    <mergeCell ref="H42:I4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 C7</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 zoomScale="70" zoomScaleNormal="70" workbookViewId="0">
      <selection activeCell="Q14" sqref="Q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1277</v>
      </c>
      <c r="C1" s="153"/>
      <c r="D1" s="153"/>
      <c r="E1" s="153"/>
      <c r="F1" s="153"/>
      <c r="G1" s="153"/>
      <c r="H1" s="153"/>
      <c r="I1" s="153"/>
      <c r="J1" s="153"/>
      <c r="K1" s="153"/>
      <c r="L1" s="153"/>
      <c r="M1" s="154"/>
    </row>
    <row r="2" spans="1:13" ht="31.5" customHeight="1">
      <c r="A2" s="2866" t="s">
        <v>457</v>
      </c>
      <c r="B2" s="4" t="s">
        <v>458</v>
      </c>
      <c r="C2" s="2582" t="s">
        <v>1296</v>
      </c>
      <c r="D2" s="2583"/>
      <c r="E2" s="2583"/>
      <c r="F2" s="2583"/>
      <c r="G2" s="2583"/>
      <c r="H2" s="2583"/>
      <c r="I2" s="2583"/>
      <c r="J2" s="2583"/>
      <c r="K2" s="2583"/>
      <c r="L2" s="2583"/>
      <c r="M2" s="2584"/>
    </row>
    <row r="3" spans="1:13" ht="42" customHeight="1">
      <c r="A3" s="2548"/>
      <c r="B3" s="109" t="s">
        <v>538</v>
      </c>
      <c r="C3" s="2869" t="s">
        <v>1960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38</v>
      </c>
      <c r="D7" s="2873"/>
      <c r="E7" s="213"/>
      <c r="F7" s="213"/>
      <c r="G7" s="214"/>
      <c r="H7" s="215" t="s">
        <v>5</v>
      </c>
      <c r="I7" s="276" t="s">
        <v>1036</v>
      </c>
      <c r="J7" s="262"/>
      <c r="K7" s="262"/>
      <c r="L7" s="262"/>
      <c r="M7" s="263"/>
    </row>
    <row r="8" spans="1:13" ht="15.75" customHeight="1">
      <c r="A8" s="2548"/>
      <c r="B8" s="2876" t="s">
        <v>462</v>
      </c>
      <c r="C8" s="2877"/>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109" t="s">
        <v>464</v>
      </c>
      <c r="C11" s="2858" t="s">
        <v>1298</v>
      </c>
      <c r="D11" s="2859"/>
      <c r="E11" s="2859"/>
      <c r="F11" s="2859"/>
      <c r="G11" s="2859"/>
      <c r="H11" s="2859"/>
      <c r="I11" s="2859"/>
      <c r="J11" s="2859"/>
      <c r="K11" s="2859"/>
      <c r="L11" s="2859"/>
      <c r="M11" s="2860"/>
    </row>
    <row r="12" spans="1:13" ht="54.75" customHeight="1">
      <c r="A12" s="2548"/>
      <c r="B12" s="109" t="s">
        <v>543</v>
      </c>
      <c r="C12" s="2880" t="s">
        <v>1301</v>
      </c>
      <c r="D12" s="2881"/>
      <c r="E12" s="2881"/>
      <c r="F12" s="2881"/>
      <c r="G12" s="2881"/>
      <c r="H12" s="2881"/>
      <c r="I12" s="2881"/>
      <c r="J12" s="2881"/>
      <c r="K12" s="2881"/>
      <c r="L12" s="2881"/>
      <c r="M12" s="2882"/>
    </row>
    <row r="13" spans="1:13" ht="60" customHeight="1">
      <c r="A13" s="2548"/>
      <c r="B13" s="109" t="s">
        <v>545</v>
      </c>
      <c r="C13" s="2858" t="s">
        <v>1959</v>
      </c>
      <c r="D13" s="2859"/>
      <c r="E13" s="2859"/>
      <c r="F13" s="2859"/>
      <c r="G13" s="2859"/>
      <c r="H13" s="2859"/>
      <c r="I13" s="2859"/>
      <c r="J13" s="2859"/>
      <c r="K13" s="2859"/>
      <c r="L13" s="2859"/>
      <c r="M13" s="2860"/>
    </row>
    <row r="14" spans="1:13" ht="102.95" customHeight="1">
      <c r="A14" s="2548"/>
      <c r="B14" s="220" t="s">
        <v>547</v>
      </c>
      <c r="C14" s="2858" t="s">
        <v>83</v>
      </c>
      <c r="D14" s="2862"/>
      <c r="E14" s="222" t="s">
        <v>548</v>
      </c>
      <c r="F14" s="2863" t="s">
        <v>84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453</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477</v>
      </c>
      <c r="E22" s="35" t="s">
        <v>478</v>
      </c>
      <c r="F22" s="2524" t="s">
        <v>1297</v>
      </c>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v>34</v>
      </c>
      <c r="E29" s="48"/>
      <c r="F29" s="59" t="s">
        <v>487</v>
      </c>
      <c r="G29" s="234">
        <v>2019</v>
      </c>
      <c r="H29" s="48"/>
      <c r="I29" s="59" t="s">
        <v>488</v>
      </c>
      <c r="J29" s="2861" t="s">
        <v>1088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77">
        <v>3</v>
      </c>
      <c r="E36" s="242"/>
      <c r="F36" s="277">
        <v>21</v>
      </c>
      <c r="G36" s="242"/>
      <c r="H36" s="277">
        <v>21</v>
      </c>
      <c r="I36" s="242"/>
      <c r="J36" s="277">
        <v>21</v>
      </c>
      <c r="K36" s="242"/>
      <c r="L36" s="277">
        <v>21</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77">
        <v>21</v>
      </c>
      <c r="E38" s="242"/>
      <c r="F38" s="277">
        <v>21</v>
      </c>
      <c r="G38" s="242"/>
      <c r="H38" s="277">
        <v>21</v>
      </c>
      <c r="I38" s="242"/>
      <c r="J38" s="277">
        <v>21</v>
      </c>
      <c r="K38" s="242"/>
      <c r="L38" s="277">
        <v>21</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77">
        <v>21</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928">
        <v>213</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3534" t="s">
        <v>1294</v>
      </c>
      <c r="D48" s="3535"/>
      <c r="E48" s="3535"/>
      <c r="F48" s="3535"/>
      <c r="G48" s="3535"/>
      <c r="H48" s="3535"/>
      <c r="I48" s="3535"/>
      <c r="J48" s="3535"/>
      <c r="K48" s="3535"/>
      <c r="L48" s="3535"/>
      <c r="M48" s="3536"/>
    </row>
    <row r="49" spans="1:13" ht="38.25" customHeight="1">
      <c r="A49" s="2519"/>
      <c r="B49" s="5" t="s">
        <v>514</v>
      </c>
      <c r="C49" s="275" t="s">
        <v>1295</v>
      </c>
      <c r="D49" s="249"/>
      <c r="E49" s="249"/>
      <c r="F49" s="249"/>
      <c r="G49" s="249"/>
      <c r="H49" s="249"/>
      <c r="I49" s="249"/>
      <c r="J49" s="249"/>
      <c r="K49" s="249"/>
      <c r="L49" s="249"/>
      <c r="M49" s="250"/>
    </row>
    <row r="50" spans="1:13" ht="15.75" customHeight="1">
      <c r="A50" s="2519"/>
      <c r="B50" s="5" t="s">
        <v>515</v>
      </c>
      <c r="C50" s="251">
        <v>30</v>
      </c>
      <c r="D50" s="249"/>
      <c r="E50" s="249"/>
      <c r="F50" s="249"/>
      <c r="G50" s="249"/>
      <c r="H50" s="249"/>
      <c r="I50" s="249"/>
      <c r="J50" s="249"/>
      <c r="K50" s="249"/>
      <c r="L50" s="249"/>
      <c r="M50" s="250"/>
    </row>
    <row r="51" spans="1:13" ht="15.75" customHeight="1">
      <c r="A51" s="2519"/>
      <c r="B51" s="5" t="s">
        <v>517</v>
      </c>
      <c r="C51" s="251">
        <v>2020</v>
      </c>
      <c r="D51" s="249"/>
      <c r="E51" s="249"/>
      <c r="F51" s="249"/>
      <c r="G51" s="249"/>
      <c r="H51" s="249"/>
      <c r="I51" s="249"/>
      <c r="J51" s="249"/>
      <c r="K51" s="249"/>
      <c r="L51" s="249"/>
      <c r="M51" s="250"/>
    </row>
    <row r="52" spans="1:13" ht="30" customHeight="1">
      <c r="A52" s="2887" t="s">
        <v>518</v>
      </c>
      <c r="B52" s="98" t="s">
        <v>519</v>
      </c>
      <c r="C52" s="2911" t="s">
        <v>1042</v>
      </c>
      <c r="D52" s="2912"/>
      <c r="E52" s="2912"/>
      <c r="F52" s="2912"/>
      <c r="G52" s="2912"/>
      <c r="H52" s="2912"/>
      <c r="I52" s="2912"/>
      <c r="J52" s="2912"/>
      <c r="K52" s="2912"/>
      <c r="L52" s="2912"/>
      <c r="M52" s="2913"/>
    </row>
    <row r="53" spans="1:13" ht="15.75" customHeight="1">
      <c r="A53" s="2502"/>
      <c r="B53" s="98" t="s">
        <v>521</v>
      </c>
      <c r="C53" s="2911" t="s">
        <v>1043</v>
      </c>
      <c r="D53" s="2912"/>
      <c r="E53" s="2912"/>
      <c r="F53" s="2912"/>
      <c r="G53" s="2912"/>
      <c r="H53" s="2912"/>
      <c r="I53" s="2912"/>
      <c r="J53" s="2912"/>
      <c r="K53" s="2912"/>
      <c r="L53" s="2912"/>
      <c r="M53" s="2913"/>
    </row>
    <row r="54" spans="1:13" ht="15.75" customHeight="1">
      <c r="A54" s="2502"/>
      <c r="B54" s="98" t="s">
        <v>523</v>
      </c>
      <c r="C54" s="2911" t="s">
        <v>1036</v>
      </c>
      <c r="D54" s="2912"/>
      <c r="E54" s="2912"/>
      <c r="F54" s="2912"/>
      <c r="G54" s="2912"/>
      <c r="H54" s="2912"/>
      <c r="I54" s="2912"/>
      <c r="J54" s="2912"/>
      <c r="K54" s="2912"/>
      <c r="L54" s="2912"/>
      <c r="M54" s="2913"/>
    </row>
    <row r="55" spans="1:13" ht="15.75" customHeight="1">
      <c r="A55" s="2502"/>
      <c r="B55" s="99" t="s">
        <v>524</v>
      </c>
      <c r="C55" s="2911" t="s">
        <v>1044</v>
      </c>
      <c r="D55" s="2912"/>
      <c r="E55" s="2912"/>
      <c r="F55" s="2912"/>
      <c r="G55" s="2912"/>
      <c r="H55" s="2912"/>
      <c r="I55" s="2912"/>
      <c r="J55" s="2912"/>
      <c r="K55" s="2912"/>
      <c r="L55" s="2912"/>
      <c r="M55" s="2913"/>
    </row>
    <row r="56" spans="1:13" ht="15.75" customHeight="1">
      <c r="A56" s="2502"/>
      <c r="B56" s="98" t="s">
        <v>526</v>
      </c>
      <c r="C56" s="2929" t="s">
        <v>201</v>
      </c>
      <c r="D56" s="2912"/>
      <c r="E56" s="2912"/>
      <c r="F56" s="2912"/>
      <c r="G56" s="2912"/>
      <c r="H56" s="2912"/>
      <c r="I56" s="2912"/>
      <c r="J56" s="2912"/>
      <c r="K56" s="2912"/>
      <c r="L56" s="2912"/>
      <c r="M56" s="2913"/>
    </row>
    <row r="57" spans="1:13" ht="16.5" customHeight="1" thickBot="1">
      <c r="A57" s="2516"/>
      <c r="B57" s="98" t="s">
        <v>527</v>
      </c>
      <c r="C57" s="2911" t="s">
        <v>200</v>
      </c>
      <c r="D57" s="2912"/>
      <c r="E57" s="2912"/>
      <c r="F57" s="2912"/>
      <c r="G57" s="2912"/>
      <c r="H57" s="2912"/>
      <c r="I57" s="2912"/>
      <c r="J57" s="2912"/>
      <c r="K57" s="2912"/>
      <c r="L57" s="2912"/>
      <c r="M57" s="2913"/>
    </row>
    <row r="58" spans="1:13" ht="15.75" customHeight="1">
      <c r="A58" s="2887" t="s">
        <v>528</v>
      </c>
      <c r="B58" s="100" t="s">
        <v>529</v>
      </c>
      <c r="C58" s="2888" t="s">
        <v>1299</v>
      </c>
      <c r="D58" s="2889"/>
      <c r="E58" s="2889"/>
      <c r="F58" s="2889"/>
      <c r="G58" s="2889"/>
      <c r="H58" s="2889"/>
      <c r="I58" s="2889"/>
      <c r="J58" s="2889"/>
      <c r="K58" s="2889"/>
      <c r="L58" s="2889"/>
      <c r="M58" s="2890"/>
    </row>
    <row r="59" spans="1:13" ht="30" customHeight="1">
      <c r="A59" s="2502"/>
      <c r="B59" s="100" t="s">
        <v>531</v>
      </c>
      <c r="C59" s="2888" t="s">
        <v>1300</v>
      </c>
      <c r="D59" s="2889"/>
      <c r="E59" s="2889"/>
      <c r="F59" s="2889"/>
      <c r="G59" s="2889"/>
      <c r="H59" s="2889"/>
      <c r="I59" s="2889"/>
      <c r="J59" s="2889"/>
      <c r="K59" s="2889"/>
      <c r="L59" s="2889"/>
      <c r="M59" s="2890"/>
    </row>
    <row r="60" spans="1:13" ht="30" customHeight="1" thickBot="1">
      <c r="A60" s="2502"/>
      <c r="B60" s="101" t="s">
        <v>5</v>
      </c>
      <c r="C60" s="2869" t="s">
        <v>1036</v>
      </c>
      <c r="D60" s="2870"/>
      <c r="E60" s="2870"/>
      <c r="F60" s="2870"/>
      <c r="G60" s="2870"/>
      <c r="H60" s="2870"/>
      <c r="I60" s="2870"/>
      <c r="J60" s="2870"/>
      <c r="K60" s="2870"/>
      <c r="L60" s="2870"/>
      <c r="M60" s="2871"/>
    </row>
    <row r="61" spans="1:13" ht="16.5" customHeight="1" thickBot="1">
      <c r="A61" s="150" t="s">
        <v>533</v>
      </c>
      <c r="B61" s="104"/>
      <c r="C61" s="2891"/>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49">
    <mergeCell ref="C63:M63"/>
    <mergeCell ref="A58:A60"/>
    <mergeCell ref="C58:M58"/>
    <mergeCell ref="C59:M59"/>
    <mergeCell ref="C60:M60"/>
    <mergeCell ref="C61:M61"/>
    <mergeCell ref="C62:M62"/>
    <mergeCell ref="F42:G42"/>
    <mergeCell ref="H42:I42"/>
    <mergeCell ref="C48:M48"/>
    <mergeCell ref="A52:A57"/>
    <mergeCell ref="C52:M52"/>
    <mergeCell ref="C53:M53"/>
    <mergeCell ref="C54:M54"/>
    <mergeCell ref="C55:M55"/>
    <mergeCell ref="C56:M56"/>
    <mergeCell ref="C57:M57"/>
    <mergeCell ref="A15:A51"/>
    <mergeCell ref="B44:B47"/>
    <mergeCell ref="F45:F46"/>
    <mergeCell ref="G45:J46"/>
    <mergeCell ref="L45:M46"/>
    <mergeCell ref="C16:M16"/>
    <mergeCell ref="C12:M12"/>
    <mergeCell ref="C13:M13"/>
    <mergeCell ref="C14:D14"/>
    <mergeCell ref="F14:M14"/>
    <mergeCell ref="C15:M15"/>
    <mergeCell ref="B17:B23"/>
    <mergeCell ref="F22:I22"/>
    <mergeCell ref="B24:B27"/>
    <mergeCell ref="J29:L29"/>
    <mergeCell ref="B31:B33"/>
    <mergeCell ref="B34:B43"/>
    <mergeCell ref="C11:M11"/>
    <mergeCell ref="A2:A14"/>
    <mergeCell ref="C2:M2"/>
    <mergeCell ref="C3:M3"/>
    <mergeCell ref="F4:G4"/>
    <mergeCell ref="C5:M5"/>
    <mergeCell ref="C6:M6"/>
    <mergeCell ref="C7:D7"/>
    <mergeCell ref="B8:B10"/>
    <mergeCell ref="C8:D9"/>
    <mergeCell ref="I8:J9"/>
    <mergeCell ref="F9:G9"/>
    <mergeCell ref="C10:D10"/>
    <mergeCell ref="F10:G10"/>
    <mergeCell ref="I10:J10"/>
  </mergeCells>
  <dataValidations count="7">
    <dataValidation type="list" allowBlank="1" showInputMessage="1" showErrorMessage="1" sqref="J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'C:\Users\ASUS\Downloads\[200804_Plan de Acción PPMYEG Ficha TAXI.xlsx]Desplegables'!#REF!</xm:f>
          </x14:formula1>
          <xm:sqref>C7 C14:D14 G45:J46</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zoomScale="50" zoomScaleNormal="50" workbookViewId="0">
      <selection activeCell="N35" sqref="N35"/>
    </sheetView>
  </sheetViews>
  <sheetFormatPr baseColWidth="10" defaultColWidth="11.42578125" defaultRowHeight="15"/>
  <cols>
    <col min="1" max="1" width="11.42578125" style="1"/>
    <col min="2" max="2" width="34.7109375" style="1" customWidth="1"/>
    <col min="3" max="4" width="11.42578125" style="1"/>
    <col min="5" max="5" width="35.28515625" style="1" customWidth="1"/>
    <col min="6" max="16384" width="11.42578125" style="1"/>
  </cols>
  <sheetData>
    <row r="1" spans="1:13" ht="16.5" thickBot="1">
      <c r="A1" s="2"/>
      <c r="B1" s="103" t="s">
        <v>1287</v>
      </c>
      <c r="C1" s="153"/>
      <c r="D1" s="153"/>
      <c r="E1" s="153"/>
      <c r="F1" s="153"/>
      <c r="G1" s="153"/>
      <c r="H1" s="153"/>
      <c r="I1" s="153"/>
      <c r="J1" s="153"/>
      <c r="K1" s="153"/>
      <c r="L1" s="153"/>
      <c r="M1" s="154"/>
    </row>
    <row r="2" spans="1:13" ht="15.75">
      <c r="A2" s="2866" t="s">
        <v>457</v>
      </c>
      <c r="B2" s="4" t="s">
        <v>458</v>
      </c>
      <c r="C2" s="2415" t="s">
        <v>1886</v>
      </c>
      <c r="D2" s="2416"/>
      <c r="E2" s="2416"/>
      <c r="F2" s="2416"/>
      <c r="G2" s="2416"/>
      <c r="H2" s="2416"/>
      <c r="I2" s="2416"/>
      <c r="J2" s="2416"/>
      <c r="K2" s="2416"/>
      <c r="L2" s="2416"/>
      <c r="M2" s="2417"/>
    </row>
    <row r="3" spans="1:13" ht="31.5">
      <c r="A3" s="2548"/>
      <c r="B3" s="278" t="s">
        <v>538</v>
      </c>
      <c r="C3" s="2869" t="s">
        <v>1960</v>
      </c>
      <c r="D3" s="2870"/>
      <c r="E3" s="2870"/>
      <c r="F3" s="2870"/>
      <c r="G3" s="2870"/>
      <c r="H3" s="2870"/>
      <c r="I3" s="2870"/>
      <c r="J3" s="2870"/>
      <c r="K3" s="2870"/>
      <c r="L3" s="2870"/>
      <c r="M3" s="2871"/>
    </row>
    <row r="4" spans="1:13" ht="15.75">
      <c r="A4" s="2548"/>
      <c r="B4" s="13" t="s">
        <v>3</v>
      </c>
      <c r="C4" s="271" t="s">
        <v>131</v>
      </c>
      <c r="D4" s="3037" t="s">
        <v>181</v>
      </c>
      <c r="E4" s="3038"/>
      <c r="F4" s="3537" t="s">
        <v>4</v>
      </c>
      <c r="G4" s="3538"/>
      <c r="H4" s="279">
        <v>354</v>
      </c>
      <c r="I4" s="280"/>
      <c r="J4" s="280"/>
      <c r="K4" s="280"/>
      <c r="L4" s="280"/>
      <c r="M4" s="281"/>
    </row>
    <row r="5" spans="1:13" ht="15.75">
      <c r="A5" s="2548"/>
      <c r="B5" s="13" t="s">
        <v>459</v>
      </c>
      <c r="C5" s="3539" t="s">
        <v>1302</v>
      </c>
      <c r="D5" s="3540"/>
      <c r="E5" s="3540"/>
      <c r="F5" s="3540"/>
      <c r="G5" s="3540"/>
      <c r="H5" s="3540"/>
      <c r="I5" s="3540"/>
      <c r="J5" s="3540"/>
      <c r="K5" s="3540"/>
      <c r="L5" s="3540"/>
      <c r="M5" s="3541"/>
    </row>
    <row r="6" spans="1:13" ht="44.25" customHeight="1">
      <c r="A6" s="2548"/>
      <c r="B6" s="13" t="s">
        <v>460</v>
      </c>
      <c r="C6" s="3542" t="s">
        <v>1303</v>
      </c>
      <c r="D6" s="3543"/>
      <c r="E6" s="3543"/>
      <c r="F6" s="3543"/>
      <c r="G6" s="3543"/>
      <c r="H6" s="3543"/>
      <c r="I6" s="3543"/>
      <c r="J6" s="3543"/>
      <c r="K6" s="3543"/>
      <c r="L6" s="3543"/>
      <c r="M6" s="3544"/>
    </row>
    <row r="7" spans="1:13" ht="15.75">
      <c r="A7" s="2548"/>
      <c r="B7" s="278" t="s">
        <v>461</v>
      </c>
      <c r="C7" s="3545" t="s">
        <v>681</v>
      </c>
      <c r="D7" s="3546"/>
      <c r="E7" s="282"/>
      <c r="F7" s="282"/>
      <c r="G7" s="283"/>
      <c r="H7" s="284" t="s">
        <v>5</v>
      </c>
      <c r="I7" s="3547" t="s">
        <v>693</v>
      </c>
      <c r="J7" s="3546"/>
      <c r="K7" s="3546"/>
      <c r="L7" s="3546"/>
      <c r="M7" s="3548"/>
    </row>
    <row r="8" spans="1:13" ht="15.75">
      <c r="A8" s="2548"/>
      <c r="B8" s="2876" t="s">
        <v>462</v>
      </c>
      <c r="C8" s="285"/>
      <c r="D8" s="286"/>
      <c r="E8" s="286"/>
      <c r="F8" s="286"/>
      <c r="G8" s="286"/>
      <c r="H8" s="286"/>
      <c r="I8" s="286"/>
      <c r="J8" s="286"/>
      <c r="K8" s="286"/>
      <c r="L8" s="287"/>
      <c r="M8" s="288"/>
    </row>
    <row r="9" spans="1:13" ht="15.75">
      <c r="A9" s="2548"/>
      <c r="B9" s="2540"/>
      <c r="C9" s="3549" t="s">
        <v>1304</v>
      </c>
      <c r="D9" s="2768"/>
      <c r="E9" s="201" t="s">
        <v>924</v>
      </c>
      <c r="F9" s="2768" t="s">
        <v>925</v>
      </c>
      <c r="G9" s="2768"/>
      <c r="H9" s="201"/>
      <c r="I9" s="2768" t="s">
        <v>926</v>
      </c>
      <c r="J9" s="2768"/>
      <c r="K9" s="201"/>
      <c r="L9" s="201" t="s">
        <v>927</v>
      </c>
      <c r="M9" s="289"/>
    </row>
    <row r="10" spans="1:13" ht="15.75">
      <c r="A10" s="2548"/>
      <c r="B10" s="2590"/>
      <c r="C10" s="3549" t="s">
        <v>463</v>
      </c>
      <c r="D10" s="2768"/>
      <c r="E10" s="202" t="s">
        <v>5</v>
      </c>
      <c r="F10" s="2768" t="s">
        <v>463</v>
      </c>
      <c r="G10" s="2768"/>
      <c r="H10" s="202"/>
      <c r="I10" s="2768" t="s">
        <v>463</v>
      </c>
      <c r="J10" s="2768"/>
      <c r="K10" s="202"/>
      <c r="L10" s="202" t="s">
        <v>5</v>
      </c>
      <c r="M10" s="290"/>
    </row>
    <row r="11" spans="1:13" ht="27.75" customHeight="1">
      <c r="A11" s="2548"/>
      <c r="B11" s="278" t="s">
        <v>464</v>
      </c>
      <c r="C11" s="2858" t="s">
        <v>1309</v>
      </c>
      <c r="D11" s="2859"/>
      <c r="E11" s="2859"/>
      <c r="F11" s="2859"/>
      <c r="G11" s="2859"/>
      <c r="H11" s="2859"/>
      <c r="I11" s="2859"/>
      <c r="J11" s="2859"/>
      <c r="K11" s="2859"/>
      <c r="L11" s="2859"/>
      <c r="M11" s="2860"/>
    </row>
    <row r="12" spans="1:13" ht="56.25" customHeight="1">
      <c r="A12" s="2548"/>
      <c r="B12" s="278" t="s">
        <v>543</v>
      </c>
      <c r="C12" s="2880" t="s">
        <v>1308</v>
      </c>
      <c r="D12" s="2881"/>
      <c r="E12" s="2881"/>
      <c r="F12" s="2881"/>
      <c r="G12" s="2881"/>
      <c r="H12" s="2881"/>
      <c r="I12" s="2881"/>
      <c r="J12" s="2881"/>
      <c r="K12" s="2881"/>
      <c r="L12" s="2881"/>
      <c r="M12" s="2882"/>
    </row>
    <row r="13" spans="1:13" ht="47.25">
      <c r="A13" s="2548"/>
      <c r="B13" s="278" t="s">
        <v>545</v>
      </c>
      <c r="C13" s="2880" t="s">
        <v>1959</v>
      </c>
      <c r="D13" s="2881"/>
      <c r="E13" s="2881"/>
      <c r="F13" s="2881"/>
      <c r="G13" s="2881"/>
      <c r="H13" s="2881"/>
      <c r="I13" s="2881"/>
      <c r="J13" s="2881"/>
      <c r="K13" s="2881"/>
      <c r="L13" s="2881"/>
      <c r="M13" s="2882"/>
    </row>
    <row r="14" spans="1:13" ht="15.75">
      <c r="A14" s="2548"/>
      <c r="B14" s="2876" t="s">
        <v>547</v>
      </c>
      <c r="C14" s="2858" t="s">
        <v>11</v>
      </c>
      <c r="D14" s="2859"/>
      <c r="E14" s="222" t="s">
        <v>548</v>
      </c>
      <c r="F14" s="54"/>
      <c r="G14" s="54"/>
      <c r="H14" s="54"/>
      <c r="I14" s="54"/>
      <c r="J14" s="54"/>
      <c r="K14" s="54"/>
      <c r="L14" s="18"/>
      <c r="M14" s="229"/>
    </row>
    <row r="15" spans="1:13" ht="15.75">
      <c r="A15" s="2548"/>
      <c r="B15" s="2540"/>
      <c r="C15" s="2858" t="s">
        <v>84</v>
      </c>
      <c r="D15" s="2859"/>
      <c r="E15" s="2859"/>
      <c r="F15" s="2859"/>
      <c r="G15" s="2859"/>
      <c r="H15" s="2859"/>
      <c r="I15" s="2859"/>
      <c r="J15" s="2859"/>
      <c r="K15" s="2859"/>
      <c r="L15" s="2859"/>
      <c r="M15" s="2860"/>
    </row>
    <row r="16" spans="1:13" ht="15.75">
      <c r="A16" s="2886" t="s">
        <v>465</v>
      </c>
      <c r="B16" s="291" t="s">
        <v>2</v>
      </c>
      <c r="C16" s="2858" t="s">
        <v>11</v>
      </c>
      <c r="D16" s="2859"/>
      <c r="E16" s="2859"/>
      <c r="F16" s="2859"/>
      <c r="G16" s="2859"/>
      <c r="H16" s="2859"/>
      <c r="I16" s="2859"/>
      <c r="J16" s="2859"/>
      <c r="K16" s="2859"/>
      <c r="L16" s="2859"/>
      <c r="M16" s="2860"/>
    </row>
    <row r="17" spans="1:13" ht="15.75">
      <c r="A17" s="2519"/>
      <c r="B17" s="291" t="s">
        <v>550</v>
      </c>
      <c r="C17" s="2858" t="s">
        <v>1887</v>
      </c>
      <c r="D17" s="2859"/>
      <c r="E17" s="2859"/>
      <c r="F17" s="2859"/>
      <c r="G17" s="2859"/>
      <c r="H17" s="2859"/>
      <c r="I17" s="2859"/>
      <c r="J17" s="2859"/>
      <c r="K17" s="2859"/>
      <c r="L17" s="2859"/>
      <c r="M17" s="2860"/>
    </row>
    <row r="18" spans="1:13" ht="15.75">
      <c r="A18" s="2519"/>
      <c r="B18" s="2857" t="s">
        <v>466</v>
      </c>
      <c r="C18" s="223"/>
      <c r="D18" s="27"/>
      <c r="E18" s="27"/>
      <c r="F18" s="27"/>
      <c r="G18" s="27"/>
      <c r="H18" s="27"/>
      <c r="I18" s="27"/>
      <c r="J18" s="27"/>
      <c r="K18" s="27"/>
      <c r="L18" s="27"/>
      <c r="M18" s="224"/>
    </row>
    <row r="19" spans="1:13" ht="15.75">
      <c r="A19" s="2519"/>
      <c r="B19" s="2432"/>
      <c r="C19" s="29"/>
      <c r="D19" s="30"/>
      <c r="E19" s="31"/>
      <c r="F19" s="30"/>
      <c r="G19" s="31"/>
      <c r="H19" s="30"/>
      <c r="I19" s="31"/>
      <c r="J19" s="30"/>
      <c r="K19" s="31"/>
      <c r="L19" s="31"/>
      <c r="M19" s="32"/>
    </row>
    <row r="20" spans="1:13" ht="15.75">
      <c r="A20" s="2519"/>
      <c r="B20" s="2432"/>
      <c r="C20" s="33" t="s">
        <v>467</v>
      </c>
      <c r="D20" s="34"/>
      <c r="E20" s="35" t="s">
        <v>468</v>
      </c>
      <c r="F20" s="34"/>
      <c r="G20" s="35" t="s">
        <v>469</v>
      </c>
      <c r="H20" s="34"/>
      <c r="I20" s="35" t="s">
        <v>470</v>
      </c>
      <c r="J20" s="225"/>
      <c r="K20" s="35"/>
      <c r="L20" s="35"/>
      <c r="M20" s="37"/>
    </row>
    <row r="21" spans="1:13" ht="15.75">
      <c r="A21" s="2519"/>
      <c r="B21" s="2432"/>
      <c r="C21" s="33" t="s">
        <v>471</v>
      </c>
      <c r="D21" s="226"/>
      <c r="E21" s="35" t="s">
        <v>472</v>
      </c>
      <c r="F21" s="227"/>
      <c r="G21" s="35" t="s">
        <v>473</v>
      </c>
      <c r="H21" s="227"/>
      <c r="I21" s="35"/>
      <c r="J21" s="40"/>
      <c r="K21" s="35"/>
      <c r="L21" s="35"/>
      <c r="M21" s="37"/>
    </row>
    <row r="22" spans="1:13" ht="15.75">
      <c r="A22" s="2519"/>
      <c r="B22" s="2432"/>
      <c r="C22" s="33" t="s">
        <v>474</v>
      </c>
      <c r="D22" s="226"/>
      <c r="E22" s="35" t="s">
        <v>475</v>
      </c>
      <c r="F22" s="226" t="s">
        <v>477</v>
      </c>
      <c r="G22" s="35"/>
      <c r="H22" s="40"/>
      <c r="I22" s="35"/>
      <c r="J22" s="40"/>
      <c r="K22" s="35"/>
      <c r="L22" s="35"/>
      <c r="M22" s="37"/>
    </row>
    <row r="23" spans="1:13" ht="15.75">
      <c r="A23" s="2519"/>
      <c r="B23" s="2432"/>
      <c r="C23" s="33" t="s">
        <v>476</v>
      </c>
      <c r="D23" s="227"/>
      <c r="E23" s="35" t="s">
        <v>478</v>
      </c>
      <c r="F23" s="130"/>
      <c r="G23" s="130"/>
      <c r="H23" s="130"/>
      <c r="I23" s="130"/>
      <c r="J23" s="130"/>
      <c r="K23" s="130"/>
      <c r="L23" s="130"/>
      <c r="M23" s="131"/>
    </row>
    <row r="24" spans="1:13" ht="15.75">
      <c r="A24" s="2519"/>
      <c r="B24" s="2433"/>
      <c r="C24" s="43"/>
      <c r="D24" s="44"/>
      <c r="E24" s="44"/>
      <c r="F24" s="44"/>
      <c r="G24" s="44"/>
      <c r="H24" s="44"/>
      <c r="I24" s="44"/>
      <c r="J24" s="44"/>
      <c r="K24" s="44"/>
      <c r="L24" s="44"/>
      <c r="M24" s="45"/>
    </row>
    <row r="25" spans="1:13" ht="15.75">
      <c r="A25" s="2519"/>
      <c r="B25" s="2857" t="s">
        <v>479</v>
      </c>
      <c r="C25" s="228"/>
      <c r="D25" s="47"/>
      <c r="E25" s="47"/>
      <c r="F25" s="47"/>
      <c r="G25" s="47"/>
      <c r="H25" s="47"/>
      <c r="I25" s="47"/>
      <c r="J25" s="47"/>
      <c r="K25" s="47"/>
      <c r="L25" s="18"/>
      <c r="M25" s="229"/>
    </row>
    <row r="26" spans="1:13" ht="15.75">
      <c r="A26" s="2519"/>
      <c r="B26" s="2432"/>
      <c r="C26" s="33" t="s">
        <v>480</v>
      </c>
      <c r="D26" s="227"/>
      <c r="E26" s="48"/>
      <c r="F26" s="35" t="s">
        <v>481</v>
      </c>
      <c r="G26" s="226" t="s">
        <v>534</v>
      </c>
      <c r="H26" s="48"/>
      <c r="I26" s="35" t="s">
        <v>482</v>
      </c>
      <c r="J26" s="226"/>
      <c r="K26" s="48"/>
      <c r="L26" s="21"/>
      <c r="M26" s="22"/>
    </row>
    <row r="27" spans="1:13" ht="15.75">
      <c r="A27" s="2519"/>
      <c r="B27" s="2432"/>
      <c r="C27" s="33" t="s">
        <v>483</v>
      </c>
      <c r="D27" s="230"/>
      <c r="E27" s="21"/>
      <c r="F27" s="35" t="s">
        <v>484</v>
      </c>
      <c r="G27" s="227"/>
      <c r="H27" s="21"/>
      <c r="I27" s="50"/>
      <c r="J27" s="21"/>
      <c r="K27" s="20"/>
      <c r="L27" s="21"/>
      <c r="M27" s="22"/>
    </row>
    <row r="28" spans="1:13" ht="15.75">
      <c r="A28" s="2519"/>
      <c r="B28" s="2433"/>
      <c r="C28" s="51"/>
      <c r="D28" s="52"/>
      <c r="E28" s="52"/>
      <c r="F28" s="52"/>
      <c r="G28" s="52"/>
      <c r="H28" s="52"/>
      <c r="I28" s="52"/>
      <c r="J28" s="52"/>
      <c r="K28" s="52"/>
      <c r="L28" s="24"/>
      <c r="M28" s="25"/>
    </row>
    <row r="29" spans="1:13" ht="15.75">
      <c r="A29" s="2519"/>
      <c r="B29" s="56" t="s">
        <v>485</v>
      </c>
      <c r="C29" s="231"/>
      <c r="D29" s="54"/>
      <c r="E29" s="54"/>
      <c r="F29" s="54"/>
      <c r="G29" s="54"/>
      <c r="H29" s="54"/>
      <c r="I29" s="54"/>
      <c r="J29" s="54"/>
      <c r="K29" s="54"/>
      <c r="L29" s="54"/>
      <c r="M29" s="232"/>
    </row>
    <row r="30" spans="1:13" ht="15.75">
      <c r="A30" s="2519"/>
      <c r="B30" s="56"/>
      <c r="C30" s="57" t="s">
        <v>486</v>
      </c>
      <c r="D30" s="292" t="s">
        <v>8</v>
      </c>
      <c r="E30" s="48"/>
      <c r="F30" s="59" t="s">
        <v>487</v>
      </c>
      <c r="G30" s="227" t="s">
        <v>29</v>
      </c>
      <c r="H30" s="48"/>
      <c r="I30" s="59" t="s">
        <v>488</v>
      </c>
      <c r="J30" s="235"/>
      <c r="K30" s="218"/>
      <c r="L30" s="221"/>
      <c r="M30" s="63"/>
    </row>
    <row r="31" spans="1:13" ht="15.75">
      <c r="A31" s="2519"/>
      <c r="B31" s="13"/>
      <c r="C31" s="43"/>
      <c r="D31" s="44"/>
      <c r="E31" s="44"/>
      <c r="F31" s="44"/>
      <c r="G31" s="44"/>
      <c r="H31" s="44"/>
      <c r="I31" s="44"/>
      <c r="J31" s="44"/>
      <c r="K31" s="44"/>
      <c r="L31" s="44"/>
      <c r="M31" s="45"/>
    </row>
    <row r="32" spans="1:13" ht="15.75">
      <c r="A32" s="2519"/>
      <c r="B32" s="2857" t="s">
        <v>489</v>
      </c>
      <c r="C32" s="236"/>
      <c r="D32" s="65"/>
      <c r="E32" s="65"/>
      <c r="F32" s="65"/>
      <c r="G32" s="65"/>
      <c r="H32" s="65"/>
      <c r="I32" s="65"/>
      <c r="J32" s="65"/>
      <c r="K32" s="65"/>
      <c r="L32" s="18"/>
      <c r="M32" s="229"/>
    </row>
    <row r="33" spans="1:13" ht="15.75">
      <c r="A33" s="2519"/>
      <c r="B33" s="2432"/>
      <c r="C33" s="66" t="s">
        <v>490</v>
      </c>
      <c r="D33" s="237">
        <v>2021</v>
      </c>
      <c r="E33" s="67"/>
      <c r="F33" s="48" t="s">
        <v>491</v>
      </c>
      <c r="G33" s="238" t="s">
        <v>492</v>
      </c>
      <c r="H33" s="67"/>
      <c r="I33" s="59"/>
      <c r="J33" s="67"/>
      <c r="K33" s="67"/>
      <c r="L33" s="21"/>
      <c r="M33" s="22"/>
    </row>
    <row r="34" spans="1:13" ht="15.75">
      <c r="A34" s="2519"/>
      <c r="B34" s="2433"/>
      <c r="C34" s="43"/>
      <c r="D34" s="141"/>
      <c r="E34" s="142"/>
      <c r="F34" s="44"/>
      <c r="G34" s="142"/>
      <c r="H34" s="142"/>
      <c r="I34" s="143"/>
      <c r="J34" s="142"/>
      <c r="K34" s="142"/>
      <c r="L34" s="24"/>
      <c r="M34" s="25"/>
    </row>
    <row r="35" spans="1:13" ht="15.75">
      <c r="A35" s="2519"/>
      <c r="B35" s="2857" t="s">
        <v>493</v>
      </c>
      <c r="C35" s="239"/>
      <c r="D35" s="70"/>
      <c r="E35" s="70"/>
      <c r="F35" s="70"/>
      <c r="G35" s="70"/>
      <c r="H35" s="70"/>
      <c r="I35" s="70"/>
      <c r="J35" s="70"/>
      <c r="K35" s="70"/>
      <c r="L35" s="70"/>
      <c r="M35" s="240"/>
    </row>
    <row r="36" spans="1:13" ht="15.75">
      <c r="A36" s="2519"/>
      <c r="B36" s="2432"/>
      <c r="C36" s="72"/>
      <c r="D36" s="164" t="s">
        <v>494</v>
      </c>
      <c r="E36" s="164"/>
      <c r="F36" s="164" t="s">
        <v>495</v>
      </c>
      <c r="G36" s="164"/>
      <c r="H36" s="74" t="s">
        <v>496</v>
      </c>
      <c r="I36" s="74"/>
      <c r="J36" s="74" t="s">
        <v>497</v>
      </c>
      <c r="K36" s="164"/>
      <c r="L36" s="164" t="s">
        <v>498</v>
      </c>
      <c r="M36" s="75"/>
    </row>
    <row r="37" spans="1:13" ht="15.75">
      <c r="A37" s="2519"/>
      <c r="B37" s="2432"/>
      <c r="C37" s="72"/>
      <c r="D37" s="293" t="s">
        <v>29</v>
      </c>
      <c r="E37" s="293"/>
      <c r="F37" s="293">
        <v>1</v>
      </c>
      <c r="G37" s="242"/>
      <c r="H37" s="293">
        <v>1</v>
      </c>
      <c r="I37" s="242"/>
      <c r="J37" s="293">
        <v>1</v>
      </c>
      <c r="K37" s="242"/>
      <c r="L37" s="293">
        <v>1</v>
      </c>
      <c r="M37" s="254"/>
    </row>
    <row r="38" spans="1:13" ht="15.75">
      <c r="A38" s="2519"/>
      <c r="B38" s="2432"/>
      <c r="C38" s="72"/>
      <c r="D38" s="164" t="s">
        <v>499</v>
      </c>
      <c r="E38" s="164"/>
      <c r="F38" s="164" t="s">
        <v>500</v>
      </c>
      <c r="G38" s="164"/>
      <c r="H38" s="74" t="s">
        <v>501</v>
      </c>
      <c r="I38" s="74"/>
      <c r="J38" s="74" t="s">
        <v>502</v>
      </c>
      <c r="K38" s="164"/>
      <c r="L38" s="164" t="s">
        <v>503</v>
      </c>
      <c r="M38" s="32"/>
    </row>
    <row r="39" spans="1:13" ht="15.75">
      <c r="A39" s="2519"/>
      <c r="B39" s="2432"/>
      <c r="C39" s="72"/>
      <c r="D39" s="293">
        <v>1</v>
      </c>
      <c r="E39" s="242"/>
      <c r="F39" s="293">
        <v>1</v>
      </c>
      <c r="G39" s="242"/>
      <c r="H39" s="293">
        <v>1</v>
      </c>
      <c r="I39" s="242"/>
      <c r="J39" s="293">
        <v>1</v>
      </c>
      <c r="K39" s="242"/>
      <c r="L39" s="264"/>
      <c r="M39" s="254"/>
    </row>
    <row r="40" spans="1:13" ht="15.75">
      <c r="A40" s="2519"/>
      <c r="B40" s="2432"/>
      <c r="C40" s="72"/>
      <c r="D40" s="164" t="s">
        <v>504</v>
      </c>
      <c r="E40" s="164"/>
      <c r="F40" s="164" t="s">
        <v>505</v>
      </c>
      <c r="G40" s="164"/>
      <c r="H40" s="74" t="s">
        <v>506</v>
      </c>
      <c r="I40" s="74"/>
      <c r="J40" s="74" t="s">
        <v>507</v>
      </c>
      <c r="K40" s="164"/>
      <c r="L40" s="164" t="s">
        <v>508</v>
      </c>
      <c r="M40" s="32"/>
    </row>
    <row r="41" spans="1:13" ht="15.75">
      <c r="A41" s="2519"/>
      <c r="B41" s="2432"/>
      <c r="C41" s="72"/>
      <c r="D41" s="264"/>
      <c r="E41" s="242"/>
      <c r="F41" s="264"/>
      <c r="G41" s="242"/>
      <c r="H41" s="264"/>
      <c r="I41" s="242"/>
      <c r="J41" s="264"/>
      <c r="K41" s="242"/>
      <c r="L41" s="264"/>
      <c r="M41" s="254"/>
    </row>
    <row r="42" spans="1:13" ht="15.75">
      <c r="A42" s="2519"/>
      <c r="B42" s="2432"/>
      <c r="C42" s="72"/>
      <c r="D42" s="246" t="s">
        <v>508</v>
      </c>
      <c r="E42" s="253"/>
      <c r="F42" s="246" t="s">
        <v>509</v>
      </c>
      <c r="G42" s="253"/>
      <c r="H42" s="81"/>
      <c r="I42" s="93"/>
      <c r="J42" s="81"/>
      <c r="K42" s="93"/>
      <c r="L42" s="81"/>
      <c r="M42" s="245"/>
    </row>
    <row r="43" spans="1:13" ht="15.75">
      <c r="A43" s="2519"/>
      <c r="B43" s="2432"/>
      <c r="C43" s="72"/>
      <c r="D43" s="264"/>
      <c r="E43" s="242"/>
      <c r="F43" s="2964">
        <v>1</v>
      </c>
      <c r="G43" s="2966"/>
      <c r="H43" s="2528"/>
      <c r="I43" s="2528"/>
      <c r="J43" s="144"/>
      <c r="K43" s="164"/>
      <c r="L43" s="144"/>
      <c r="M43" s="85"/>
    </row>
    <row r="44" spans="1:13" ht="15.75">
      <c r="A44" s="2519"/>
      <c r="B44" s="2432"/>
      <c r="C44" s="86"/>
      <c r="D44" s="246"/>
      <c r="E44" s="253"/>
      <c r="F44" s="246"/>
      <c r="G44" s="253"/>
      <c r="H44" s="87"/>
      <c r="I44" s="96"/>
      <c r="J44" s="87"/>
      <c r="K44" s="96"/>
      <c r="L44" s="87"/>
      <c r="M44" s="89"/>
    </row>
    <row r="45" spans="1:13" ht="15.75">
      <c r="A45" s="2519"/>
      <c r="B45" s="2857" t="s">
        <v>510</v>
      </c>
      <c r="C45" s="228"/>
      <c r="D45" s="47"/>
      <c r="E45" s="47"/>
      <c r="F45" s="47"/>
      <c r="G45" s="47"/>
      <c r="H45" s="47"/>
      <c r="I45" s="47"/>
      <c r="J45" s="47"/>
      <c r="K45" s="47"/>
      <c r="L45" s="21"/>
      <c r="M45" s="22"/>
    </row>
    <row r="46" spans="1:13" ht="15.75">
      <c r="A46" s="2519"/>
      <c r="B46" s="2432"/>
      <c r="C46" s="90"/>
      <c r="D46" s="91" t="s">
        <v>131</v>
      </c>
      <c r="E46" s="92" t="s">
        <v>28</v>
      </c>
      <c r="F46" s="2453" t="s">
        <v>511</v>
      </c>
      <c r="G46" s="2883" t="s">
        <v>535</v>
      </c>
      <c r="H46" s="2883"/>
      <c r="I46" s="2883"/>
      <c r="J46" s="2883"/>
      <c r="K46" s="94" t="s">
        <v>512</v>
      </c>
      <c r="L46" s="2884" t="s">
        <v>1305</v>
      </c>
      <c r="M46" s="2885"/>
    </row>
    <row r="47" spans="1:13" ht="15.75">
      <c r="A47" s="2519"/>
      <c r="B47" s="2432"/>
      <c r="C47" s="90"/>
      <c r="D47" s="247" t="s">
        <v>477</v>
      </c>
      <c r="E47" s="226"/>
      <c r="F47" s="2453"/>
      <c r="G47" s="2883"/>
      <c r="H47" s="2883"/>
      <c r="I47" s="2883"/>
      <c r="J47" s="2883"/>
      <c r="K47" s="21"/>
      <c r="L47" s="2448"/>
      <c r="M47" s="2449"/>
    </row>
    <row r="48" spans="1:13" ht="15.75">
      <c r="A48" s="2519"/>
      <c r="B48" s="2433"/>
      <c r="C48" s="97"/>
      <c r="D48" s="24"/>
      <c r="E48" s="24"/>
      <c r="F48" s="24"/>
      <c r="G48" s="24"/>
      <c r="H48" s="24"/>
      <c r="I48" s="24"/>
      <c r="J48" s="24"/>
      <c r="K48" s="24"/>
      <c r="L48" s="21"/>
      <c r="M48" s="22"/>
    </row>
    <row r="49" spans="1:13" ht="15.75">
      <c r="A49" s="2519"/>
      <c r="B49" s="278" t="s">
        <v>513</v>
      </c>
      <c r="C49" s="2858" t="s">
        <v>1000</v>
      </c>
      <c r="D49" s="2859"/>
      <c r="E49" s="2859"/>
      <c r="F49" s="2859"/>
      <c r="G49" s="2859"/>
      <c r="H49" s="2859"/>
      <c r="I49" s="2859"/>
      <c r="J49" s="2859"/>
      <c r="K49" s="2859"/>
      <c r="L49" s="2859"/>
      <c r="M49" s="2860"/>
    </row>
    <row r="50" spans="1:13" ht="15.75">
      <c r="A50" s="2519"/>
      <c r="B50" s="291" t="s">
        <v>514</v>
      </c>
      <c r="C50" s="2858" t="s">
        <v>1306</v>
      </c>
      <c r="D50" s="2859"/>
      <c r="E50" s="2859"/>
      <c r="F50" s="2859"/>
      <c r="G50" s="2859"/>
      <c r="H50" s="2859"/>
      <c r="I50" s="2859"/>
      <c r="J50" s="2859"/>
      <c r="K50" s="2859"/>
      <c r="L50" s="2859"/>
      <c r="M50" s="2860"/>
    </row>
    <row r="51" spans="1:13" ht="15.75">
      <c r="A51" s="2519"/>
      <c r="B51" s="291" t="s">
        <v>515</v>
      </c>
      <c r="C51" s="2858">
        <v>15</v>
      </c>
      <c r="D51" s="2859"/>
      <c r="E51" s="2859"/>
      <c r="F51" s="2859"/>
      <c r="G51" s="2859"/>
      <c r="H51" s="2859"/>
      <c r="I51" s="2859"/>
      <c r="J51" s="2859"/>
      <c r="K51" s="2859"/>
      <c r="L51" s="2859"/>
      <c r="M51" s="2860"/>
    </row>
    <row r="52" spans="1:13" ht="15.75">
      <c r="A52" s="2519"/>
      <c r="B52" s="291" t="s">
        <v>517</v>
      </c>
      <c r="C52" s="2858" t="s">
        <v>1307</v>
      </c>
      <c r="D52" s="2859"/>
      <c r="E52" s="2859"/>
      <c r="F52" s="2859"/>
      <c r="G52" s="2859"/>
      <c r="H52" s="2859"/>
      <c r="I52" s="2859"/>
      <c r="J52" s="2859"/>
      <c r="K52" s="2859"/>
      <c r="L52" s="2859"/>
      <c r="M52" s="2860"/>
    </row>
    <row r="53" spans="1:13" ht="15.75">
      <c r="A53" s="2887" t="s">
        <v>518</v>
      </c>
      <c r="B53" s="294" t="s">
        <v>519</v>
      </c>
      <c r="C53" s="2869" t="s">
        <v>932</v>
      </c>
      <c r="D53" s="2870"/>
      <c r="E53" s="2870"/>
      <c r="F53" s="2870"/>
      <c r="G53" s="2870"/>
      <c r="H53" s="2870"/>
      <c r="I53" s="2870"/>
      <c r="J53" s="2870"/>
      <c r="K53" s="2870"/>
      <c r="L53" s="2870"/>
      <c r="M53" s="2871"/>
    </row>
    <row r="54" spans="1:13" ht="15.75">
      <c r="A54" s="2502"/>
      <c r="B54" s="294" t="s">
        <v>521</v>
      </c>
      <c r="C54" s="2869" t="s">
        <v>933</v>
      </c>
      <c r="D54" s="2870"/>
      <c r="E54" s="2870"/>
      <c r="F54" s="2870"/>
      <c r="G54" s="2870"/>
      <c r="H54" s="2870"/>
      <c r="I54" s="2870"/>
      <c r="J54" s="2870"/>
      <c r="K54" s="2870"/>
      <c r="L54" s="2870"/>
      <c r="M54" s="2871"/>
    </row>
    <row r="55" spans="1:13" ht="15.75">
      <c r="A55" s="2502"/>
      <c r="B55" s="294" t="s">
        <v>523</v>
      </c>
      <c r="C55" s="2869" t="s">
        <v>207</v>
      </c>
      <c r="D55" s="2870"/>
      <c r="E55" s="2870"/>
      <c r="F55" s="2870"/>
      <c r="G55" s="2870"/>
      <c r="H55" s="2870"/>
      <c r="I55" s="2870"/>
      <c r="J55" s="2870"/>
      <c r="K55" s="2870"/>
      <c r="L55" s="2870"/>
      <c r="M55" s="2871"/>
    </row>
    <row r="56" spans="1:13" ht="15.75">
      <c r="A56" s="2502"/>
      <c r="B56" s="295" t="s">
        <v>524</v>
      </c>
      <c r="C56" s="2869" t="s">
        <v>156</v>
      </c>
      <c r="D56" s="2870"/>
      <c r="E56" s="2870"/>
      <c r="F56" s="2870"/>
      <c r="G56" s="2870"/>
      <c r="H56" s="2870"/>
      <c r="I56" s="2870"/>
      <c r="J56" s="2870"/>
      <c r="K56" s="2870"/>
      <c r="L56" s="2870"/>
      <c r="M56" s="2871"/>
    </row>
    <row r="57" spans="1:13" ht="15.75">
      <c r="A57" s="2502"/>
      <c r="B57" s="294" t="s">
        <v>526</v>
      </c>
      <c r="C57" s="2892" t="s">
        <v>158</v>
      </c>
      <c r="D57" s="2870"/>
      <c r="E57" s="2870"/>
      <c r="F57" s="2870"/>
      <c r="G57" s="2870"/>
      <c r="H57" s="2870"/>
      <c r="I57" s="2870"/>
      <c r="J57" s="2870"/>
      <c r="K57" s="2870"/>
      <c r="L57" s="2870"/>
      <c r="M57" s="2871"/>
    </row>
    <row r="58" spans="1:13" ht="16.5" thickBot="1">
      <c r="A58" s="2516"/>
      <c r="B58" s="294" t="s">
        <v>527</v>
      </c>
      <c r="C58" s="2869" t="s">
        <v>157</v>
      </c>
      <c r="D58" s="2870"/>
      <c r="E58" s="2870"/>
      <c r="F58" s="2870"/>
      <c r="G58" s="2870"/>
      <c r="H58" s="2870"/>
      <c r="I58" s="2870"/>
      <c r="J58" s="2870"/>
      <c r="K58" s="2870"/>
      <c r="L58" s="2870"/>
      <c r="M58" s="2871"/>
    </row>
    <row r="59" spans="1:13" ht="15.75">
      <c r="A59" s="2887" t="s">
        <v>528</v>
      </c>
      <c r="B59" s="296" t="s">
        <v>529</v>
      </c>
      <c r="C59" s="2869" t="s">
        <v>934</v>
      </c>
      <c r="D59" s="2870"/>
      <c r="E59" s="2870"/>
      <c r="F59" s="2870"/>
      <c r="G59" s="2870"/>
      <c r="H59" s="2870"/>
      <c r="I59" s="2870"/>
      <c r="J59" s="2870"/>
      <c r="K59" s="2870"/>
      <c r="L59" s="2870"/>
      <c r="M59" s="2871"/>
    </row>
    <row r="60" spans="1:13" ht="15.75">
      <c r="A60" s="2502"/>
      <c r="B60" s="296" t="s">
        <v>531</v>
      </c>
      <c r="C60" s="2869" t="s">
        <v>585</v>
      </c>
      <c r="D60" s="2870"/>
      <c r="E60" s="2870"/>
      <c r="F60" s="2870"/>
      <c r="G60" s="2870"/>
      <c r="H60" s="2870"/>
      <c r="I60" s="2870"/>
      <c r="J60" s="2870"/>
      <c r="K60" s="2870"/>
      <c r="L60" s="2870"/>
      <c r="M60" s="2871"/>
    </row>
    <row r="61" spans="1:13" ht="15.75">
      <c r="A61" s="2502"/>
      <c r="B61" s="297" t="s">
        <v>5</v>
      </c>
      <c r="C61" s="2869" t="s">
        <v>207</v>
      </c>
      <c r="D61" s="2870"/>
      <c r="E61" s="2870"/>
      <c r="F61" s="2870"/>
      <c r="G61" s="2870"/>
      <c r="H61" s="2870"/>
      <c r="I61" s="2870"/>
      <c r="J61" s="2870"/>
      <c r="K61" s="2870"/>
      <c r="L61" s="2870"/>
      <c r="M61" s="2871"/>
    </row>
  </sheetData>
  <mergeCells count="50">
    <mergeCell ref="A59:A61"/>
    <mergeCell ref="C59:M59"/>
    <mergeCell ref="C60:M60"/>
    <mergeCell ref="C61:M61"/>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1:M11"/>
    <mergeCell ref="C12:M12"/>
    <mergeCell ref="C13:M13"/>
    <mergeCell ref="B14:B15"/>
    <mergeCell ref="C14:D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C14:D14 C4 G46:J47 C7</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zoomScale="69" zoomScaleNormal="69" workbookViewId="0">
      <selection activeCell="B1" sqref="B1"/>
    </sheetView>
  </sheetViews>
  <sheetFormatPr baseColWidth="10" defaultColWidth="11.42578125" defaultRowHeight="15"/>
  <cols>
    <col min="1" max="1" width="25.140625" style="1" customWidth="1"/>
    <col min="2" max="2" width="39.140625" style="1" customWidth="1"/>
    <col min="3" max="16384" width="11.42578125" style="1"/>
  </cols>
  <sheetData>
    <row r="1" spans="1:13" ht="16.5" thickBot="1">
      <c r="A1" s="2"/>
      <c r="B1" s="103" t="s">
        <v>2362</v>
      </c>
      <c r="C1" s="153"/>
      <c r="D1" s="153"/>
      <c r="E1" s="153"/>
      <c r="F1" s="153"/>
      <c r="G1" s="153"/>
      <c r="H1" s="153"/>
      <c r="I1" s="153"/>
      <c r="J1" s="153"/>
      <c r="K1" s="153"/>
      <c r="L1" s="153"/>
      <c r="M1" s="154"/>
    </row>
    <row r="2" spans="1:13" ht="45" customHeight="1">
      <c r="A2" s="2866" t="s">
        <v>457</v>
      </c>
      <c r="B2" s="4" t="s">
        <v>458</v>
      </c>
      <c r="C2" s="2582" t="s">
        <v>431</v>
      </c>
      <c r="D2" s="2583"/>
      <c r="E2" s="2583"/>
      <c r="F2" s="2583"/>
      <c r="G2" s="2583"/>
      <c r="H2" s="2583"/>
      <c r="I2" s="2583"/>
      <c r="J2" s="2583"/>
      <c r="K2" s="2583"/>
      <c r="L2" s="2583"/>
      <c r="M2" s="2584"/>
    </row>
    <row r="3" spans="1:13" ht="31.5">
      <c r="A3" s="2548"/>
      <c r="B3" s="278" t="s">
        <v>538</v>
      </c>
      <c r="C3" s="3045" t="s">
        <v>1960</v>
      </c>
      <c r="D3" s="2498"/>
      <c r="E3" s="2498"/>
      <c r="F3" s="3046"/>
      <c r="G3" s="3046"/>
      <c r="H3" s="3046"/>
      <c r="I3" s="3046"/>
      <c r="J3" s="3046"/>
      <c r="K3" s="3046"/>
      <c r="L3" s="3046"/>
      <c r="M3" s="3047"/>
    </row>
    <row r="4" spans="1:13" ht="16.5" thickBot="1">
      <c r="A4" s="2548"/>
      <c r="B4" s="13" t="s">
        <v>3</v>
      </c>
      <c r="C4" s="271" t="s">
        <v>28</v>
      </c>
      <c r="D4" s="279" t="s">
        <v>8</v>
      </c>
      <c r="E4" s="257"/>
      <c r="F4" s="3537" t="s">
        <v>4</v>
      </c>
      <c r="G4" s="3538"/>
      <c r="H4" s="279" t="s">
        <v>8</v>
      </c>
      <c r="I4" s="280"/>
      <c r="J4" s="280"/>
      <c r="K4" s="280"/>
      <c r="L4" s="280"/>
      <c r="M4" s="281"/>
    </row>
    <row r="5" spans="1:13" ht="15.75">
      <c r="A5" s="2548"/>
      <c r="B5" s="13" t="s">
        <v>459</v>
      </c>
      <c r="C5" s="3399" t="s">
        <v>8</v>
      </c>
      <c r="D5" s="3400"/>
      <c r="E5" s="3400"/>
      <c r="F5" s="3400"/>
      <c r="G5" s="3400"/>
      <c r="H5" s="3400"/>
      <c r="I5" s="3400"/>
      <c r="J5" s="3400"/>
      <c r="K5" s="3400"/>
      <c r="L5" s="3400"/>
      <c r="M5" s="3401"/>
    </row>
    <row r="6" spans="1:13" ht="15.75">
      <c r="A6" s="2548"/>
      <c r="B6" s="13" t="s">
        <v>460</v>
      </c>
      <c r="C6" s="279" t="s">
        <v>8</v>
      </c>
      <c r="D6" s="280"/>
      <c r="E6" s="280"/>
      <c r="F6" s="280"/>
      <c r="G6" s="280"/>
      <c r="H6" s="280"/>
      <c r="I6" s="280"/>
      <c r="J6" s="280"/>
      <c r="K6" s="280"/>
      <c r="L6" s="280"/>
      <c r="M6" s="281"/>
    </row>
    <row r="7" spans="1:13" ht="15.75">
      <c r="A7" s="2548"/>
      <c r="B7" s="278" t="s">
        <v>461</v>
      </c>
      <c r="C7" s="3545" t="s">
        <v>681</v>
      </c>
      <c r="D7" s="3546"/>
      <c r="E7" s="282"/>
      <c r="F7" s="282"/>
      <c r="G7" s="283"/>
      <c r="H7" s="284" t="s">
        <v>5</v>
      </c>
      <c r="I7" s="3547" t="s">
        <v>693</v>
      </c>
      <c r="J7" s="3546"/>
      <c r="K7" s="3546"/>
      <c r="L7" s="3546"/>
      <c r="M7" s="3548"/>
    </row>
    <row r="8" spans="1:13" ht="15.75">
      <c r="A8" s="2548"/>
      <c r="B8" s="2876" t="s">
        <v>462</v>
      </c>
      <c r="C8" s="285"/>
      <c r="D8" s="286"/>
      <c r="E8" s="286"/>
      <c r="F8" s="286"/>
      <c r="G8" s="286"/>
      <c r="H8" s="286"/>
      <c r="I8" s="286"/>
      <c r="J8" s="286"/>
      <c r="K8" s="286"/>
      <c r="L8" s="287"/>
      <c r="M8" s="288"/>
    </row>
    <row r="9" spans="1:13" ht="38.25" customHeight="1">
      <c r="A9" s="2548"/>
      <c r="B9" s="2540"/>
      <c r="C9" s="2852" t="s">
        <v>1</v>
      </c>
      <c r="D9" s="2853"/>
      <c r="E9" s="201"/>
      <c r="F9" s="2768"/>
      <c r="G9" s="2768"/>
      <c r="H9" s="201"/>
      <c r="I9" s="2768"/>
      <c r="J9" s="2768"/>
      <c r="K9" s="201"/>
      <c r="L9" s="199"/>
      <c r="M9" s="289"/>
    </row>
    <row r="10" spans="1:13" ht="15.75">
      <c r="A10" s="2548"/>
      <c r="B10" s="2590"/>
      <c r="C10" s="3549" t="s">
        <v>463</v>
      </c>
      <c r="D10" s="2768"/>
      <c r="E10" s="202"/>
      <c r="F10" s="2768" t="s">
        <v>463</v>
      </c>
      <c r="G10" s="2768"/>
      <c r="H10" s="202"/>
      <c r="I10" s="2768" t="s">
        <v>463</v>
      </c>
      <c r="J10" s="2768"/>
      <c r="K10" s="202"/>
      <c r="L10" s="200"/>
      <c r="M10" s="290"/>
    </row>
    <row r="11" spans="1:13" ht="38.25" customHeight="1">
      <c r="A11" s="2548"/>
      <c r="B11" s="278" t="s">
        <v>464</v>
      </c>
      <c r="C11" s="2880" t="s">
        <v>1310</v>
      </c>
      <c r="D11" s="2881"/>
      <c r="E11" s="2881"/>
      <c r="F11" s="2881"/>
      <c r="G11" s="2881"/>
      <c r="H11" s="2881"/>
      <c r="I11" s="2881"/>
      <c r="J11" s="2881"/>
      <c r="K11" s="2881"/>
      <c r="L11" s="2881"/>
      <c r="M11" s="2882"/>
    </row>
    <row r="12" spans="1:13" ht="46.5" customHeight="1">
      <c r="A12" s="2548"/>
      <c r="B12" s="278" t="s">
        <v>543</v>
      </c>
      <c r="C12" s="2880" t="s">
        <v>1319</v>
      </c>
      <c r="D12" s="2881"/>
      <c r="E12" s="2881"/>
      <c r="F12" s="2881"/>
      <c r="G12" s="2881"/>
      <c r="H12" s="2881"/>
      <c r="I12" s="2881"/>
      <c r="J12" s="2881"/>
      <c r="K12" s="2881"/>
      <c r="L12" s="2881"/>
      <c r="M12" s="2882"/>
    </row>
    <row r="13" spans="1:13" ht="48" customHeight="1">
      <c r="A13" s="2548"/>
      <c r="B13" s="278" t="s">
        <v>545</v>
      </c>
      <c r="C13" s="3045" t="s">
        <v>1959</v>
      </c>
      <c r="D13" s="2498"/>
      <c r="E13" s="2498"/>
      <c r="F13" s="3046"/>
      <c r="G13" s="3046"/>
      <c r="H13" s="3046"/>
      <c r="I13" s="3046"/>
      <c r="J13" s="3046"/>
      <c r="K13" s="3046"/>
      <c r="L13" s="3046"/>
      <c r="M13" s="3047"/>
    </row>
    <row r="14" spans="1:13" ht="96" customHeight="1">
      <c r="A14" s="2548"/>
      <c r="B14" s="2876" t="s">
        <v>547</v>
      </c>
      <c r="C14" s="2880" t="s">
        <v>11</v>
      </c>
      <c r="D14" s="2881"/>
      <c r="E14" s="299" t="s">
        <v>548</v>
      </c>
      <c r="F14" s="3553" t="s">
        <v>84</v>
      </c>
      <c r="G14" s="2881"/>
      <c r="H14" s="2881"/>
      <c r="I14" s="2881"/>
      <c r="J14" s="2881"/>
      <c r="K14" s="2881"/>
      <c r="L14" s="2881"/>
      <c r="M14" s="2882"/>
    </row>
    <row r="15" spans="1:13" ht="12.75" customHeight="1">
      <c r="A15" s="2548"/>
      <c r="B15" s="2540"/>
      <c r="C15" s="2858"/>
      <c r="D15" s="2859"/>
      <c r="E15" s="2859"/>
      <c r="F15" s="2859"/>
      <c r="G15" s="2859"/>
      <c r="H15" s="2859"/>
      <c r="I15" s="2859"/>
      <c r="J15" s="2859"/>
      <c r="K15" s="2859"/>
      <c r="L15" s="2859"/>
      <c r="M15" s="2860"/>
    </row>
    <row r="16" spans="1:13" ht="15.75">
      <c r="A16" s="2886" t="s">
        <v>465</v>
      </c>
      <c r="B16" s="291" t="s">
        <v>2</v>
      </c>
      <c r="C16" s="2858" t="s">
        <v>27</v>
      </c>
      <c r="D16" s="2859"/>
      <c r="E16" s="2859"/>
      <c r="F16" s="2859"/>
      <c r="G16" s="2859"/>
      <c r="H16" s="2859"/>
      <c r="I16" s="2859"/>
      <c r="J16" s="2859"/>
      <c r="K16" s="2859"/>
      <c r="L16" s="2859"/>
      <c r="M16" s="2860"/>
    </row>
    <row r="17" spans="1:13" ht="15.75">
      <c r="A17" s="2519"/>
      <c r="B17" s="291" t="s">
        <v>550</v>
      </c>
      <c r="C17" s="2858" t="s">
        <v>432</v>
      </c>
      <c r="D17" s="2859"/>
      <c r="E17" s="2859"/>
      <c r="F17" s="2859"/>
      <c r="G17" s="2859"/>
      <c r="H17" s="2859"/>
      <c r="I17" s="2859"/>
      <c r="J17" s="2859"/>
      <c r="K17" s="2859"/>
      <c r="L17" s="2859"/>
      <c r="M17" s="2860"/>
    </row>
    <row r="18" spans="1:13" ht="15.75">
      <c r="A18" s="2519"/>
      <c r="B18" s="2857" t="s">
        <v>466</v>
      </c>
      <c r="C18" s="223"/>
      <c r="D18" s="27"/>
      <c r="E18" s="27"/>
      <c r="F18" s="27"/>
      <c r="G18" s="27"/>
      <c r="H18" s="27"/>
      <c r="I18" s="27"/>
      <c r="J18" s="27"/>
      <c r="K18" s="27"/>
      <c r="L18" s="27"/>
      <c r="M18" s="224"/>
    </row>
    <row r="19" spans="1:13" ht="15.75">
      <c r="A19" s="2519"/>
      <c r="B19" s="2432"/>
      <c r="C19" s="29"/>
      <c r="D19" s="30"/>
      <c r="E19" s="31"/>
      <c r="F19" s="30"/>
      <c r="G19" s="31"/>
      <c r="H19" s="30"/>
      <c r="I19" s="31"/>
      <c r="J19" s="30"/>
      <c r="K19" s="31"/>
      <c r="L19" s="31"/>
      <c r="M19" s="32"/>
    </row>
    <row r="20" spans="1:13" ht="15.75">
      <c r="A20" s="2519"/>
      <c r="B20" s="2432"/>
      <c r="C20" s="33" t="s">
        <v>467</v>
      </c>
      <c r="D20" s="34"/>
      <c r="E20" s="35" t="s">
        <v>468</v>
      </c>
      <c r="F20" s="34"/>
      <c r="G20" s="35" t="s">
        <v>469</v>
      </c>
      <c r="H20" s="34"/>
      <c r="I20" s="35" t="s">
        <v>470</v>
      </c>
      <c r="J20" s="225"/>
      <c r="K20" s="35"/>
      <c r="L20" s="35"/>
      <c r="M20" s="37"/>
    </row>
    <row r="21" spans="1:13" ht="15.75">
      <c r="A21" s="2519"/>
      <c r="B21" s="2432"/>
      <c r="C21" s="33" t="s">
        <v>471</v>
      </c>
      <c r="D21" s="226"/>
      <c r="E21" s="35" t="s">
        <v>472</v>
      </c>
      <c r="F21" s="227"/>
      <c r="G21" s="35" t="s">
        <v>473</v>
      </c>
      <c r="H21" s="227"/>
      <c r="I21" s="35"/>
      <c r="J21" s="40"/>
      <c r="K21" s="35"/>
      <c r="L21" s="35"/>
      <c r="M21" s="37"/>
    </row>
    <row r="22" spans="1:13" ht="15.75">
      <c r="A22" s="2519"/>
      <c r="B22" s="2432"/>
      <c r="C22" s="33" t="s">
        <v>474</v>
      </c>
      <c r="D22" s="226"/>
      <c r="E22" s="35" t="s">
        <v>475</v>
      </c>
      <c r="F22" s="226"/>
      <c r="G22" s="35"/>
      <c r="H22" s="40"/>
      <c r="I22" s="35"/>
      <c r="J22" s="40"/>
      <c r="K22" s="35"/>
      <c r="L22" s="35"/>
      <c r="M22" s="37"/>
    </row>
    <row r="23" spans="1:13" ht="15.75">
      <c r="A23" s="2519"/>
      <c r="B23" s="2432"/>
      <c r="C23" s="33" t="s">
        <v>476</v>
      </c>
      <c r="D23" s="227" t="s">
        <v>477</v>
      </c>
      <c r="E23" s="35" t="s">
        <v>478</v>
      </c>
      <c r="F23" s="3550" t="s">
        <v>1311</v>
      </c>
      <c r="G23" s="3550"/>
      <c r="H23" s="3550"/>
      <c r="I23" s="3550"/>
      <c r="J23" s="3550"/>
      <c r="K23" s="3550"/>
      <c r="L23" s="3550"/>
      <c r="M23" s="131"/>
    </row>
    <row r="24" spans="1:13" ht="15.75">
      <c r="A24" s="2519"/>
      <c r="B24" s="2433"/>
      <c r="C24" s="43"/>
      <c r="D24" s="44"/>
      <c r="E24" s="44"/>
      <c r="F24" s="44"/>
      <c r="G24" s="44"/>
      <c r="H24" s="44"/>
      <c r="I24" s="44"/>
      <c r="J24" s="44"/>
      <c r="K24" s="44"/>
      <c r="L24" s="44"/>
      <c r="M24" s="45"/>
    </row>
    <row r="25" spans="1:13" ht="15.75">
      <c r="A25" s="2519"/>
      <c r="B25" s="2857" t="s">
        <v>479</v>
      </c>
      <c r="C25" s="228"/>
      <c r="D25" s="47"/>
      <c r="E25" s="47"/>
      <c r="F25" s="47"/>
      <c r="G25" s="47"/>
      <c r="H25" s="47"/>
      <c r="I25" s="47"/>
      <c r="J25" s="47"/>
      <c r="K25" s="47"/>
      <c r="L25" s="18"/>
      <c r="M25" s="229"/>
    </row>
    <row r="26" spans="1:13" ht="15.75">
      <c r="A26" s="2519"/>
      <c r="B26" s="2432"/>
      <c r="C26" s="33" t="s">
        <v>480</v>
      </c>
      <c r="D26" s="227"/>
      <c r="E26" s="48"/>
      <c r="F26" s="35" t="s">
        <v>481</v>
      </c>
      <c r="G26" s="226" t="s">
        <v>477</v>
      </c>
      <c r="H26" s="48"/>
      <c r="I26" s="35" t="s">
        <v>482</v>
      </c>
      <c r="J26" s="226"/>
      <c r="K26" s="48"/>
      <c r="L26" s="21"/>
      <c r="M26" s="22"/>
    </row>
    <row r="27" spans="1:13" ht="15.75">
      <c r="A27" s="2519"/>
      <c r="B27" s="2432"/>
      <c r="C27" s="33" t="s">
        <v>483</v>
      </c>
      <c r="D27" s="230"/>
      <c r="E27" s="21"/>
      <c r="F27" s="35" t="s">
        <v>484</v>
      </c>
      <c r="G27" s="227"/>
      <c r="H27" s="21"/>
      <c r="I27" s="50"/>
      <c r="J27" s="21"/>
      <c r="K27" s="20"/>
      <c r="L27" s="21"/>
      <c r="M27" s="22"/>
    </row>
    <row r="28" spans="1:13" ht="15.75">
      <c r="A28" s="2519"/>
      <c r="B28" s="2433"/>
      <c r="C28" s="51"/>
      <c r="D28" s="52"/>
      <c r="E28" s="52"/>
      <c r="F28" s="52"/>
      <c r="G28" s="52"/>
      <c r="H28" s="52"/>
      <c r="I28" s="52"/>
      <c r="J28" s="52"/>
      <c r="K28" s="52"/>
      <c r="L28" s="24"/>
      <c r="M28" s="25"/>
    </row>
    <row r="29" spans="1:13" ht="15.75">
      <c r="A29" s="2519"/>
      <c r="B29" s="56" t="s">
        <v>485</v>
      </c>
      <c r="C29" s="231"/>
      <c r="D29" s="54"/>
      <c r="E29" s="54"/>
      <c r="F29" s="54"/>
      <c r="G29" s="54"/>
      <c r="H29" s="54"/>
      <c r="I29" s="54"/>
      <c r="J29" s="54"/>
      <c r="K29" s="54"/>
      <c r="L29" s="54"/>
      <c r="M29" s="232"/>
    </row>
    <row r="30" spans="1:13" ht="15.75">
      <c r="A30" s="2519"/>
      <c r="B30" s="56"/>
      <c r="C30" s="57" t="s">
        <v>486</v>
      </c>
      <c r="D30" s="292" t="s">
        <v>29</v>
      </c>
      <c r="E30" s="48"/>
      <c r="F30" s="59" t="s">
        <v>487</v>
      </c>
      <c r="G30" s="227" t="s">
        <v>29</v>
      </c>
      <c r="H30" s="48"/>
      <c r="I30" s="59" t="s">
        <v>488</v>
      </c>
      <c r="J30" s="235"/>
      <c r="K30" s="218"/>
      <c r="L30" s="221"/>
      <c r="M30" s="63"/>
    </row>
    <row r="31" spans="1:13" ht="15.75">
      <c r="A31" s="2519"/>
      <c r="B31" s="13"/>
      <c r="C31" s="43"/>
      <c r="D31" s="44"/>
      <c r="E31" s="44"/>
      <c r="F31" s="44"/>
      <c r="G31" s="44"/>
      <c r="H31" s="44"/>
      <c r="I31" s="44"/>
      <c r="J31" s="44"/>
      <c r="K31" s="44"/>
      <c r="L31" s="44"/>
      <c r="M31" s="45"/>
    </row>
    <row r="32" spans="1:13" ht="15.75">
      <c r="A32" s="2519"/>
      <c r="B32" s="2857" t="s">
        <v>489</v>
      </c>
      <c r="C32" s="236"/>
      <c r="D32" s="65"/>
      <c r="E32" s="65"/>
      <c r="F32" s="65"/>
      <c r="G32" s="65"/>
      <c r="H32" s="65"/>
      <c r="I32" s="65"/>
      <c r="J32" s="65"/>
      <c r="K32" s="65"/>
      <c r="L32" s="18"/>
      <c r="M32" s="229"/>
    </row>
    <row r="33" spans="1:13" ht="15.75">
      <c r="A33" s="2519"/>
      <c r="B33" s="2432"/>
      <c r="C33" s="66" t="s">
        <v>490</v>
      </c>
      <c r="D33" s="238" t="s">
        <v>1318</v>
      </c>
      <c r="E33" s="67"/>
      <c r="F33" s="48" t="s">
        <v>491</v>
      </c>
      <c r="G33" s="238" t="s">
        <v>492</v>
      </c>
      <c r="H33" s="67"/>
      <c r="I33" s="59"/>
      <c r="J33" s="67"/>
      <c r="K33" s="67"/>
      <c r="L33" s="21"/>
      <c r="M33" s="22"/>
    </row>
    <row r="34" spans="1:13" ht="15.75">
      <c r="A34" s="2519"/>
      <c r="B34" s="2433"/>
      <c r="C34" s="43"/>
      <c r="D34" s="141"/>
      <c r="E34" s="142"/>
      <c r="F34" s="44"/>
      <c r="G34" s="142"/>
      <c r="H34" s="142"/>
      <c r="I34" s="143"/>
      <c r="J34" s="142"/>
      <c r="K34" s="142"/>
      <c r="L34" s="24"/>
      <c r="M34" s="25"/>
    </row>
    <row r="35" spans="1:13" ht="15.75">
      <c r="A35" s="2519"/>
      <c r="B35" s="2857" t="s">
        <v>493</v>
      </c>
      <c r="C35" s="239"/>
      <c r="D35" s="70"/>
      <c r="E35" s="70"/>
      <c r="F35" s="70"/>
      <c r="G35" s="70"/>
      <c r="H35" s="70"/>
      <c r="I35" s="70"/>
      <c r="J35" s="70"/>
      <c r="K35" s="70"/>
      <c r="L35" s="70"/>
      <c r="M35" s="240"/>
    </row>
    <row r="36" spans="1:13" ht="15.75">
      <c r="A36" s="2519"/>
      <c r="B36" s="2432"/>
      <c r="C36" s="72"/>
      <c r="D36" s="164" t="s">
        <v>494</v>
      </c>
      <c r="E36" s="164"/>
      <c r="F36" s="164" t="s">
        <v>495</v>
      </c>
      <c r="G36" s="164"/>
      <c r="H36" s="74" t="s">
        <v>496</v>
      </c>
      <c r="I36" s="74"/>
      <c r="J36" s="74" t="s">
        <v>497</v>
      </c>
      <c r="K36" s="164"/>
      <c r="L36" s="164" t="s">
        <v>498</v>
      </c>
      <c r="M36" s="75"/>
    </row>
    <row r="37" spans="1:13" ht="15.75">
      <c r="A37" s="2519"/>
      <c r="B37" s="2432"/>
      <c r="C37" s="72"/>
      <c r="D37" s="301">
        <v>10</v>
      </c>
      <c r="E37" s="242"/>
      <c r="F37" s="301">
        <v>10</v>
      </c>
      <c r="G37" s="242"/>
      <c r="H37" s="301">
        <v>10</v>
      </c>
      <c r="I37" s="242"/>
      <c r="J37" s="301">
        <v>10</v>
      </c>
      <c r="K37" s="242"/>
      <c r="L37" s="301">
        <v>10</v>
      </c>
      <c r="M37" s="254"/>
    </row>
    <row r="38" spans="1:13" ht="15.75">
      <c r="A38" s="2519"/>
      <c r="B38" s="2432"/>
      <c r="C38" s="72"/>
      <c r="D38" s="164" t="s">
        <v>499</v>
      </c>
      <c r="E38" s="164"/>
      <c r="F38" s="164" t="s">
        <v>500</v>
      </c>
      <c r="G38" s="164"/>
      <c r="H38" s="74" t="s">
        <v>501</v>
      </c>
      <c r="I38" s="74"/>
      <c r="J38" s="74" t="s">
        <v>502</v>
      </c>
      <c r="K38" s="164"/>
      <c r="L38" s="164" t="s">
        <v>503</v>
      </c>
      <c r="M38" s="32"/>
    </row>
    <row r="39" spans="1:13" ht="15.75">
      <c r="A39" s="2519"/>
      <c r="B39" s="2432"/>
      <c r="C39" s="72"/>
      <c r="D39" s="301">
        <v>10</v>
      </c>
      <c r="E39" s="242"/>
      <c r="F39" s="301">
        <v>10</v>
      </c>
      <c r="G39" s="242"/>
      <c r="H39" s="301">
        <v>10</v>
      </c>
      <c r="I39" s="242"/>
      <c r="J39" s="301">
        <v>10</v>
      </c>
      <c r="K39" s="242"/>
      <c r="L39" s="301">
        <v>10</v>
      </c>
      <c r="M39" s="254"/>
    </row>
    <row r="40" spans="1:13" ht="15.75">
      <c r="A40" s="2519"/>
      <c r="B40" s="2432"/>
      <c r="C40" s="72"/>
      <c r="D40" s="164" t="s">
        <v>504</v>
      </c>
      <c r="E40" s="164"/>
      <c r="F40" s="164" t="s">
        <v>505</v>
      </c>
      <c r="G40" s="164"/>
      <c r="H40" s="74" t="s">
        <v>506</v>
      </c>
      <c r="I40" s="74"/>
      <c r="J40" s="74" t="s">
        <v>507</v>
      </c>
      <c r="K40" s="164"/>
      <c r="L40" s="164" t="s">
        <v>508</v>
      </c>
      <c r="M40" s="32"/>
    </row>
    <row r="41" spans="1:13" ht="15.75">
      <c r="A41" s="2519"/>
      <c r="B41" s="2432"/>
      <c r="C41" s="72"/>
      <c r="D41" s="264"/>
      <c r="E41" s="242"/>
      <c r="F41" s="264"/>
      <c r="G41" s="242"/>
      <c r="H41" s="264"/>
      <c r="I41" s="242"/>
      <c r="J41" s="264"/>
      <c r="K41" s="242"/>
      <c r="L41" s="264"/>
      <c r="M41" s="254"/>
    </row>
    <row r="42" spans="1:13" ht="15.75">
      <c r="A42" s="2519"/>
      <c r="B42" s="2432"/>
      <c r="C42" s="72"/>
      <c r="D42" s="246" t="s">
        <v>508</v>
      </c>
      <c r="E42" s="253"/>
      <c r="F42" s="246" t="s">
        <v>509</v>
      </c>
      <c r="G42" s="253"/>
      <c r="H42" s="81"/>
      <c r="I42" s="93"/>
      <c r="J42" s="81"/>
      <c r="K42" s="93"/>
      <c r="L42" s="81"/>
      <c r="M42" s="245"/>
    </row>
    <row r="43" spans="1:13" ht="15.75">
      <c r="A43" s="2519"/>
      <c r="B43" s="2432"/>
      <c r="C43" s="72"/>
      <c r="D43" s="264"/>
      <c r="E43" s="242"/>
      <c r="F43" s="3551">
        <v>100</v>
      </c>
      <c r="G43" s="3552"/>
      <c r="H43" s="2528"/>
      <c r="I43" s="2528"/>
      <c r="J43" s="144"/>
      <c r="K43" s="164"/>
      <c r="L43" s="144"/>
      <c r="M43" s="85"/>
    </row>
    <row r="44" spans="1:13" ht="15.75">
      <c r="A44" s="2519"/>
      <c r="B44" s="2432"/>
      <c r="C44" s="86"/>
      <c r="D44" s="246"/>
      <c r="E44" s="253"/>
      <c r="F44" s="246"/>
      <c r="G44" s="253"/>
      <c r="H44" s="87"/>
      <c r="I44" s="96"/>
      <c r="J44" s="87"/>
      <c r="K44" s="96"/>
      <c r="L44" s="87"/>
      <c r="M44" s="89"/>
    </row>
    <row r="45" spans="1:13" ht="15.75">
      <c r="A45" s="2519"/>
      <c r="B45" s="2857" t="s">
        <v>510</v>
      </c>
      <c r="C45" s="228"/>
      <c r="D45" s="47"/>
      <c r="E45" s="47"/>
      <c r="F45" s="47"/>
      <c r="G45" s="47"/>
      <c r="H45" s="47"/>
      <c r="I45" s="47"/>
      <c r="J45" s="47"/>
      <c r="K45" s="47"/>
      <c r="L45" s="21"/>
      <c r="M45" s="22"/>
    </row>
    <row r="46" spans="1:13" ht="15.75">
      <c r="A46" s="2519"/>
      <c r="B46" s="2432"/>
      <c r="C46" s="90"/>
      <c r="D46" s="91" t="s">
        <v>131</v>
      </c>
      <c r="E46" s="92" t="s">
        <v>28</v>
      </c>
      <c r="F46" s="2453" t="s">
        <v>511</v>
      </c>
      <c r="G46" s="2883"/>
      <c r="H46" s="2883"/>
      <c r="I46" s="2883"/>
      <c r="J46" s="2883"/>
      <c r="K46" s="94" t="s">
        <v>512</v>
      </c>
      <c r="L46" s="2884"/>
      <c r="M46" s="2885"/>
    </row>
    <row r="47" spans="1:13" ht="15.75">
      <c r="A47" s="2519"/>
      <c r="B47" s="2432"/>
      <c r="C47" s="90"/>
      <c r="D47" s="247"/>
      <c r="E47" s="226" t="s">
        <v>477</v>
      </c>
      <c r="F47" s="2453"/>
      <c r="G47" s="2883"/>
      <c r="H47" s="2883"/>
      <c r="I47" s="2883"/>
      <c r="J47" s="2883"/>
      <c r="K47" s="21"/>
      <c r="L47" s="2448"/>
      <c r="M47" s="2449"/>
    </row>
    <row r="48" spans="1:13" ht="15.75">
      <c r="A48" s="2519"/>
      <c r="B48" s="2433"/>
      <c r="C48" s="97"/>
      <c r="D48" s="24"/>
      <c r="E48" s="24"/>
      <c r="F48" s="24"/>
      <c r="G48" s="24"/>
      <c r="H48" s="24"/>
      <c r="I48" s="24"/>
      <c r="J48" s="24"/>
      <c r="K48" s="24"/>
      <c r="L48" s="21"/>
      <c r="M48" s="22"/>
    </row>
    <row r="49" spans="1:13" ht="15.75">
      <c r="A49" s="2519"/>
      <c r="B49" s="278" t="s">
        <v>513</v>
      </c>
      <c r="C49" s="2858" t="s">
        <v>1312</v>
      </c>
      <c r="D49" s="2859"/>
      <c r="E49" s="2859"/>
      <c r="F49" s="2859"/>
      <c r="G49" s="2859"/>
      <c r="H49" s="2859"/>
      <c r="I49" s="2859"/>
      <c r="J49" s="2859"/>
      <c r="K49" s="2859"/>
      <c r="L49" s="2859"/>
      <c r="M49" s="2860"/>
    </row>
    <row r="50" spans="1:13" ht="15.75">
      <c r="A50" s="2519"/>
      <c r="B50" s="291" t="s">
        <v>514</v>
      </c>
      <c r="C50" s="2858" t="s">
        <v>1313</v>
      </c>
      <c r="D50" s="2859"/>
      <c r="E50" s="2859"/>
      <c r="F50" s="2859"/>
      <c r="G50" s="2859"/>
      <c r="H50" s="2859"/>
      <c r="I50" s="2859"/>
      <c r="J50" s="2859"/>
      <c r="K50" s="2859"/>
      <c r="L50" s="2859"/>
      <c r="M50" s="2860"/>
    </row>
    <row r="51" spans="1:13" ht="15.75">
      <c r="A51" s="2519"/>
      <c r="B51" s="291" t="s">
        <v>515</v>
      </c>
      <c r="C51" s="2858" t="s">
        <v>516</v>
      </c>
      <c r="D51" s="2859"/>
      <c r="E51" s="2859"/>
      <c r="F51" s="2859"/>
      <c r="G51" s="2859"/>
      <c r="H51" s="2859"/>
      <c r="I51" s="2859"/>
      <c r="J51" s="2859"/>
      <c r="K51" s="2859"/>
      <c r="L51" s="2859"/>
      <c r="M51" s="2860"/>
    </row>
    <row r="52" spans="1:13" ht="15.75">
      <c r="A52" s="2519"/>
      <c r="B52" s="291" t="s">
        <v>517</v>
      </c>
      <c r="C52" s="2858" t="s">
        <v>8</v>
      </c>
      <c r="D52" s="2859"/>
      <c r="E52" s="2859"/>
      <c r="F52" s="2859"/>
      <c r="G52" s="2859"/>
      <c r="H52" s="2859"/>
      <c r="I52" s="2859"/>
      <c r="J52" s="2859"/>
      <c r="K52" s="2859"/>
      <c r="L52" s="2859"/>
      <c r="M52" s="2860"/>
    </row>
    <row r="53" spans="1:13" ht="15.75">
      <c r="A53" s="2887" t="s">
        <v>518</v>
      </c>
      <c r="B53" s="294" t="s">
        <v>519</v>
      </c>
      <c r="C53" s="2869" t="s">
        <v>1314</v>
      </c>
      <c r="D53" s="2870"/>
      <c r="E53" s="2870"/>
      <c r="F53" s="2870"/>
      <c r="G53" s="2870"/>
      <c r="H53" s="2870"/>
      <c r="I53" s="2870"/>
      <c r="J53" s="2870"/>
      <c r="K53" s="2870"/>
      <c r="L53" s="2870"/>
      <c r="M53" s="2871"/>
    </row>
    <row r="54" spans="1:13" ht="15.75">
      <c r="A54" s="2502"/>
      <c r="B54" s="294" t="s">
        <v>521</v>
      </c>
      <c r="C54" s="2869" t="s">
        <v>1315</v>
      </c>
      <c r="D54" s="2870"/>
      <c r="E54" s="2870"/>
      <c r="F54" s="2870"/>
      <c r="G54" s="2870"/>
      <c r="H54" s="2870"/>
      <c r="I54" s="2870"/>
      <c r="J54" s="2870"/>
      <c r="K54" s="2870"/>
      <c r="L54" s="2870"/>
      <c r="M54" s="2871"/>
    </row>
    <row r="55" spans="1:13" ht="15.75" customHeight="1">
      <c r="A55" s="2502"/>
      <c r="B55" s="294" t="s">
        <v>523</v>
      </c>
      <c r="C55" s="2869" t="s">
        <v>207</v>
      </c>
      <c r="D55" s="2870"/>
      <c r="E55" s="2870"/>
      <c r="F55" s="2870"/>
      <c r="G55" s="2870"/>
      <c r="H55" s="2870"/>
      <c r="I55" s="2870"/>
      <c r="J55" s="2870"/>
      <c r="K55" s="2870"/>
      <c r="L55" s="2870"/>
      <c r="M55" s="2871"/>
    </row>
    <row r="56" spans="1:13" ht="15.75">
      <c r="A56" s="2502"/>
      <c r="B56" s="295" t="s">
        <v>524</v>
      </c>
      <c r="C56" s="2869" t="s">
        <v>1316</v>
      </c>
      <c r="D56" s="2870"/>
      <c r="E56" s="2870"/>
      <c r="F56" s="2870"/>
      <c r="G56" s="2870"/>
      <c r="H56" s="2870"/>
      <c r="I56" s="2870"/>
      <c r="J56" s="2870"/>
      <c r="K56" s="2870"/>
      <c r="L56" s="2870"/>
      <c r="M56" s="2871"/>
    </row>
    <row r="57" spans="1:13" ht="15.75">
      <c r="A57" s="2502"/>
      <c r="B57" s="294" t="s">
        <v>526</v>
      </c>
      <c r="C57" s="2892" t="s">
        <v>1317</v>
      </c>
      <c r="D57" s="2870"/>
      <c r="E57" s="2870"/>
      <c r="F57" s="2870"/>
      <c r="G57" s="2870"/>
      <c r="H57" s="2870"/>
      <c r="I57" s="2870"/>
      <c r="J57" s="2870"/>
      <c r="K57" s="2870"/>
      <c r="L57" s="2870"/>
      <c r="M57" s="2871"/>
    </row>
    <row r="58" spans="1:13" ht="16.5" thickBot="1">
      <c r="A58" s="2516"/>
      <c r="B58" s="294" t="s">
        <v>527</v>
      </c>
      <c r="C58" s="2869">
        <v>3779595</v>
      </c>
      <c r="D58" s="2870"/>
      <c r="E58" s="2870"/>
      <c r="F58" s="2870"/>
      <c r="G58" s="2870"/>
      <c r="H58" s="2870"/>
      <c r="I58" s="2870"/>
      <c r="J58" s="2870"/>
      <c r="K58" s="2870"/>
      <c r="L58" s="2870"/>
      <c r="M58" s="2871"/>
    </row>
    <row r="59" spans="1:13" ht="15.75">
      <c r="A59" s="2887" t="s">
        <v>528</v>
      </c>
      <c r="B59" s="296" t="s">
        <v>529</v>
      </c>
      <c r="C59" s="2869" t="s">
        <v>691</v>
      </c>
      <c r="D59" s="2870"/>
      <c r="E59" s="2870"/>
      <c r="F59" s="2870"/>
      <c r="G59" s="2870"/>
      <c r="H59" s="2870"/>
      <c r="I59" s="2870"/>
      <c r="J59" s="2870"/>
      <c r="K59" s="2870"/>
      <c r="L59" s="2870"/>
      <c r="M59" s="2871"/>
    </row>
    <row r="60" spans="1:13" ht="15.75">
      <c r="A60" s="2502"/>
      <c r="B60" s="296" t="s">
        <v>531</v>
      </c>
      <c r="C60" s="2869" t="s">
        <v>574</v>
      </c>
      <c r="D60" s="2870"/>
      <c r="E60" s="2870"/>
      <c r="F60" s="2870"/>
      <c r="G60" s="2870"/>
      <c r="H60" s="2870"/>
      <c r="I60" s="2870"/>
      <c r="J60" s="2870"/>
      <c r="K60" s="2870"/>
      <c r="L60" s="2870"/>
      <c r="M60" s="2871"/>
    </row>
    <row r="61" spans="1:13" ht="16.5" thickBot="1">
      <c r="A61" s="2502"/>
      <c r="B61" s="297" t="s">
        <v>5</v>
      </c>
      <c r="C61" s="2869" t="s">
        <v>207</v>
      </c>
      <c r="D61" s="2870"/>
      <c r="E61" s="2870"/>
      <c r="F61" s="2870"/>
      <c r="G61" s="2870"/>
      <c r="H61" s="2870"/>
      <c r="I61" s="2870"/>
      <c r="J61" s="2870"/>
      <c r="K61" s="2870"/>
      <c r="L61" s="2870"/>
      <c r="M61" s="2871"/>
    </row>
    <row r="62" spans="1:13" ht="16.5" thickBot="1">
      <c r="A62" s="150" t="s">
        <v>533</v>
      </c>
      <c r="B62" s="104"/>
      <c r="C62" s="2506"/>
      <c r="D62" s="2507"/>
      <c r="E62" s="2507"/>
      <c r="F62" s="2507"/>
      <c r="G62" s="2507"/>
      <c r="H62" s="2507"/>
      <c r="I62" s="2507"/>
      <c r="J62" s="2507"/>
      <c r="K62" s="2507"/>
      <c r="L62" s="2507"/>
      <c r="M62" s="2508"/>
    </row>
  </sheetData>
  <mergeCells count="51">
    <mergeCell ref="C62:M62"/>
    <mergeCell ref="F14:M14"/>
    <mergeCell ref="C57:M57"/>
    <mergeCell ref="C58:M58"/>
    <mergeCell ref="A59:A61"/>
    <mergeCell ref="C59:M59"/>
    <mergeCell ref="C60:M60"/>
    <mergeCell ref="C61:M61"/>
    <mergeCell ref="L46:M47"/>
    <mergeCell ref="C49:M49"/>
    <mergeCell ref="C50:M50"/>
    <mergeCell ref="C51:M51"/>
    <mergeCell ref="C52:M52"/>
    <mergeCell ref="A53:A58"/>
    <mergeCell ref="C53:M53"/>
    <mergeCell ref="C54:M54"/>
    <mergeCell ref="C55:M55"/>
    <mergeCell ref="C56:M56"/>
    <mergeCell ref="B32:B34"/>
    <mergeCell ref="B35:B44"/>
    <mergeCell ref="F43:G43"/>
    <mergeCell ref="H43:I43"/>
    <mergeCell ref="B45:B48"/>
    <mergeCell ref="F46:F47"/>
    <mergeCell ref="G46:J47"/>
    <mergeCell ref="C13:M13"/>
    <mergeCell ref="B14:B15"/>
    <mergeCell ref="C14:D14"/>
    <mergeCell ref="C15:M15"/>
    <mergeCell ref="A16:A52"/>
    <mergeCell ref="C16:M16"/>
    <mergeCell ref="C17:M17"/>
    <mergeCell ref="B18:B24"/>
    <mergeCell ref="F23:L23"/>
    <mergeCell ref="B25:B28"/>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C4 C14:D14 C7 G46:J47</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zoomScale="70" zoomScaleNormal="70" workbookViewId="0">
      <selection activeCell="C3" sqref="C3:M3"/>
    </sheetView>
  </sheetViews>
  <sheetFormatPr baseColWidth="10" defaultColWidth="11.42578125" defaultRowHeight="15.75"/>
  <cols>
    <col min="1" max="1" width="25.140625" style="3" customWidth="1"/>
    <col min="2" max="2" width="39.140625" style="105" customWidth="1"/>
    <col min="3" max="16384" width="11.42578125" style="3"/>
  </cols>
  <sheetData>
    <row r="1" spans="1:14" ht="16.5" thickBot="1">
      <c r="A1" s="2"/>
      <c r="B1" s="103" t="s">
        <v>1949</v>
      </c>
      <c r="C1" s="153"/>
      <c r="D1" s="153"/>
      <c r="E1" s="153"/>
      <c r="F1" s="153"/>
      <c r="G1" s="153"/>
      <c r="H1" s="153"/>
      <c r="I1" s="153"/>
      <c r="J1" s="153"/>
      <c r="K1" s="153"/>
      <c r="L1" s="153"/>
      <c r="M1" s="154"/>
    </row>
    <row r="2" spans="1:14" ht="72" customHeight="1">
      <c r="A2" s="2866" t="s">
        <v>457</v>
      </c>
      <c r="B2" s="4" t="s">
        <v>458</v>
      </c>
      <c r="C2" s="2582" t="s">
        <v>438</v>
      </c>
      <c r="D2" s="2583"/>
      <c r="E2" s="2583"/>
      <c r="F2" s="2583"/>
      <c r="G2" s="2583"/>
      <c r="H2" s="2583"/>
      <c r="I2" s="2583"/>
      <c r="J2" s="2583"/>
      <c r="K2" s="2583"/>
      <c r="L2" s="2583"/>
      <c r="M2" s="2584"/>
    </row>
    <row r="3" spans="1:14" ht="57.95" customHeight="1">
      <c r="A3" s="2548"/>
      <c r="B3" s="278" t="s">
        <v>538</v>
      </c>
      <c r="C3" s="2869" t="s">
        <v>1960</v>
      </c>
      <c r="D3" s="2870"/>
      <c r="E3" s="2870"/>
      <c r="F3" s="2870"/>
      <c r="G3" s="2870"/>
      <c r="H3" s="2870"/>
      <c r="I3" s="2870"/>
      <c r="J3" s="2870"/>
      <c r="K3" s="2870"/>
      <c r="L3" s="2870"/>
      <c r="M3" s="2871"/>
    </row>
    <row r="4" spans="1:14">
      <c r="A4" s="2548"/>
      <c r="B4" s="13" t="s">
        <v>3</v>
      </c>
      <c r="C4" s="255" t="s">
        <v>131</v>
      </c>
      <c r="D4" s="256"/>
      <c r="E4" s="257"/>
      <c r="F4" s="2867" t="s">
        <v>4</v>
      </c>
      <c r="G4" s="2868"/>
      <c r="H4" s="258">
        <v>11</v>
      </c>
      <c r="I4" s="259"/>
      <c r="J4" s="259"/>
      <c r="K4" s="259"/>
      <c r="L4" s="259"/>
      <c r="M4" s="260"/>
    </row>
    <row r="5" spans="1:14" ht="45" customHeight="1">
      <c r="A5" s="2548"/>
      <c r="B5" s="13" t="s">
        <v>459</v>
      </c>
      <c r="C5" s="2869" t="s">
        <v>1332</v>
      </c>
      <c r="D5" s="2870"/>
      <c r="E5" s="2870"/>
      <c r="F5" s="2870"/>
      <c r="G5" s="2870"/>
      <c r="H5" s="2870"/>
      <c r="I5" s="2870"/>
      <c r="J5" s="2870"/>
      <c r="K5" s="2870"/>
      <c r="L5" s="2870"/>
      <c r="M5" s="2871"/>
      <c r="N5" s="440"/>
    </row>
    <row r="6" spans="1:14" ht="45" customHeight="1">
      <c r="A6" s="2548"/>
      <c r="B6" s="13" t="s">
        <v>460</v>
      </c>
      <c r="C6" s="2869" t="s">
        <v>1333</v>
      </c>
      <c r="D6" s="2870"/>
      <c r="E6" s="2870"/>
      <c r="F6" s="2870"/>
      <c r="G6" s="2870"/>
      <c r="H6" s="2870"/>
      <c r="I6" s="2870"/>
      <c r="J6" s="2870"/>
      <c r="K6" s="2870"/>
      <c r="L6" s="2870"/>
      <c r="M6" s="2871"/>
    </row>
    <row r="7" spans="1:14">
      <c r="A7" s="2548"/>
      <c r="B7" s="278" t="s">
        <v>461</v>
      </c>
      <c r="C7" s="2872" t="s">
        <v>0</v>
      </c>
      <c r="D7" s="2873"/>
      <c r="E7" s="110"/>
      <c r="F7" s="110"/>
      <c r="G7" s="267"/>
      <c r="H7" s="215" t="s">
        <v>5</v>
      </c>
      <c r="I7" s="2874" t="s">
        <v>1</v>
      </c>
      <c r="J7" s="2873"/>
      <c r="K7" s="2873"/>
      <c r="L7" s="2873"/>
      <c r="M7" s="2875"/>
    </row>
    <row r="8" spans="1:14">
      <c r="A8" s="2548"/>
      <c r="B8" s="2876" t="s">
        <v>462</v>
      </c>
      <c r="C8" s="268"/>
      <c r="D8" s="17"/>
      <c r="E8" s="17"/>
      <c r="F8" s="17"/>
      <c r="G8" s="17"/>
      <c r="H8" s="17"/>
      <c r="I8" s="17"/>
      <c r="J8" s="17"/>
      <c r="K8" s="17"/>
      <c r="L8" s="18"/>
      <c r="M8" s="229"/>
    </row>
    <row r="9" spans="1:14">
      <c r="A9" s="2548"/>
      <c r="B9" s="2540"/>
      <c r="C9" s="2573" t="s">
        <v>576</v>
      </c>
      <c r="D9" s="2569"/>
      <c r="E9" s="20"/>
      <c r="F9" s="2569" t="s">
        <v>8</v>
      </c>
      <c r="G9" s="2569"/>
      <c r="H9" s="20"/>
      <c r="I9" s="2569" t="s">
        <v>8</v>
      </c>
      <c r="J9" s="2569"/>
      <c r="K9" s="20"/>
      <c r="L9" s="21"/>
      <c r="M9" s="22"/>
    </row>
    <row r="10" spans="1:14">
      <c r="A10" s="2548"/>
      <c r="B10" s="2590"/>
      <c r="C10" s="2573" t="s">
        <v>463</v>
      </c>
      <c r="D10" s="2569"/>
      <c r="E10" s="152"/>
      <c r="F10" s="2569" t="s">
        <v>463</v>
      </c>
      <c r="G10" s="2569"/>
      <c r="H10" s="152"/>
      <c r="I10" s="2569" t="s">
        <v>463</v>
      </c>
      <c r="J10" s="2569"/>
      <c r="K10" s="152"/>
      <c r="L10" s="24"/>
      <c r="M10" s="25"/>
    </row>
    <row r="11" spans="1:14" ht="99" customHeight="1">
      <c r="A11" s="2548"/>
      <c r="B11" s="278" t="s">
        <v>464</v>
      </c>
      <c r="C11" s="2858" t="s">
        <v>1334</v>
      </c>
      <c r="D11" s="2859"/>
      <c r="E11" s="2859"/>
      <c r="F11" s="2859"/>
      <c r="G11" s="2859"/>
      <c r="H11" s="2859"/>
      <c r="I11" s="2859"/>
      <c r="J11" s="2859"/>
      <c r="K11" s="2859"/>
      <c r="L11" s="2859"/>
      <c r="M11" s="2860"/>
    </row>
    <row r="12" spans="1:14" ht="71.099999999999994" customHeight="1">
      <c r="A12" s="2548"/>
      <c r="B12" s="278" t="s">
        <v>543</v>
      </c>
      <c r="C12" s="2858" t="s">
        <v>1335</v>
      </c>
      <c r="D12" s="2859"/>
      <c r="E12" s="2859"/>
      <c r="F12" s="2859"/>
      <c r="G12" s="2859"/>
      <c r="H12" s="2859"/>
      <c r="I12" s="2859"/>
      <c r="J12" s="2859"/>
      <c r="K12" s="2859"/>
      <c r="L12" s="2859"/>
      <c r="M12" s="2860"/>
    </row>
    <row r="13" spans="1:14" ht="60" customHeight="1">
      <c r="A13" s="2548"/>
      <c r="B13" s="278" t="s">
        <v>545</v>
      </c>
      <c r="C13" s="2858" t="s">
        <v>1959</v>
      </c>
      <c r="D13" s="2859"/>
      <c r="E13" s="2859"/>
      <c r="F13" s="2859"/>
      <c r="G13" s="2859"/>
      <c r="H13" s="2859"/>
      <c r="I13" s="2859"/>
      <c r="J13" s="2859"/>
      <c r="K13" s="2859"/>
      <c r="L13" s="2859"/>
      <c r="M13" s="2860"/>
    </row>
    <row r="14" spans="1:14" ht="102.95" customHeight="1">
      <c r="A14" s="2548"/>
      <c r="B14" s="2876" t="s">
        <v>547</v>
      </c>
      <c r="C14" s="2858" t="s">
        <v>11</v>
      </c>
      <c r="D14" s="2859"/>
      <c r="E14" s="222" t="s">
        <v>548</v>
      </c>
      <c r="F14" s="2863" t="s">
        <v>1336</v>
      </c>
      <c r="G14" s="2864"/>
      <c r="H14" s="2864"/>
      <c r="I14" s="2864"/>
      <c r="J14" s="2864"/>
      <c r="K14" s="2864"/>
      <c r="L14" s="2864"/>
      <c r="M14" s="2865"/>
    </row>
    <row r="15" spans="1:14">
      <c r="A15" s="2548"/>
      <c r="B15" s="2540"/>
      <c r="C15" s="2858"/>
      <c r="D15" s="2859"/>
      <c r="E15" s="2859"/>
      <c r="F15" s="2859"/>
      <c r="G15" s="2859"/>
      <c r="H15" s="2859"/>
      <c r="I15" s="2859"/>
      <c r="J15" s="2859"/>
      <c r="K15" s="2859"/>
      <c r="L15" s="2859"/>
      <c r="M15" s="2860"/>
    </row>
    <row r="16" spans="1:14">
      <c r="A16" s="2886" t="s">
        <v>465</v>
      </c>
      <c r="B16" s="291" t="s">
        <v>2</v>
      </c>
      <c r="C16" s="2858" t="s">
        <v>579</v>
      </c>
      <c r="D16" s="2859"/>
      <c r="E16" s="2859"/>
      <c r="F16" s="2859"/>
      <c r="G16" s="2859"/>
      <c r="H16" s="2859"/>
      <c r="I16" s="2859"/>
      <c r="J16" s="2859"/>
      <c r="K16" s="2859"/>
      <c r="L16" s="2859"/>
      <c r="M16" s="2860"/>
    </row>
    <row r="17" spans="1:14">
      <c r="A17" s="2519"/>
      <c r="B17" s="291" t="s">
        <v>550</v>
      </c>
      <c r="C17" s="2858" t="s">
        <v>1337</v>
      </c>
      <c r="D17" s="2859"/>
      <c r="E17" s="2859"/>
      <c r="F17" s="2859"/>
      <c r="G17" s="2859"/>
      <c r="H17" s="2859"/>
      <c r="I17" s="2859"/>
      <c r="J17" s="2859"/>
      <c r="K17" s="2859"/>
      <c r="L17" s="2859"/>
      <c r="M17" s="2860"/>
    </row>
    <row r="18" spans="1:14" ht="8.25" customHeight="1">
      <c r="A18" s="2519"/>
      <c r="B18" s="2857" t="s">
        <v>466</v>
      </c>
      <c r="C18" s="223"/>
      <c r="D18" s="27"/>
      <c r="E18" s="27"/>
      <c r="F18" s="27"/>
      <c r="G18" s="27"/>
      <c r="H18" s="27"/>
      <c r="I18" s="27"/>
      <c r="J18" s="27"/>
      <c r="K18" s="27"/>
      <c r="L18" s="27"/>
      <c r="M18" s="224"/>
    </row>
    <row r="19" spans="1:14" ht="9" customHeight="1">
      <c r="A19" s="2519"/>
      <c r="B19" s="2432"/>
      <c r="C19" s="29"/>
      <c r="D19" s="30"/>
      <c r="E19" s="31"/>
      <c r="F19" s="30"/>
      <c r="G19" s="31"/>
      <c r="H19" s="30"/>
      <c r="I19" s="31"/>
      <c r="J19" s="30"/>
      <c r="K19" s="31"/>
      <c r="L19" s="31"/>
      <c r="M19" s="32"/>
    </row>
    <row r="20" spans="1:14">
      <c r="A20" s="2519"/>
      <c r="B20" s="2432"/>
      <c r="C20" s="33" t="s">
        <v>467</v>
      </c>
      <c r="D20" s="34"/>
      <c r="E20" s="35" t="s">
        <v>468</v>
      </c>
      <c r="F20" s="34"/>
      <c r="G20" s="35" t="s">
        <v>469</v>
      </c>
      <c r="H20" s="34"/>
      <c r="I20" s="35" t="s">
        <v>470</v>
      </c>
      <c r="J20" s="225"/>
      <c r="K20" s="35"/>
      <c r="L20" s="35"/>
      <c r="M20" s="37"/>
    </row>
    <row r="21" spans="1:14">
      <c r="A21" s="2519"/>
      <c r="B21" s="2432"/>
      <c r="C21" s="33" t="s">
        <v>471</v>
      </c>
      <c r="D21" s="226"/>
      <c r="E21" s="35" t="s">
        <v>472</v>
      </c>
      <c r="F21" s="227"/>
      <c r="G21" s="35" t="s">
        <v>473</v>
      </c>
      <c r="H21" s="227"/>
      <c r="I21" s="35"/>
      <c r="J21" s="40"/>
      <c r="K21" s="35"/>
      <c r="L21" s="35"/>
      <c r="M21" s="37"/>
    </row>
    <row r="22" spans="1:14">
      <c r="A22" s="2519"/>
      <c r="B22" s="2432"/>
      <c r="C22" s="33" t="s">
        <v>474</v>
      </c>
      <c r="D22" s="226"/>
      <c r="E22" s="35" t="s">
        <v>475</v>
      </c>
      <c r="F22" s="226"/>
      <c r="G22" s="35"/>
      <c r="H22" s="40"/>
      <c r="I22" s="35"/>
      <c r="J22" s="40"/>
      <c r="K22" s="35"/>
      <c r="L22" s="35"/>
      <c r="M22" s="37"/>
    </row>
    <row r="23" spans="1:14">
      <c r="A23" s="2519"/>
      <c r="B23" s="2432"/>
      <c r="C23" s="33" t="s">
        <v>476</v>
      </c>
      <c r="D23" s="227" t="s">
        <v>534</v>
      </c>
      <c r="E23" s="35" t="s">
        <v>478</v>
      </c>
      <c r="F23" s="130" t="s">
        <v>1338</v>
      </c>
      <c r="G23" s="130"/>
      <c r="H23" s="130"/>
      <c r="I23" s="130"/>
      <c r="J23" s="130"/>
      <c r="K23" s="130"/>
      <c r="L23" s="130"/>
      <c r="M23" s="131"/>
    </row>
    <row r="24" spans="1:14" ht="9.75" customHeight="1">
      <c r="A24" s="2519"/>
      <c r="B24" s="2433"/>
      <c r="C24" s="43"/>
      <c r="D24" s="44"/>
      <c r="E24" s="44"/>
      <c r="F24" s="44"/>
      <c r="G24" s="44"/>
      <c r="H24" s="44"/>
      <c r="I24" s="44"/>
      <c r="J24" s="44"/>
      <c r="K24" s="44"/>
      <c r="L24" s="44"/>
      <c r="M24" s="45"/>
    </row>
    <row r="25" spans="1:14">
      <c r="A25" s="2519"/>
      <c r="B25" s="2857" t="s">
        <v>479</v>
      </c>
      <c r="C25" s="228"/>
      <c r="D25" s="47"/>
      <c r="E25" s="47"/>
      <c r="F25" s="47"/>
      <c r="G25" s="47"/>
      <c r="H25" s="47"/>
      <c r="I25" s="47"/>
      <c r="J25" s="47"/>
      <c r="K25" s="47"/>
      <c r="L25" s="18"/>
      <c r="M25" s="229"/>
    </row>
    <row r="26" spans="1:14">
      <c r="A26" s="2519"/>
      <c r="B26" s="2432"/>
      <c r="C26" s="33" t="s">
        <v>480</v>
      </c>
      <c r="D26" s="227"/>
      <c r="E26" s="48"/>
      <c r="F26" s="35" t="s">
        <v>481</v>
      </c>
      <c r="G26" s="226"/>
      <c r="H26" s="48"/>
      <c r="I26" s="35" t="s">
        <v>482</v>
      </c>
      <c r="J26" s="226" t="s">
        <v>534</v>
      </c>
      <c r="K26" s="48"/>
      <c r="L26" s="21"/>
      <c r="M26" s="22"/>
    </row>
    <row r="27" spans="1:14">
      <c r="A27" s="2519"/>
      <c r="B27" s="2432"/>
      <c r="C27" s="33" t="s">
        <v>483</v>
      </c>
      <c r="D27" s="230"/>
      <c r="E27" s="21"/>
      <c r="F27" s="35" t="s">
        <v>484</v>
      </c>
      <c r="G27" s="227"/>
      <c r="H27" s="21"/>
      <c r="I27" s="50"/>
      <c r="J27" s="21"/>
      <c r="K27" s="20"/>
      <c r="L27" s="21"/>
      <c r="M27" s="22"/>
    </row>
    <row r="28" spans="1:14">
      <c r="A28" s="2519"/>
      <c r="B28" s="2433"/>
      <c r="C28" s="51"/>
      <c r="D28" s="52"/>
      <c r="E28" s="52"/>
      <c r="F28" s="52"/>
      <c r="G28" s="52"/>
      <c r="H28" s="52"/>
      <c r="I28" s="52"/>
      <c r="J28" s="52"/>
      <c r="K28" s="52"/>
      <c r="L28" s="24"/>
      <c r="M28" s="25"/>
    </row>
    <row r="29" spans="1:14">
      <c r="A29" s="2519"/>
      <c r="B29" s="56" t="s">
        <v>485</v>
      </c>
      <c r="C29" s="231"/>
      <c r="D29" s="54"/>
      <c r="E29" s="54"/>
      <c r="F29" s="54"/>
      <c r="G29" s="54"/>
      <c r="H29" s="54"/>
      <c r="I29" s="54"/>
      <c r="J29" s="54"/>
      <c r="K29" s="54"/>
      <c r="L29" s="54"/>
      <c r="M29" s="232"/>
    </row>
    <row r="30" spans="1:14">
      <c r="A30" s="2519"/>
      <c r="B30" s="56"/>
      <c r="C30" s="57" t="s">
        <v>486</v>
      </c>
      <c r="D30" s="292">
        <v>20</v>
      </c>
      <c r="E30" s="48"/>
      <c r="F30" s="59" t="s">
        <v>487</v>
      </c>
      <c r="G30" s="336">
        <v>43830</v>
      </c>
      <c r="H30" s="48"/>
      <c r="I30" s="59" t="s">
        <v>488</v>
      </c>
      <c r="J30" s="235" t="s">
        <v>1339</v>
      </c>
      <c r="K30" s="218"/>
      <c r="L30" s="221"/>
      <c r="M30" s="63"/>
      <c r="N30" s="3" t="s">
        <v>1340</v>
      </c>
    </row>
    <row r="31" spans="1:14">
      <c r="A31" s="2519"/>
      <c r="B31" s="13"/>
      <c r="C31" s="43"/>
      <c r="D31" s="44"/>
      <c r="E31" s="44"/>
      <c r="F31" s="44"/>
      <c r="G31" s="44"/>
      <c r="H31" s="44"/>
      <c r="I31" s="44"/>
      <c r="J31" s="44"/>
      <c r="K31" s="44"/>
      <c r="L31" s="44"/>
      <c r="M31" s="45"/>
    </row>
    <row r="32" spans="1:14">
      <c r="A32" s="2519"/>
      <c r="B32" s="2857" t="s">
        <v>489</v>
      </c>
      <c r="C32" s="236"/>
      <c r="D32" s="65"/>
      <c r="E32" s="65"/>
      <c r="F32" s="65"/>
      <c r="G32" s="65"/>
      <c r="H32" s="65"/>
      <c r="I32" s="65"/>
      <c r="J32" s="65"/>
      <c r="K32" s="65"/>
      <c r="L32" s="18"/>
      <c r="M32" s="229"/>
    </row>
    <row r="33" spans="1:13">
      <c r="A33" s="2519"/>
      <c r="B33" s="2432"/>
      <c r="C33" s="66" t="s">
        <v>490</v>
      </c>
      <c r="D33" s="237">
        <v>2020</v>
      </c>
      <c r="E33" s="67"/>
      <c r="F33" s="48" t="s">
        <v>491</v>
      </c>
      <c r="G33" s="238"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857" t="s">
        <v>493</v>
      </c>
      <c r="C35" s="239"/>
      <c r="D35" s="70"/>
      <c r="E35" s="70"/>
      <c r="F35" s="70"/>
      <c r="G35" s="70"/>
      <c r="H35" s="70"/>
      <c r="I35" s="70"/>
      <c r="J35" s="70"/>
      <c r="K35" s="70"/>
      <c r="L35" s="70"/>
      <c r="M35" s="240"/>
    </row>
    <row r="36" spans="1:13">
      <c r="A36" s="2519"/>
      <c r="B36" s="2432"/>
      <c r="C36" s="72"/>
      <c r="D36" s="164" t="s">
        <v>494</v>
      </c>
      <c r="E36" s="164"/>
      <c r="F36" s="164" t="s">
        <v>495</v>
      </c>
      <c r="G36" s="164"/>
      <c r="H36" s="74" t="s">
        <v>496</v>
      </c>
      <c r="I36" s="74"/>
      <c r="J36" s="74" t="s">
        <v>497</v>
      </c>
      <c r="K36" s="164"/>
      <c r="L36" s="164" t="s">
        <v>498</v>
      </c>
      <c r="M36" s="75"/>
    </row>
    <row r="37" spans="1:13">
      <c r="A37" s="2519"/>
      <c r="B37" s="2432"/>
      <c r="C37" s="72"/>
      <c r="D37" s="301">
        <v>20</v>
      </c>
      <c r="E37" s="242"/>
      <c r="F37" s="301">
        <v>20</v>
      </c>
      <c r="G37" s="242"/>
      <c r="H37" s="301">
        <v>20</v>
      </c>
      <c r="I37" s="242"/>
      <c r="J37" s="301">
        <v>20</v>
      </c>
      <c r="K37" s="242"/>
      <c r="L37" s="301">
        <v>20</v>
      </c>
      <c r="M37" s="254"/>
    </row>
    <row r="38" spans="1:13">
      <c r="A38" s="2519"/>
      <c r="B38" s="2432"/>
      <c r="C38" s="72"/>
      <c r="D38" s="164" t="s">
        <v>499</v>
      </c>
      <c r="E38" s="164"/>
      <c r="F38" s="164" t="s">
        <v>500</v>
      </c>
      <c r="G38" s="164"/>
      <c r="H38" s="74" t="s">
        <v>501</v>
      </c>
      <c r="I38" s="74"/>
      <c r="J38" s="74" t="s">
        <v>502</v>
      </c>
      <c r="K38" s="164"/>
      <c r="L38" s="164" t="s">
        <v>503</v>
      </c>
      <c r="M38" s="32"/>
    </row>
    <row r="39" spans="1:13">
      <c r="A39" s="2519"/>
      <c r="B39" s="2432"/>
      <c r="C39" s="72"/>
      <c r="D39" s="301">
        <v>20</v>
      </c>
      <c r="E39" s="242"/>
      <c r="F39" s="301">
        <v>20</v>
      </c>
      <c r="G39" s="242"/>
      <c r="H39" s="301">
        <v>20</v>
      </c>
      <c r="I39" s="242"/>
      <c r="J39" s="301">
        <v>20</v>
      </c>
      <c r="K39" s="242"/>
      <c r="L39" s="301">
        <v>20</v>
      </c>
      <c r="M39" s="254"/>
    </row>
    <row r="40" spans="1:13">
      <c r="A40" s="2519"/>
      <c r="B40" s="2432"/>
      <c r="C40" s="72"/>
      <c r="D40" s="164" t="s">
        <v>504</v>
      </c>
      <c r="E40" s="164"/>
      <c r="F40" s="164" t="s">
        <v>505</v>
      </c>
      <c r="G40" s="164"/>
      <c r="H40" s="74" t="s">
        <v>506</v>
      </c>
      <c r="I40" s="74"/>
      <c r="J40" s="74" t="s">
        <v>507</v>
      </c>
      <c r="K40" s="164"/>
      <c r="L40" s="164" t="s">
        <v>508</v>
      </c>
      <c r="M40" s="32"/>
    </row>
    <row r="41" spans="1:13">
      <c r="A41" s="2519"/>
      <c r="B41" s="2432"/>
      <c r="C41" s="72"/>
      <c r="D41" s="301">
        <v>20</v>
      </c>
      <c r="E41" s="242"/>
      <c r="F41" s="301"/>
      <c r="G41" s="242"/>
      <c r="H41" s="301"/>
      <c r="I41" s="242"/>
      <c r="J41" s="301"/>
      <c r="K41" s="242"/>
      <c r="L41" s="264"/>
      <c r="M41" s="254"/>
    </row>
    <row r="42" spans="1:13">
      <c r="A42" s="2519"/>
      <c r="B42" s="2432"/>
      <c r="C42" s="72"/>
      <c r="D42" s="246" t="s">
        <v>508</v>
      </c>
      <c r="E42" s="253"/>
      <c r="F42" s="246" t="s">
        <v>509</v>
      </c>
      <c r="G42" s="253"/>
      <c r="H42" s="81"/>
      <c r="I42" s="93"/>
      <c r="J42" s="81"/>
      <c r="K42" s="93"/>
      <c r="L42" s="81"/>
      <c r="M42" s="245"/>
    </row>
    <row r="43" spans="1:13">
      <c r="A43" s="2519"/>
      <c r="B43" s="2432"/>
      <c r="C43" s="72"/>
      <c r="D43" s="264"/>
      <c r="E43" s="242"/>
      <c r="F43" s="3554">
        <v>20</v>
      </c>
      <c r="G43" s="3555"/>
      <c r="H43" s="2528"/>
      <c r="I43" s="2528"/>
      <c r="J43" s="144"/>
      <c r="K43" s="164"/>
      <c r="L43" s="144"/>
      <c r="M43" s="85"/>
    </row>
    <row r="44" spans="1:13">
      <c r="A44" s="2519"/>
      <c r="B44" s="2432"/>
      <c r="C44" s="86"/>
      <c r="D44" s="246"/>
      <c r="E44" s="253"/>
      <c r="F44" s="246"/>
      <c r="G44" s="253"/>
      <c r="H44" s="87"/>
      <c r="I44" s="96"/>
      <c r="J44" s="87"/>
      <c r="K44" s="96"/>
      <c r="L44" s="87"/>
      <c r="M44" s="89"/>
    </row>
    <row r="45" spans="1:13" ht="18" customHeight="1">
      <c r="A45" s="2519"/>
      <c r="B45" s="2857" t="s">
        <v>510</v>
      </c>
      <c r="C45" s="228"/>
      <c r="D45" s="47"/>
      <c r="E45" s="47"/>
      <c r="F45" s="47"/>
      <c r="G45" s="47"/>
      <c r="H45" s="47"/>
      <c r="I45" s="47"/>
      <c r="J45" s="47"/>
      <c r="K45" s="47"/>
      <c r="L45" s="21"/>
      <c r="M45" s="22"/>
    </row>
    <row r="46" spans="1:13">
      <c r="A46" s="2519"/>
      <c r="B46" s="2432"/>
      <c r="C46" s="90"/>
      <c r="D46" s="91" t="s">
        <v>131</v>
      </c>
      <c r="E46" s="92" t="s">
        <v>28</v>
      </c>
      <c r="F46" s="2453" t="s">
        <v>511</v>
      </c>
      <c r="G46" s="2883" t="s">
        <v>535</v>
      </c>
      <c r="H46" s="2883"/>
      <c r="I46" s="2883"/>
      <c r="J46" s="2883"/>
      <c r="K46" s="94" t="s">
        <v>512</v>
      </c>
      <c r="L46" s="2884">
        <v>20</v>
      </c>
      <c r="M46" s="2885"/>
    </row>
    <row r="47" spans="1:13">
      <c r="A47" s="2519"/>
      <c r="B47" s="2432"/>
      <c r="C47" s="90"/>
      <c r="D47" s="247" t="s">
        <v>534</v>
      </c>
      <c r="E47" s="226"/>
      <c r="F47" s="2453"/>
      <c r="G47" s="2883"/>
      <c r="H47" s="2883"/>
      <c r="I47" s="2883"/>
      <c r="J47" s="2883"/>
      <c r="K47" s="21"/>
      <c r="L47" s="2448"/>
      <c r="M47" s="2449"/>
    </row>
    <row r="48" spans="1:13">
      <c r="A48" s="2519"/>
      <c r="B48" s="2433"/>
      <c r="C48" s="97"/>
      <c r="D48" s="24"/>
      <c r="E48" s="24"/>
      <c r="F48" s="24"/>
      <c r="G48" s="24"/>
      <c r="H48" s="24"/>
      <c r="I48" s="24"/>
      <c r="J48" s="24"/>
      <c r="K48" s="24"/>
      <c r="L48" s="21"/>
      <c r="M48" s="22"/>
    </row>
    <row r="49" spans="1:13" ht="51" customHeight="1">
      <c r="A49" s="2519"/>
      <c r="B49" s="278" t="s">
        <v>513</v>
      </c>
      <c r="C49" s="2858" t="s">
        <v>1341</v>
      </c>
      <c r="D49" s="2859"/>
      <c r="E49" s="2859"/>
      <c r="F49" s="2859"/>
      <c r="G49" s="2859"/>
      <c r="H49" s="2859"/>
      <c r="I49" s="2859"/>
      <c r="J49" s="2859"/>
      <c r="K49" s="2859"/>
      <c r="L49" s="2859"/>
      <c r="M49" s="2860"/>
    </row>
    <row r="50" spans="1:13">
      <c r="A50" s="2519"/>
      <c r="B50" s="291" t="s">
        <v>514</v>
      </c>
      <c r="C50" s="2858" t="s">
        <v>1339</v>
      </c>
      <c r="D50" s="2859"/>
      <c r="E50" s="2859"/>
      <c r="F50" s="2859"/>
      <c r="G50" s="2859"/>
      <c r="H50" s="2859"/>
      <c r="I50" s="2859"/>
      <c r="J50" s="2859"/>
      <c r="K50" s="2859"/>
      <c r="L50" s="2859"/>
      <c r="M50" s="2860"/>
    </row>
    <row r="51" spans="1:13">
      <c r="A51" s="2519"/>
      <c r="B51" s="291" t="s">
        <v>515</v>
      </c>
      <c r="C51" s="2858">
        <v>0</v>
      </c>
      <c r="D51" s="2859"/>
      <c r="E51" s="2859"/>
      <c r="F51" s="2859"/>
      <c r="G51" s="2859"/>
      <c r="H51" s="2859"/>
      <c r="I51" s="2859"/>
      <c r="J51" s="2859"/>
      <c r="K51" s="2859"/>
      <c r="L51" s="2859"/>
      <c r="M51" s="2860"/>
    </row>
    <row r="52" spans="1:13">
      <c r="A52" s="2519"/>
      <c r="B52" s="291" t="s">
        <v>517</v>
      </c>
      <c r="C52" s="3556">
        <v>44227</v>
      </c>
      <c r="D52" s="2859"/>
      <c r="E52" s="2859"/>
      <c r="F52" s="2859"/>
      <c r="G52" s="2859"/>
      <c r="H52" s="2859"/>
      <c r="I52" s="2859"/>
      <c r="J52" s="2859"/>
      <c r="K52" s="2859"/>
      <c r="L52" s="2859"/>
      <c r="M52" s="2860"/>
    </row>
    <row r="53" spans="1:13" ht="15.75" customHeight="1">
      <c r="A53" s="2887" t="s">
        <v>518</v>
      </c>
      <c r="B53" s="294" t="s">
        <v>519</v>
      </c>
      <c r="C53" s="2869" t="s">
        <v>439</v>
      </c>
      <c r="D53" s="2870"/>
      <c r="E53" s="2870"/>
      <c r="F53" s="2870"/>
      <c r="G53" s="2870"/>
      <c r="H53" s="2870"/>
      <c r="I53" s="2870"/>
      <c r="J53" s="2870"/>
      <c r="K53" s="2870"/>
      <c r="L53" s="2870"/>
      <c r="M53" s="2871"/>
    </row>
    <row r="54" spans="1:13">
      <c r="A54" s="2502"/>
      <c r="B54" s="294" t="s">
        <v>521</v>
      </c>
      <c r="C54" s="2869" t="s">
        <v>1342</v>
      </c>
      <c r="D54" s="2870"/>
      <c r="E54" s="2870"/>
      <c r="F54" s="2870"/>
      <c r="G54" s="2870"/>
      <c r="H54" s="2870"/>
      <c r="I54" s="2870"/>
      <c r="J54" s="2870"/>
      <c r="K54" s="2870"/>
      <c r="L54" s="2870"/>
      <c r="M54" s="2871"/>
    </row>
    <row r="55" spans="1:13">
      <c r="A55" s="2502"/>
      <c r="B55" s="294" t="s">
        <v>523</v>
      </c>
      <c r="C55" s="2869" t="s">
        <v>753</v>
      </c>
      <c r="D55" s="2870"/>
      <c r="E55" s="2870"/>
      <c r="F55" s="2870"/>
      <c r="G55" s="2870"/>
      <c r="H55" s="2870"/>
      <c r="I55" s="2870"/>
      <c r="J55" s="2870"/>
      <c r="K55" s="2870"/>
      <c r="L55" s="2870"/>
      <c r="M55" s="2871"/>
    </row>
    <row r="56" spans="1:13" ht="15.75" customHeight="1">
      <c r="A56" s="2502"/>
      <c r="B56" s="295" t="s">
        <v>524</v>
      </c>
      <c r="C56" s="2869" t="s">
        <v>1343</v>
      </c>
      <c r="D56" s="2870"/>
      <c r="E56" s="2870"/>
      <c r="F56" s="2870"/>
      <c r="G56" s="2870"/>
      <c r="H56" s="2870"/>
      <c r="I56" s="2870"/>
      <c r="J56" s="2870"/>
      <c r="K56" s="2870"/>
      <c r="L56" s="2870"/>
      <c r="M56" s="2871"/>
    </row>
    <row r="57" spans="1:13" ht="15.75" customHeight="1">
      <c r="A57" s="2502"/>
      <c r="B57" s="294" t="s">
        <v>526</v>
      </c>
      <c r="C57" s="2892" t="s">
        <v>440</v>
      </c>
      <c r="D57" s="2870"/>
      <c r="E57" s="2870"/>
      <c r="F57" s="2870"/>
      <c r="G57" s="2870"/>
      <c r="H57" s="2870"/>
      <c r="I57" s="2870"/>
      <c r="J57" s="2870"/>
      <c r="K57" s="2870"/>
      <c r="L57" s="2870"/>
      <c r="M57" s="2871"/>
    </row>
    <row r="58" spans="1:13" ht="16.5" thickBot="1">
      <c r="A58" s="2516"/>
      <c r="B58" s="294" t="s">
        <v>527</v>
      </c>
      <c r="C58" s="2869">
        <v>3169001</v>
      </c>
      <c r="D58" s="2870"/>
      <c r="E58" s="2870"/>
      <c r="F58" s="2870"/>
      <c r="G58" s="2870"/>
      <c r="H58" s="2870"/>
      <c r="I58" s="2870"/>
      <c r="J58" s="2870"/>
      <c r="K58" s="2870"/>
      <c r="L58" s="2870"/>
      <c r="M58" s="2871"/>
    </row>
    <row r="59" spans="1:13" ht="15.75" customHeight="1">
      <c r="A59" s="2887" t="s">
        <v>528</v>
      </c>
      <c r="B59" s="296" t="s">
        <v>529</v>
      </c>
      <c r="C59" s="2869" t="s">
        <v>1345</v>
      </c>
      <c r="D59" s="2870"/>
      <c r="E59" s="2870"/>
      <c r="F59" s="2870"/>
      <c r="G59" s="2870"/>
      <c r="H59" s="2870"/>
      <c r="I59" s="2870"/>
      <c r="J59" s="2870"/>
      <c r="K59" s="2870"/>
      <c r="L59" s="2870"/>
      <c r="M59" s="2871"/>
    </row>
    <row r="60" spans="1:13" ht="30" customHeight="1">
      <c r="A60" s="2502"/>
      <c r="B60" s="296" t="s">
        <v>531</v>
      </c>
      <c r="C60" s="2869" t="s">
        <v>1346</v>
      </c>
      <c r="D60" s="2870"/>
      <c r="E60" s="2870"/>
      <c r="F60" s="2870"/>
      <c r="G60" s="2870"/>
      <c r="H60" s="2870"/>
      <c r="I60" s="2870"/>
      <c r="J60" s="2870"/>
      <c r="K60" s="2870"/>
      <c r="L60" s="2870"/>
      <c r="M60" s="2871"/>
    </row>
    <row r="61" spans="1:13" ht="30" customHeight="1" thickBot="1">
      <c r="A61" s="2502"/>
      <c r="B61" s="297" t="s">
        <v>5</v>
      </c>
      <c r="C61" s="2869" t="s">
        <v>753</v>
      </c>
      <c r="D61" s="2870"/>
      <c r="E61" s="2870"/>
      <c r="F61" s="2870"/>
      <c r="G61" s="2870"/>
      <c r="H61" s="2870"/>
      <c r="I61" s="2870"/>
      <c r="J61" s="2870"/>
      <c r="K61" s="2870"/>
      <c r="L61" s="2870"/>
      <c r="M61" s="2871"/>
    </row>
    <row r="62" spans="1:13" ht="16.5" thickBot="1">
      <c r="A62" s="150" t="s">
        <v>533</v>
      </c>
      <c r="B62" s="104"/>
      <c r="C62" s="2506"/>
      <c r="D62" s="2507"/>
      <c r="E62" s="2507"/>
      <c r="F62" s="2507"/>
      <c r="G62" s="2507"/>
      <c r="H62" s="2507"/>
      <c r="I62" s="2507"/>
      <c r="J62" s="2507"/>
      <c r="K62" s="2507"/>
      <c r="L62" s="2507"/>
      <c r="M62" s="2508"/>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'C:\Users\ASUS\Downloads\[ficha.xlsx]Desplegables'!#REF!</xm:f>
          </x14:formula1>
          <xm:sqref>C14:D14 C4 G46:J47 C7</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zoomScale="70" zoomScaleNormal="70"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4" ht="16.5" thickBot="1">
      <c r="A1" s="2"/>
      <c r="B1" s="103" t="s">
        <v>2363</v>
      </c>
      <c r="C1" s="153"/>
      <c r="D1" s="153"/>
      <c r="E1" s="153"/>
      <c r="F1" s="153"/>
      <c r="G1" s="153"/>
      <c r="H1" s="153"/>
      <c r="I1" s="153"/>
      <c r="J1" s="153"/>
      <c r="K1" s="153"/>
      <c r="L1" s="153"/>
      <c r="M1" s="154"/>
    </row>
    <row r="2" spans="1:14" ht="72" customHeight="1">
      <c r="A2" s="2866" t="s">
        <v>457</v>
      </c>
      <c r="B2" s="4" t="s">
        <v>458</v>
      </c>
      <c r="C2" s="2582" t="s">
        <v>2364</v>
      </c>
      <c r="D2" s="2583"/>
      <c r="E2" s="2583"/>
      <c r="F2" s="2583"/>
      <c r="G2" s="2583"/>
      <c r="H2" s="2583"/>
      <c r="I2" s="2583"/>
      <c r="J2" s="2583"/>
      <c r="K2" s="2583"/>
      <c r="L2" s="2583"/>
      <c r="M2" s="2584"/>
    </row>
    <row r="3" spans="1:14" ht="57.95" customHeight="1">
      <c r="A3" s="2548"/>
      <c r="B3" s="278" t="s">
        <v>538</v>
      </c>
      <c r="C3" s="2869" t="s">
        <v>1960</v>
      </c>
      <c r="D3" s="2870"/>
      <c r="E3" s="2870"/>
      <c r="F3" s="2870"/>
      <c r="G3" s="2870"/>
      <c r="H3" s="2870"/>
      <c r="I3" s="2870"/>
      <c r="J3" s="2870"/>
      <c r="K3" s="2870"/>
      <c r="L3" s="2870"/>
      <c r="M3" s="2871"/>
    </row>
    <row r="4" spans="1:14">
      <c r="A4" s="2548"/>
      <c r="B4" s="13" t="s">
        <v>3</v>
      </c>
      <c r="C4" s="3" t="s">
        <v>539</v>
      </c>
      <c r="D4" s="256"/>
      <c r="E4" s="257"/>
      <c r="F4" s="2867" t="s">
        <v>4</v>
      </c>
      <c r="G4" s="2868"/>
      <c r="H4" s="258" t="s">
        <v>8</v>
      </c>
      <c r="I4" s="1129"/>
      <c r="J4" s="1129"/>
      <c r="K4" s="1129"/>
      <c r="L4" s="1129"/>
      <c r="M4" s="1130"/>
    </row>
    <row r="5" spans="1:14" ht="45" customHeight="1">
      <c r="A5" s="2548"/>
      <c r="B5" s="13" t="s">
        <v>459</v>
      </c>
      <c r="C5" s="2869" t="s">
        <v>8</v>
      </c>
      <c r="D5" s="2870"/>
      <c r="E5" s="2870"/>
      <c r="F5" s="2870"/>
      <c r="G5" s="2870"/>
      <c r="H5" s="2870"/>
      <c r="I5" s="2870"/>
      <c r="J5" s="2870"/>
      <c r="K5" s="2870"/>
      <c r="L5" s="2870"/>
      <c r="M5" s="2871"/>
      <c r="N5" s="440"/>
    </row>
    <row r="6" spans="1:14" ht="45" customHeight="1">
      <c r="A6" s="2548"/>
      <c r="B6" s="13" t="s">
        <v>460</v>
      </c>
      <c r="C6" s="2869" t="s">
        <v>8</v>
      </c>
      <c r="D6" s="2870"/>
      <c r="E6" s="2870"/>
      <c r="F6" s="2870"/>
      <c r="G6" s="2870"/>
      <c r="H6" s="2870"/>
      <c r="I6" s="2870"/>
      <c r="J6" s="2870"/>
      <c r="K6" s="2870"/>
      <c r="L6" s="2870"/>
      <c r="M6" s="2871"/>
    </row>
    <row r="7" spans="1:14">
      <c r="A7" s="2548"/>
      <c r="B7" s="278" t="s">
        <v>461</v>
      </c>
      <c r="C7" s="2749" t="s">
        <v>681</v>
      </c>
      <c r="D7" s="2428"/>
      <c r="E7" s="1119"/>
      <c r="F7" s="1119"/>
      <c r="G7" s="267"/>
      <c r="H7" s="215" t="s">
        <v>5</v>
      </c>
      <c r="I7" s="2676" t="s">
        <v>693</v>
      </c>
      <c r="J7" s="2428"/>
      <c r="K7" s="2428"/>
      <c r="L7" s="2428"/>
      <c r="M7" s="2430"/>
    </row>
    <row r="8" spans="1:14">
      <c r="A8" s="2548"/>
      <c r="B8" s="2876" t="s">
        <v>462</v>
      </c>
      <c r="C8" s="974"/>
      <c r="D8" s="1159"/>
      <c r="E8" s="1159"/>
      <c r="F8" s="1159"/>
      <c r="G8" s="1159"/>
      <c r="H8" s="1159"/>
      <c r="I8" s="1159"/>
      <c r="J8" s="1159"/>
      <c r="K8" s="1159"/>
      <c r="L8" s="18"/>
      <c r="M8" s="229"/>
    </row>
    <row r="9" spans="1:14">
      <c r="A9" s="2548"/>
      <c r="B9" s="2540"/>
      <c r="C9" s="2436" t="s">
        <v>207</v>
      </c>
      <c r="D9" s="2437"/>
      <c r="E9" s="1524"/>
      <c r="F9" s="2436" t="s">
        <v>1</v>
      </c>
      <c r="G9" s="2437"/>
      <c r="H9" s="1524"/>
      <c r="I9" s="2436" t="s">
        <v>2365</v>
      </c>
      <c r="J9" s="2437"/>
      <c r="K9" s="1158"/>
      <c r="L9" s="21"/>
      <c r="M9" s="22"/>
    </row>
    <row r="10" spans="1:14">
      <c r="A10" s="2548"/>
      <c r="B10" s="2590"/>
      <c r="C10" s="2573" t="s">
        <v>463</v>
      </c>
      <c r="D10" s="2569"/>
      <c r="E10" s="1120"/>
      <c r="F10" s="2569" t="s">
        <v>463</v>
      </c>
      <c r="G10" s="2569"/>
      <c r="H10" s="1120"/>
      <c r="I10" s="2569" t="s">
        <v>463</v>
      </c>
      <c r="J10" s="2569"/>
      <c r="K10" s="1120"/>
      <c r="L10" s="24"/>
      <c r="M10" s="25"/>
    </row>
    <row r="11" spans="1:14" ht="99" customHeight="1">
      <c r="A11" s="2548"/>
      <c r="B11" s="278" t="s">
        <v>464</v>
      </c>
      <c r="C11" s="2858" t="s">
        <v>2366</v>
      </c>
      <c r="D11" s="2859"/>
      <c r="E11" s="2859"/>
      <c r="F11" s="2859"/>
      <c r="G11" s="2859"/>
      <c r="H11" s="2859"/>
      <c r="I11" s="2859"/>
      <c r="J11" s="2859"/>
      <c r="K11" s="2859"/>
      <c r="L11" s="2859"/>
      <c r="M11" s="2860"/>
    </row>
    <row r="12" spans="1:14" ht="71.099999999999994" customHeight="1">
      <c r="A12" s="2548"/>
      <c r="B12" s="278" t="s">
        <v>543</v>
      </c>
      <c r="C12" s="2858" t="s">
        <v>2367</v>
      </c>
      <c r="D12" s="2859"/>
      <c r="E12" s="2859"/>
      <c r="F12" s="2859"/>
      <c r="G12" s="2859"/>
      <c r="H12" s="2859"/>
      <c r="I12" s="2859"/>
      <c r="J12" s="2859"/>
      <c r="K12" s="2859"/>
      <c r="L12" s="2859"/>
      <c r="M12" s="2860"/>
    </row>
    <row r="13" spans="1:14" ht="60" customHeight="1">
      <c r="A13" s="2548"/>
      <c r="B13" s="278" t="s">
        <v>545</v>
      </c>
      <c r="C13" s="2858" t="s">
        <v>1959</v>
      </c>
      <c r="D13" s="2859"/>
      <c r="E13" s="2859"/>
      <c r="F13" s="2859"/>
      <c r="G13" s="2859"/>
      <c r="H13" s="2859"/>
      <c r="I13" s="2859"/>
      <c r="J13" s="2859"/>
      <c r="K13" s="2859"/>
      <c r="L13" s="2859"/>
      <c r="M13" s="2860"/>
    </row>
    <row r="14" spans="1:14" ht="102.95" customHeight="1">
      <c r="A14" s="2548"/>
      <c r="B14" s="2876" t="s">
        <v>547</v>
      </c>
      <c r="C14" s="2858" t="s">
        <v>11</v>
      </c>
      <c r="D14" s="2859"/>
      <c r="E14" s="222" t="s">
        <v>548</v>
      </c>
      <c r="F14" s="2863" t="s">
        <v>2078</v>
      </c>
      <c r="G14" s="2864"/>
      <c r="H14" s="2864"/>
      <c r="I14" s="2864"/>
      <c r="J14" s="2864"/>
      <c r="K14" s="2864"/>
      <c r="L14" s="2864"/>
      <c r="M14" s="2865"/>
    </row>
    <row r="15" spans="1:14">
      <c r="A15" s="2548"/>
      <c r="B15" s="2540"/>
      <c r="C15" s="2858"/>
      <c r="D15" s="2859"/>
      <c r="E15" s="2859"/>
      <c r="F15" s="2859"/>
      <c r="G15" s="2859"/>
      <c r="H15" s="2859"/>
      <c r="I15" s="2859"/>
      <c r="J15" s="2859"/>
      <c r="K15" s="2859"/>
      <c r="L15" s="2859"/>
      <c r="M15" s="2860"/>
    </row>
    <row r="16" spans="1:14">
      <c r="A16" s="2886" t="s">
        <v>465</v>
      </c>
      <c r="B16" s="291" t="s">
        <v>2</v>
      </c>
      <c r="C16" s="2858" t="s">
        <v>80</v>
      </c>
      <c r="D16" s="2859"/>
      <c r="E16" s="2859"/>
      <c r="F16" s="2859"/>
      <c r="G16" s="2859"/>
      <c r="H16" s="2859"/>
      <c r="I16" s="2859"/>
      <c r="J16" s="2859"/>
      <c r="K16" s="2859"/>
      <c r="L16" s="2859"/>
      <c r="M16" s="2860"/>
    </row>
    <row r="17" spans="1:14">
      <c r="A17" s="2519"/>
      <c r="B17" s="291" t="s">
        <v>550</v>
      </c>
      <c r="C17" s="2858" t="s">
        <v>2368</v>
      </c>
      <c r="D17" s="2859"/>
      <c r="E17" s="2859"/>
      <c r="F17" s="2859"/>
      <c r="G17" s="2859"/>
      <c r="H17" s="2859"/>
      <c r="I17" s="2859"/>
      <c r="J17" s="2859"/>
      <c r="K17" s="2859"/>
      <c r="L17" s="2859"/>
      <c r="M17" s="2860"/>
    </row>
    <row r="18" spans="1:14" ht="8.25" customHeight="1">
      <c r="A18" s="2519"/>
      <c r="B18" s="2857" t="s">
        <v>466</v>
      </c>
      <c r="C18" s="223"/>
      <c r="D18" s="27"/>
      <c r="E18" s="27"/>
      <c r="F18" s="27"/>
      <c r="G18" s="27"/>
      <c r="H18" s="27"/>
      <c r="I18" s="27"/>
      <c r="J18" s="27"/>
      <c r="K18" s="27"/>
      <c r="L18" s="27"/>
      <c r="M18" s="224"/>
    </row>
    <row r="19" spans="1:14" ht="9" customHeight="1">
      <c r="A19" s="2519"/>
      <c r="B19" s="2432"/>
      <c r="C19" s="29"/>
      <c r="D19" s="30"/>
      <c r="E19" s="31"/>
      <c r="F19" s="30"/>
      <c r="G19" s="31"/>
      <c r="H19" s="30"/>
      <c r="I19" s="31"/>
      <c r="J19" s="30"/>
      <c r="K19" s="31"/>
      <c r="L19" s="31"/>
      <c r="M19" s="32"/>
    </row>
    <row r="20" spans="1:14">
      <c r="A20" s="2519"/>
      <c r="B20" s="2432"/>
      <c r="C20" s="33" t="s">
        <v>467</v>
      </c>
      <c r="D20" s="34"/>
      <c r="E20" s="35" t="s">
        <v>468</v>
      </c>
      <c r="F20" s="34"/>
      <c r="G20" s="35" t="s">
        <v>469</v>
      </c>
      <c r="H20" s="34"/>
      <c r="I20" s="35" t="s">
        <v>470</v>
      </c>
      <c r="J20" s="225" t="s">
        <v>534</v>
      </c>
      <c r="K20" s="35"/>
      <c r="L20" s="35"/>
      <c r="M20" s="37"/>
    </row>
    <row r="21" spans="1:14">
      <c r="A21" s="2519"/>
      <c r="B21" s="2432"/>
      <c r="C21" s="33" t="s">
        <v>471</v>
      </c>
      <c r="D21" s="226"/>
      <c r="E21" s="35" t="s">
        <v>472</v>
      </c>
      <c r="F21" s="227"/>
      <c r="G21" s="35" t="s">
        <v>473</v>
      </c>
      <c r="H21" s="227"/>
      <c r="I21" s="35"/>
      <c r="J21" s="40"/>
      <c r="K21" s="35"/>
      <c r="L21" s="35"/>
      <c r="M21" s="37"/>
    </row>
    <row r="22" spans="1:14">
      <c r="A22" s="2519"/>
      <c r="B22" s="2432"/>
      <c r="C22" s="33" t="s">
        <v>474</v>
      </c>
      <c r="D22" s="226"/>
      <c r="E22" s="35" t="s">
        <v>475</v>
      </c>
      <c r="F22" s="226"/>
      <c r="G22" s="35"/>
      <c r="H22" s="40"/>
      <c r="I22" s="35"/>
      <c r="J22" s="40"/>
      <c r="K22" s="35"/>
      <c r="L22" s="35"/>
      <c r="M22" s="37"/>
    </row>
    <row r="23" spans="1:14">
      <c r="A23" s="2519"/>
      <c r="B23" s="2432"/>
      <c r="C23" s="33" t="s">
        <v>476</v>
      </c>
      <c r="D23" s="227"/>
      <c r="E23" s="35" t="s">
        <v>478</v>
      </c>
      <c r="F23" s="1116"/>
      <c r="G23" s="1116"/>
      <c r="H23" s="1116"/>
      <c r="I23" s="1116"/>
      <c r="J23" s="1116"/>
      <c r="K23" s="1116"/>
      <c r="L23" s="1116"/>
      <c r="M23" s="1117"/>
    </row>
    <row r="24" spans="1:14" ht="9.75" customHeight="1">
      <c r="A24" s="2519"/>
      <c r="B24" s="2433"/>
      <c r="C24" s="43"/>
      <c r="D24" s="44"/>
      <c r="E24" s="44"/>
      <c r="F24" s="44"/>
      <c r="G24" s="44"/>
      <c r="H24" s="44"/>
      <c r="I24" s="44"/>
      <c r="J24" s="44"/>
      <c r="K24" s="44"/>
      <c r="L24" s="44"/>
      <c r="M24" s="45"/>
    </row>
    <row r="25" spans="1:14">
      <c r="A25" s="2519"/>
      <c r="B25" s="2857" t="s">
        <v>479</v>
      </c>
      <c r="C25" s="228"/>
      <c r="D25" s="47"/>
      <c r="E25" s="47"/>
      <c r="F25" s="47"/>
      <c r="G25" s="47"/>
      <c r="H25" s="47"/>
      <c r="I25" s="47"/>
      <c r="J25" s="47"/>
      <c r="K25" s="47"/>
      <c r="L25" s="18"/>
      <c r="M25" s="229"/>
    </row>
    <row r="26" spans="1:14">
      <c r="A26" s="2519"/>
      <c r="B26" s="2432"/>
      <c r="C26" s="33" t="s">
        <v>480</v>
      </c>
      <c r="D26" s="227"/>
      <c r="E26" s="48"/>
      <c r="F26" s="35" t="s">
        <v>481</v>
      </c>
      <c r="G26" s="226"/>
      <c r="H26" s="48"/>
      <c r="I26" s="35" t="s">
        <v>482</v>
      </c>
      <c r="J26" s="226" t="s">
        <v>534</v>
      </c>
      <c r="K26" s="48"/>
      <c r="L26" s="21"/>
      <c r="M26" s="22"/>
    </row>
    <row r="27" spans="1:14">
      <c r="A27" s="2519"/>
      <c r="B27" s="2432"/>
      <c r="C27" s="33" t="s">
        <v>483</v>
      </c>
      <c r="D27" s="230"/>
      <c r="E27" s="21"/>
      <c r="F27" s="35" t="s">
        <v>484</v>
      </c>
      <c r="G27" s="227"/>
      <c r="H27" s="21"/>
      <c r="I27" s="50"/>
      <c r="J27" s="21"/>
      <c r="K27" s="1158"/>
      <c r="L27" s="21"/>
      <c r="M27" s="22"/>
    </row>
    <row r="28" spans="1:14">
      <c r="A28" s="2519"/>
      <c r="B28" s="2433"/>
      <c r="C28" s="51"/>
      <c r="D28" s="52"/>
      <c r="E28" s="52"/>
      <c r="F28" s="52"/>
      <c r="G28" s="52"/>
      <c r="H28" s="52"/>
      <c r="I28" s="52"/>
      <c r="J28" s="52"/>
      <c r="K28" s="52"/>
      <c r="L28" s="24"/>
      <c r="M28" s="25"/>
    </row>
    <row r="29" spans="1:14">
      <c r="A29" s="2519"/>
      <c r="B29" s="56" t="s">
        <v>485</v>
      </c>
      <c r="C29" s="231"/>
      <c r="D29" s="54"/>
      <c r="E29" s="54"/>
      <c r="F29" s="54"/>
      <c r="G29" s="54"/>
      <c r="H29" s="54"/>
      <c r="I29" s="54"/>
      <c r="J29" s="54"/>
      <c r="K29" s="54"/>
      <c r="L29" s="54"/>
      <c r="M29" s="232"/>
    </row>
    <row r="30" spans="1:14">
      <c r="A30" s="2519"/>
      <c r="B30" s="56"/>
      <c r="C30" s="57" t="s">
        <v>486</v>
      </c>
      <c r="D30" s="292" t="s">
        <v>37</v>
      </c>
      <c r="E30" s="48"/>
      <c r="F30" s="59" t="s">
        <v>487</v>
      </c>
      <c r="G30" s="336" t="s">
        <v>8</v>
      </c>
      <c r="H30" s="48"/>
      <c r="I30" s="59" t="s">
        <v>488</v>
      </c>
      <c r="J30" s="1133" t="s">
        <v>8</v>
      </c>
      <c r="K30" s="1131"/>
      <c r="L30" s="1132"/>
      <c r="M30" s="63"/>
      <c r="N30" s="3" t="s">
        <v>1340</v>
      </c>
    </row>
    <row r="31" spans="1:14">
      <c r="A31" s="2519"/>
      <c r="B31" s="13"/>
      <c r="C31" s="43"/>
      <c r="D31" s="44"/>
      <c r="E31" s="44"/>
      <c r="F31" s="44"/>
      <c r="G31" s="44"/>
      <c r="H31" s="44"/>
      <c r="I31" s="44"/>
      <c r="J31" s="44"/>
      <c r="K31" s="44"/>
      <c r="L31" s="44"/>
      <c r="M31" s="45"/>
    </row>
    <row r="32" spans="1:14">
      <c r="A32" s="2519"/>
      <c r="B32" s="2857" t="s">
        <v>489</v>
      </c>
      <c r="C32" s="236"/>
      <c r="D32" s="65"/>
      <c r="E32" s="65"/>
      <c r="F32" s="65"/>
      <c r="G32" s="65"/>
      <c r="H32" s="65"/>
      <c r="I32" s="65"/>
      <c r="J32" s="65"/>
      <c r="K32" s="65"/>
      <c r="L32" s="18"/>
      <c r="M32" s="229"/>
    </row>
    <row r="33" spans="1:13">
      <c r="A33" s="2519"/>
      <c r="B33" s="2432"/>
      <c r="C33" s="66" t="s">
        <v>490</v>
      </c>
      <c r="D33" s="237">
        <v>2021</v>
      </c>
      <c r="E33" s="67"/>
      <c r="F33" s="48" t="s">
        <v>491</v>
      </c>
      <c r="G33" s="238"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857" t="s">
        <v>493</v>
      </c>
      <c r="C35" s="239"/>
      <c r="D35" s="1100"/>
      <c r="E35" s="1100"/>
      <c r="F35" s="1100"/>
      <c r="G35" s="1100"/>
      <c r="H35" s="1100"/>
      <c r="I35" s="1100"/>
      <c r="J35" s="1100"/>
      <c r="K35" s="1100"/>
      <c r="L35" s="1100"/>
      <c r="M35" s="240"/>
    </row>
    <row r="36" spans="1:13">
      <c r="A36" s="2519"/>
      <c r="B36" s="2432"/>
      <c r="C36" s="72"/>
      <c r="D36" s="1525" t="s">
        <v>494</v>
      </c>
      <c r="E36" s="1525">
        <v>2021</v>
      </c>
      <c r="F36" s="1525" t="s">
        <v>495</v>
      </c>
      <c r="G36" s="1525">
        <v>2022</v>
      </c>
      <c r="H36" s="1526" t="s">
        <v>496</v>
      </c>
      <c r="I36" s="1526">
        <v>2023</v>
      </c>
      <c r="J36" s="1526" t="s">
        <v>497</v>
      </c>
      <c r="K36" s="1525">
        <v>2024</v>
      </c>
      <c r="L36" s="1525" t="s">
        <v>498</v>
      </c>
      <c r="M36" s="75">
        <v>2025</v>
      </c>
    </row>
    <row r="37" spans="1:13">
      <c r="A37" s="2519"/>
      <c r="B37" s="2432"/>
      <c r="C37" s="72"/>
      <c r="D37" s="1527">
        <v>250</v>
      </c>
      <c r="E37" s="1150"/>
      <c r="F37" s="1527">
        <v>250</v>
      </c>
      <c r="G37" s="1150"/>
      <c r="H37" s="1527">
        <v>250</v>
      </c>
      <c r="I37" s="1150"/>
      <c r="J37" s="1527">
        <v>250</v>
      </c>
      <c r="K37" s="1150"/>
      <c r="L37" s="1527">
        <v>250</v>
      </c>
      <c r="M37" s="1104"/>
    </row>
    <row r="38" spans="1:13">
      <c r="A38" s="2519"/>
      <c r="B38" s="2432"/>
      <c r="C38" s="72"/>
      <c r="D38" s="1525" t="s">
        <v>499</v>
      </c>
      <c r="E38" s="1525">
        <v>2026</v>
      </c>
      <c r="F38" s="1525" t="s">
        <v>500</v>
      </c>
      <c r="G38" s="1525">
        <v>2027</v>
      </c>
      <c r="H38" s="1526" t="s">
        <v>501</v>
      </c>
      <c r="I38" s="1526">
        <v>2028</v>
      </c>
      <c r="J38" s="1526" t="s">
        <v>502</v>
      </c>
      <c r="K38" s="1525">
        <v>2029</v>
      </c>
      <c r="L38" s="1525" t="s">
        <v>503</v>
      </c>
      <c r="M38" s="32">
        <v>2030</v>
      </c>
    </row>
    <row r="39" spans="1:13">
      <c r="A39" s="2519"/>
      <c r="B39" s="2432"/>
      <c r="C39" s="72"/>
      <c r="D39" s="1527">
        <v>250</v>
      </c>
      <c r="E39" s="1150"/>
      <c r="F39" s="1527">
        <v>250</v>
      </c>
      <c r="G39" s="1150"/>
      <c r="H39" s="1527">
        <v>250</v>
      </c>
      <c r="I39" s="1150"/>
      <c r="J39" s="1527">
        <v>250</v>
      </c>
      <c r="K39" s="1150"/>
      <c r="L39" s="1527">
        <v>250</v>
      </c>
      <c r="M39" s="1104"/>
    </row>
    <row r="40" spans="1:13">
      <c r="A40" s="2519"/>
      <c r="B40" s="2432"/>
      <c r="C40" s="72"/>
      <c r="D40" s="1525" t="s">
        <v>504</v>
      </c>
      <c r="E40" s="1525"/>
      <c r="F40" s="1525" t="s">
        <v>505</v>
      </c>
      <c r="G40" s="1525"/>
      <c r="H40" s="1526" t="s">
        <v>506</v>
      </c>
      <c r="I40" s="1526"/>
      <c r="J40" s="1526" t="s">
        <v>507</v>
      </c>
      <c r="K40" s="1525"/>
      <c r="L40" s="1525" t="s">
        <v>508</v>
      </c>
      <c r="M40" s="32"/>
    </row>
    <row r="41" spans="1:13">
      <c r="A41" s="2519"/>
      <c r="B41" s="2432"/>
      <c r="C41" s="72"/>
      <c r="D41" s="1246"/>
      <c r="E41" s="1150"/>
      <c r="F41" s="1246"/>
      <c r="G41" s="1150"/>
      <c r="H41" s="1246"/>
      <c r="I41" s="1150"/>
      <c r="J41" s="1246"/>
      <c r="K41" s="1150"/>
      <c r="L41" s="1246"/>
      <c r="M41" s="1104"/>
    </row>
    <row r="42" spans="1:13">
      <c r="A42" s="2519"/>
      <c r="B42" s="2432"/>
      <c r="C42" s="72"/>
      <c r="D42" s="705" t="s">
        <v>508</v>
      </c>
      <c r="E42" s="1103"/>
      <c r="F42" s="705" t="s">
        <v>509</v>
      </c>
      <c r="G42" s="1103"/>
      <c r="H42" s="81"/>
      <c r="I42" s="1109"/>
      <c r="J42" s="81"/>
      <c r="K42" s="1109"/>
      <c r="L42" s="81"/>
      <c r="M42" s="706"/>
    </row>
    <row r="43" spans="1:13">
      <c r="A43" s="2519"/>
      <c r="B43" s="2432"/>
      <c r="C43" s="72"/>
      <c r="D43" s="1246"/>
      <c r="E43" s="1150"/>
      <c r="F43" s="3558">
        <v>2500</v>
      </c>
      <c r="G43" s="3559"/>
      <c r="H43" s="3560"/>
      <c r="I43" s="3560"/>
      <c r="J43" s="1528"/>
      <c r="K43" s="1525"/>
      <c r="L43" s="1528"/>
      <c r="M43" s="1154"/>
    </row>
    <row r="44" spans="1:13">
      <c r="A44" s="2519"/>
      <c r="B44" s="2432"/>
      <c r="C44" s="86"/>
      <c r="D44" s="246"/>
      <c r="E44" s="1134"/>
      <c r="F44" s="246"/>
      <c r="G44" s="1134"/>
      <c r="H44" s="1108"/>
      <c r="I44" s="1110"/>
      <c r="J44" s="1108"/>
      <c r="K44" s="1110"/>
      <c r="L44" s="1108"/>
      <c r="M44" s="1155"/>
    </row>
    <row r="45" spans="1:13" ht="18" customHeight="1">
      <c r="A45" s="2519"/>
      <c r="B45" s="2857" t="s">
        <v>510</v>
      </c>
      <c r="C45" s="228"/>
      <c r="D45" s="47"/>
      <c r="E45" s="47"/>
      <c r="F45" s="47"/>
      <c r="G45" s="47"/>
      <c r="H45" s="47"/>
      <c r="I45" s="47"/>
      <c r="J45" s="47"/>
      <c r="K45" s="47"/>
      <c r="L45" s="21"/>
      <c r="M45" s="22"/>
    </row>
    <row r="46" spans="1:13">
      <c r="A46" s="2519"/>
      <c r="B46" s="2432"/>
      <c r="C46" s="90"/>
      <c r="D46" s="91" t="s">
        <v>131</v>
      </c>
      <c r="E46" s="92" t="s">
        <v>28</v>
      </c>
      <c r="F46" s="2453" t="s">
        <v>511</v>
      </c>
      <c r="G46" s="2883" t="s">
        <v>535</v>
      </c>
      <c r="H46" s="2883"/>
      <c r="I46" s="2883"/>
      <c r="J46" s="2883"/>
      <c r="K46" s="94" t="s">
        <v>512</v>
      </c>
      <c r="L46" s="2884"/>
      <c r="M46" s="2885"/>
    </row>
    <row r="47" spans="1:13">
      <c r="A47" s="2519"/>
      <c r="B47" s="2432"/>
      <c r="C47" s="90"/>
      <c r="D47" s="247"/>
      <c r="E47" s="226"/>
      <c r="F47" s="2453"/>
      <c r="G47" s="2883"/>
      <c r="H47" s="2883"/>
      <c r="I47" s="2883"/>
      <c r="J47" s="2883"/>
      <c r="K47" s="21"/>
      <c r="L47" s="2448"/>
      <c r="M47" s="2449"/>
    </row>
    <row r="48" spans="1:13">
      <c r="A48" s="2519"/>
      <c r="B48" s="2433"/>
      <c r="C48" s="97"/>
      <c r="D48" s="24"/>
      <c r="E48" s="24"/>
      <c r="F48" s="24"/>
      <c r="G48" s="24"/>
      <c r="H48" s="24"/>
      <c r="I48" s="24"/>
      <c r="J48" s="24"/>
      <c r="K48" s="24"/>
      <c r="L48" s="21"/>
      <c r="M48" s="22"/>
    </row>
    <row r="49" spans="1:13" ht="51" customHeight="1">
      <c r="A49" s="2519"/>
      <c r="B49" s="278" t="s">
        <v>513</v>
      </c>
      <c r="C49" s="2858" t="s">
        <v>2369</v>
      </c>
      <c r="D49" s="2859"/>
      <c r="E49" s="2859"/>
      <c r="F49" s="2859"/>
      <c r="G49" s="2859"/>
      <c r="H49" s="2859"/>
      <c r="I49" s="2859"/>
      <c r="J49" s="2859"/>
      <c r="K49" s="2859"/>
      <c r="L49" s="2859"/>
      <c r="M49" s="2860"/>
    </row>
    <row r="50" spans="1:13">
      <c r="A50" s="2519"/>
      <c r="B50" s="291" t="s">
        <v>514</v>
      </c>
      <c r="C50" s="2858" t="s">
        <v>2370</v>
      </c>
      <c r="D50" s="2859"/>
      <c r="E50" s="2859"/>
      <c r="F50" s="2859"/>
      <c r="G50" s="2859"/>
      <c r="H50" s="2859"/>
      <c r="I50" s="2859"/>
      <c r="J50" s="2859"/>
      <c r="K50" s="2859"/>
      <c r="L50" s="2859"/>
      <c r="M50" s="2860"/>
    </row>
    <row r="51" spans="1:13">
      <c r="A51" s="2519"/>
      <c r="B51" s="291" t="s">
        <v>515</v>
      </c>
      <c r="C51" s="2914">
        <v>15</v>
      </c>
      <c r="D51" s="2864"/>
      <c r="E51" s="2864"/>
      <c r="F51" s="2864"/>
      <c r="G51" s="2864"/>
      <c r="H51" s="2864"/>
      <c r="I51" s="2864"/>
      <c r="J51" s="2864"/>
      <c r="K51" s="2864"/>
      <c r="L51" s="2864"/>
      <c r="M51" s="2865"/>
    </row>
    <row r="52" spans="1:13">
      <c r="A52" s="2519"/>
      <c r="B52" s="291" t="s">
        <v>517</v>
      </c>
      <c r="C52" s="3557" t="s">
        <v>37</v>
      </c>
      <c r="D52" s="2864"/>
      <c r="E52" s="2864"/>
      <c r="F52" s="2864"/>
      <c r="G52" s="2864"/>
      <c r="H52" s="2864"/>
      <c r="I52" s="2864"/>
      <c r="J52" s="2864"/>
      <c r="K52" s="2864"/>
      <c r="L52" s="2864"/>
      <c r="M52" s="2865"/>
    </row>
    <row r="53" spans="1:13" ht="15.75" customHeight="1">
      <c r="A53" s="2887" t="s">
        <v>518</v>
      </c>
      <c r="B53" s="294" t="s">
        <v>519</v>
      </c>
      <c r="C53" s="2650" t="s">
        <v>2371</v>
      </c>
      <c r="D53" s="2420"/>
      <c r="E53" s="2420"/>
      <c r="F53" s="2420"/>
      <c r="G53" s="2420"/>
      <c r="H53" s="2420"/>
      <c r="I53" s="2420"/>
      <c r="J53" s="2420"/>
      <c r="K53" s="2420"/>
      <c r="L53" s="2420"/>
      <c r="M53" s="2421"/>
    </row>
    <row r="54" spans="1:13" ht="15.75" customHeight="1">
      <c r="A54" s="2502"/>
      <c r="B54" s="294" t="s">
        <v>521</v>
      </c>
      <c r="C54" s="2650" t="s">
        <v>2372</v>
      </c>
      <c r="D54" s="2420"/>
      <c r="E54" s="2420"/>
      <c r="F54" s="2420"/>
      <c r="G54" s="2420"/>
      <c r="H54" s="2420"/>
      <c r="I54" s="2420"/>
      <c r="J54" s="2420"/>
      <c r="K54" s="2420"/>
      <c r="L54" s="2420"/>
      <c r="M54" s="2421"/>
    </row>
    <row r="55" spans="1:13" ht="15.75" customHeight="1">
      <c r="A55" s="2502"/>
      <c r="B55" s="294" t="s">
        <v>523</v>
      </c>
      <c r="C55" s="2650" t="s">
        <v>207</v>
      </c>
      <c r="D55" s="2420"/>
      <c r="E55" s="2420"/>
      <c r="F55" s="2420"/>
      <c r="G55" s="2420"/>
      <c r="H55" s="2420"/>
      <c r="I55" s="2420"/>
      <c r="J55" s="2420"/>
      <c r="K55" s="2420"/>
      <c r="L55" s="2420"/>
      <c r="M55" s="2421"/>
    </row>
    <row r="56" spans="1:13" ht="15.75" customHeight="1">
      <c r="A56" s="2502"/>
      <c r="B56" s="295" t="s">
        <v>524</v>
      </c>
      <c r="C56" s="2650" t="s">
        <v>2372</v>
      </c>
      <c r="D56" s="2420"/>
      <c r="E56" s="2420"/>
      <c r="F56" s="2420"/>
      <c r="G56" s="2420"/>
      <c r="H56" s="2420"/>
      <c r="I56" s="2420"/>
      <c r="J56" s="2420"/>
      <c r="K56" s="2420"/>
      <c r="L56" s="2420"/>
      <c r="M56" s="2421"/>
    </row>
    <row r="57" spans="1:13" ht="15.75" customHeight="1">
      <c r="A57" s="2502"/>
      <c r="B57" s="294" t="s">
        <v>526</v>
      </c>
      <c r="C57" s="2746" t="s">
        <v>2373</v>
      </c>
      <c r="D57" s="2420"/>
      <c r="E57" s="2420"/>
      <c r="F57" s="2420"/>
      <c r="G57" s="2420"/>
      <c r="H57" s="2420"/>
      <c r="I57" s="2420"/>
      <c r="J57" s="2420"/>
      <c r="K57" s="2420"/>
      <c r="L57" s="2420"/>
      <c r="M57" s="2421"/>
    </row>
    <row r="58" spans="1:13" ht="16.5" thickBot="1">
      <c r="A58" s="2516"/>
      <c r="B58" s="294" t="s">
        <v>527</v>
      </c>
      <c r="C58" s="2650" t="s">
        <v>157</v>
      </c>
      <c r="D58" s="2420"/>
      <c r="E58" s="2420"/>
      <c r="F58" s="2420"/>
      <c r="G58" s="2420"/>
      <c r="H58" s="2420"/>
      <c r="I58" s="2420"/>
      <c r="J58" s="2420"/>
      <c r="K58" s="2420"/>
      <c r="L58" s="2420"/>
      <c r="M58" s="2421"/>
    </row>
    <row r="59" spans="1:13" ht="15.75" customHeight="1">
      <c r="A59" s="2887" t="s">
        <v>528</v>
      </c>
      <c r="B59" s="296" t="s">
        <v>529</v>
      </c>
      <c r="C59" s="2650" t="s">
        <v>691</v>
      </c>
      <c r="D59" s="2420"/>
      <c r="E59" s="2420"/>
      <c r="F59" s="2420"/>
      <c r="G59" s="2420"/>
      <c r="H59" s="2420"/>
      <c r="I59" s="2420"/>
      <c r="J59" s="2420"/>
      <c r="K59" s="2420"/>
      <c r="L59" s="2420"/>
      <c r="M59" s="2421"/>
    </row>
    <row r="60" spans="1:13" ht="30" customHeight="1">
      <c r="A60" s="2502"/>
      <c r="B60" s="296" t="s">
        <v>531</v>
      </c>
      <c r="C60" s="2650" t="s">
        <v>574</v>
      </c>
      <c r="D60" s="2420"/>
      <c r="E60" s="2420"/>
      <c r="F60" s="2420"/>
      <c r="G60" s="2420"/>
      <c r="H60" s="2420"/>
      <c r="I60" s="2420"/>
      <c r="J60" s="2420"/>
      <c r="K60" s="2420"/>
      <c r="L60" s="2420"/>
      <c r="M60" s="2421"/>
    </row>
    <row r="61" spans="1:13" ht="30" customHeight="1" thickBot="1">
      <c r="A61" s="2502"/>
      <c r="B61" s="297" t="s">
        <v>5</v>
      </c>
      <c r="C61" s="2650" t="s">
        <v>207</v>
      </c>
      <c r="D61" s="2420"/>
      <c r="E61" s="2420"/>
      <c r="F61" s="2420"/>
      <c r="G61" s="2420"/>
      <c r="H61" s="2420"/>
      <c r="I61" s="2420"/>
      <c r="J61" s="2420"/>
      <c r="K61" s="2420"/>
      <c r="L61" s="2420"/>
      <c r="M61" s="2421"/>
    </row>
    <row r="62" spans="1:13" ht="16.5" thickBot="1">
      <c r="A62" s="150" t="s">
        <v>533</v>
      </c>
      <c r="B62" s="104"/>
      <c r="C62" s="2506"/>
      <c r="D62" s="2507"/>
      <c r="E62" s="2507"/>
      <c r="F62" s="2507"/>
      <c r="G62" s="2507"/>
      <c r="H62" s="2507"/>
      <c r="I62" s="2507"/>
      <c r="J62" s="2507"/>
      <c r="K62" s="2507"/>
      <c r="L62" s="2507"/>
      <c r="M62" s="2508"/>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display="amejia@bomberosbogota.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'C:\Users\ASUS\Downloads\[ficha.xlsx]Desplegables'!#REF!</xm:f>
          </x14:formula1>
          <xm:sqref>C14:D14 C7 G46:J47</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 zoomScale="90" zoomScaleNormal="90" workbookViewId="0">
      <selection activeCell="C11" sqref="C11:M1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1950</v>
      </c>
      <c r="C1" s="153"/>
      <c r="D1" s="153"/>
      <c r="E1" s="153"/>
      <c r="F1" s="153"/>
      <c r="G1" s="153"/>
      <c r="H1" s="153"/>
      <c r="I1" s="153"/>
      <c r="J1" s="153"/>
      <c r="K1" s="153"/>
      <c r="L1" s="153"/>
      <c r="M1" s="154"/>
    </row>
    <row r="2" spans="1:13" ht="46.5" customHeight="1">
      <c r="A2" s="2667" t="s">
        <v>457</v>
      </c>
      <c r="B2" s="339" t="s">
        <v>458</v>
      </c>
      <c r="C2" s="3574" t="s">
        <v>2374</v>
      </c>
      <c r="D2" s="3575"/>
      <c r="E2" s="3575"/>
      <c r="F2" s="3575"/>
      <c r="G2" s="3575"/>
      <c r="H2" s="3575"/>
      <c r="I2" s="3575"/>
      <c r="J2" s="3575"/>
      <c r="K2" s="3575"/>
      <c r="L2" s="3575"/>
      <c r="M2" s="3576"/>
    </row>
    <row r="3" spans="1:13" ht="31.5">
      <c r="A3" s="2548"/>
      <c r="B3" s="1053" t="s">
        <v>538</v>
      </c>
      <c r="C3" s="2869" t="s">
        <v>1960</v>
      </c>
      <c r="D3" s="2870"/>
      <c r="E3" s="2870"/>
      <c r="F3" s="2870"/>
      <c r="G3" s="2870"/>
      <c r="H3" s="2870"/>
      <c r="I3" s="2870"/>
      <c r="J3" s="2870"/>
      <c r="K3" s="2870"/>
      <c r="L3" s="2870"/>
      <c r="M3" s="2871"/>
    </row>
    <row r="4" spans="1:13" ht="90" customHeight="1">
      <c r="A4" s="2548"/>
      <c r="B4" s="1529" t="s">
        <v>3</v>
      </c>
      <c r="C4" s="1056" t="s">
        <v>28</v>
      </c>
      <c r="D4" s="2669"/>
      <c r="E4" s="2690"/>
      <c r="F4" s="2668" t="s">
        <v>4</v>
      </c>
      <c r="G4" s="2423"/>
      <c r="H4" s="2669" t="s">
        <v>8</v>
      </c>
      <c r="I4" s="2425"/>
      <c r="J4" s="2425"/>
      <c r="K4" s="2425"/>
      <c r="L4" s="2425"/>
      <c r="M4" s="2426"/>
    </row>
    <row r="5" spans="1:13" ht="32.25" customHeight="1">
      <c r="A5" s="2548"/>
      <c r="B5" s="13" t="s">
        <v>459</v>
      </c>
      <c r="C5" s="2684" t="s">
        <v>8</v>
      </c>
      <c r="D5" s="2425"/>
      <c r="E5" s="2425"/>
      <c r="F5" s="2425"/>
      <c r="G5" s="2425"/>
      <c r="H5" s="2425"/>
      <c r="I5" s="2425"/>
      <c r="J5" s="2425"/>
      <c r="K5" s="2425"/>
      <c r="L5" s="2425"/>
      <c r="M5" s="2426"/>
    </row>
    <row r="6" spans="1:13">
      <c r="A6" s="2548"/>
      <c r="B6" s="13" t="s">
        <v>460</v>
      </c>
      <c r="C6" s="3577" t="s">
        <v>8</v>
      </c>
      <c r="D6" s="3578"/>
      <c r="E6" s="3578"/>
      <c r="F6" s="3578"/>
      <c r="G6" s="3578"/>
      <c r="H6" s="3578"/>
      <c r="I6" s="3578"/>
      <c r="J6" s="3578"/>
      <c r="K6" s="3578"/>
      <c r="L6" s="3578"/>
      <c r="M6" s="3579"/>
    </row>
    <row r="7" spans="1:13">
      <c r="A7" s="2548"/>
      <c r="B7" s="1053" t="s">
        <v>461</v>
      </c>
      <c r="C7" s="2749" t="s">
        <v>681</v>
      </c>
      <c r="D7" s="2428"/>
      <c r="E7" s="1119"/>
      <c r="F7" s="1119"/>
      <c r="G7" s="667"/>
      <c r="H7" s="1057" t="s">
        <v>5</v>
      </c>
      <c r="I7" s="2676" t="s">
        <v>693</v>
      </c>
      <c r="J7" s="2428"/>
      <c r="K7" s="2428"/>
      <c r="L7" s="2428"/>
      <c r="M7" s="2430"/>
    </row>
    <row r="8" spans="1:13">
      <c r="A8" s="2548"/>
      <c r="B8" s="2677" t="s">
        <v>462</v>
      </c>
      <c r="C8" s="974"/>
      <c r="D8" s="1159"/>
      <c r="E8" s="1159"/>
      <c r="F8" s="1159"/>
      <c r="G8" s="1159"/>
      <c r="H8" s="1159"/>
      <c r="I8" s="1159"/>
      <c r="J8" s="1159"/>
      <c r="K8" s="1159"/>
      <c r="L8" s="18"/>
      <c r="M8" s="935"/>
    </row>
    <row r="9" spans="1:13" ht="36.75" customHeight="1">
      <c r="A9" s="2548"/>
      <c r="B9" s="2540"/>
      <c r="C9" s="3580"/>
      <c r="D9" s="3581"/>
      <c r="E9" s="1524"/>
      <c r="F9" s="2569"/>
      <c r="G9" s="2569"/>
      <c r="H9" s="1524"/>
      <c r="I9" s="2569"/>
      <c r="J9" s="2569"/>
      <c r="K9" s="1524"/>
      <c r="L9" s="978"/>
      <c r="M9" s="22"/>
    </row>
    <row r="10" spans="1:13">
      <c r="A10" s="2548"/>
      <c r="B10" s="2590"/>
      <c r="C10" s="2573" t="s">
        <v>463</v>
      </c>
      <c r="D10" s="2569"/>
      <c r="E10" s="1120"/>
      <c r="F10" s="2569" t="s">
        <v>463</v>
      </c>
      <c r="G10" s="2569"/>
      <c r="H10" s="1120"/>
      <c r="I10" s="2569" t="s">
        <v>463</v>
      </c>
      <c r="J10" s="2569"/>
      <c r="K10" s="1120"/>
      <c r="L10" s="24"/>
      <c r="M10" s="25"/>
    </row>
    <row r="11" spans="1:13" ht="57.75" customHeight="1">
      <c r="A11" s="2548"/>
      <c r="B11" s="1530" t="s">
        <v>464</v>
      </c>
      <c r="C11" s="3567" t="s">
        <v>2375</v>
      </c>
      <c r="D11" s="3567"/>
      <c r="E11" s="3567"/>
      <c r="F11" s="3567"/>
      <c r="G11" s="3567"/>
      <c r="H11" s="3567"/>
      <c r="I11" s="3567"/>
      <c r="J11" s="3567"/>
      <c r="K11" s="3567"/>
      <c r="L11" s="3567"/>
      <c r="M11" s="3567"/>
    </row>
    <row r="12" spans="1:13" ht="74.25" customHeight="1">
      <c r="A12" s="2548"/>
      <c r="B12" s="1053" t="s">
        <v>543</v>
      </c>
      <c r="C12" s="2660" t="s">
        <v>2376</v>
      </c>
      <c r="D12" s="2465"/>
      <c r="E12" s="2465"/>
      <c r="F12" s="2465"/>
      <c r="G12" s="2465"/>
      <c r="H12" s="2465"/>
      <c r="I12" s="2465"/>
      <c r="J12" s="2465"/>
      <c r="K12" s="2465"/>
      <c r="L12" s="2465"/>
      <c r="M12" s="2466"/>
    </row>
    <row r="13" spans="1:13" ht="31.5">
      <c r="A13" s="2548"/>
      <c r="B13" s="1053" t="s">
        <v>545</v>
      </c>
      <c r="C13" s="2858" t="s">
        <v>1959</v>
      </c>
      <c r="D13" s="2859"/>
      <c r="E13" s="2859"/>
      <c r="F13" s="2859"/>
      <c r="G13" s="2859"/>
      <c r="H13" s="2859"/>
      <c r="I13" s="2859"/>
      <c r="J13" s="2859"/>
      <c r="K13" s="2859"/>
      <c r="L13" s="2859"/>
      <c r="M13" s="2860"/>
    </row>
    <row r="14" spans="1:13" ht="28.5" customHeight="1">
      <c r="A14" s="2548"/>
      <c r="B14" s="2677" t="s">
        <v>547</v>
      </c>
      <c r="C14" s="2660" t="s">
        <v>11</v>
      </c>
      <c r="D14" s="2465"/>
      <c r="E14" s="1058" t="s">
        <v>548</v>
      </c>
      <c r="F14" s="3568" t="s">
        <v>26</v>
      </c>
      <c r="G14" s="3569"/>
      <c r="H14" s="3569"/>
      <c r="I14" s="3569"/>
      <c r="J14" s="3569"/>
      <c r="K14" s="3569"/>
      <c r="L14" s="3569"/>
      <c r="M14" s="3570"/>
    </row>
    <row r="15" spans="1:13">
      <c r="A15" s="2548"/>
      <c r="B15" s="2540"/>
      <c r="C15" s="2660"/>
      <c r="D15" s="2465"/>
      <c r="E15" s="2465"/>
      <c r="F15" s="2465"/>
      <c r="G15" s="2465"/>
      <c r="H15" s="2465"/>
      <c r="I15" s="2465"/>
      <c r="J15" s="2465"/>
      <c r="K15" s="2465"/>
      <c r="L15" s="2465"/>
      <c r="M15" s="2466"/>
    </row>
    <row r="16" spans="1:13">
      <c r="A16" s="2659" t="s">
        <v>465</v>
      </c>
      <c r="B16" s="1271" t="s">
        <v>2</v>
      </c>
      <c r="C16" s="2660" t="s">
        <v>82</v>
      </c>
      <c r="D16" s="2465"/>
      <c r="E16" s="2465"/>
      <c r="F16" s="2465"/>
      <c r="G16" s="2465"/>
      <c r="H16" s="2465"/>
      <c r="I16" s="2465"/>
      <c r="J16" s="2465"/>
      <c r="K16" s="2465"/>
      <c r="L16" s="2465"/>
      <c r="M16" s="2466"/>
    </row>
    <row r="17" spans="1:13" ht="26.25" customHeight="1">
      <c r="A17" s="2519"/>
      <c r="B17" s="1271" t="s">
        <v>550</v>
      </c>
      <c r="C17" s="3571" t="s">
        <v>2377</v>
      </c>
      <c r="D17" s="3572"/>
      <c r="E17" s="3572"/>
      <c r="F17" s="3572"/>
      <c r="G17" s="3572"/>
      <c r="H17" s="3572"/>
      <c r="I17" s="3572"/>
      <c r="J17" s="3572"/>
      <c r="K17" s="3572"/>
      <c r="L17" s="3572"/>
      <c r="M17" s="3573"/>
    </row>
    <row r="18" spans="1:13" ht="8.25" customHeight="1">
      <c r="A18" s="2519"/>
      <c r="B18" s="3564" t="s">
        <v>466</v>
      </c>
      <c r="C18" s="606"/>
      <c r="D18" s="27"/>
      <c r="E18" s="27"/>
      <c r="F18" s="27"/>
      <c r="G18" s="27"/>
      <c r="H18" s="27"/>
      <c r="I18" s="27"/>
      <c r="J18" s="27"/>
      <c r="K18" s="27"/>
      <c r="L18" s="27"/>
      <c r="M18" s="682"/>
    </row>
    <row r="19" spans="1:13" ht="9" customHeight="1">
      <c r="A19" s="2519"/>
      <c r="B19" s="3565"/>
      <c r="C19" s="29"/>
      <c r="D19" s="30"/>
      <c r="E19" s="1531"/>
      <c r="F19" s="30"/>
      <c r="G19" s="1531"/>
      <c r="H19" s="30"/>
      <c r="I19" s="1531"/>
      <c r="J19" s="30"/>
      <c r="K19" s="1531"/>
      <c r="L19" s="1531"/>
      <c r="M19" s="32"/>
    </row>
    <row r="20" spans="1:13">
      <c r="A20" s="2519"/>
      <c r="B20" s="3565"/>
      <c r="C20" s="33" t="s">
        <v>467</v>
      </c>
      <c r="D20" s="34"/>
      <c r="E20" s="35" t="s">
        <v>468</v>
      </c>
      <c r="F20" s="34"/>
      <c r="G20" s="35" t="s">
        <v>469</v>
      </c>
      <c r="H20" s="34"/>
      <c r="I20" s="35" t="s">
        <v>470</v>
      </c>
      <c r="J20" s="1061"/>
      <c r="K20" s="35"/>
      <c r="L20" s="35"/>
      <c r="M20" s="37"/>
    </row>
    <row r="21" spans="1:13">
      <c r="A21" s="2519"/>
      <c r="B21" s="3565"/>
      <c r="C21" s="33" t="s">
        <v>471</v>
      </c>
      <c r="D21" s="1061"/>
      <c r="E21" s="35" t="s">
        <v>472</v>
      </c>
      <c r="F21" s="1062"/>
      <c r="G21" s="35" t="s">
        <v>473</v>
      </c>
      <c r="H21" s="1062"/>
      <c r="I21" s="35"/>
      <c r="J21" s="40"/>
      <c r="K21" s="35"/>
      <c r="L21" s="35"/>
      <c r="M21" s="37"/>
    </row>
    <row r="22" spans="1:13">
      <c r="A22" s="2519"/>
      <c r="B22" s="3565"/>
      <c r="C22" s="33" t="s">
        <v>474</v>
      </c>
      <c r="D22" s="1061"/>
      <c r="E22" s="35" t="s">
        <v>475</v>
      </c>
      <c r="F22" s="1061"/>
      <c r="G22" s="35"/>
      <c r="H22" s="40"/>
      <c r="I22" s="35"/>
      <c r="J22" s="40"/>
      <c r="K22" s="35"/>
      <c r="L22" s="35"/>
      <c r="M22" s="37"/>
    </row>
    <row r="23" spans="1:13">
      <c r="A23" s="2519"/>
      <c r="B23" s="3565"/>
      <c r="C23" s="33" t="s">
        <v>476</v>
      </c>
      <c r="D23" s="1062" t="s">
        <v>534</v>
      </c>
      <c r="E23" s="35" t="s">
        <v>478</v>
      </c>
      <c r="F23" s="1116" t="s">
        <v>2378</v>
      </c>
      <c r="G23" s="1116"/>
      <c r="H23" s="1116"/>
      <c r="I23" s="1116"/>
      <c r="J23" s="1116"/>
      <c r="K23" s="1116"/>
      <c r="L23" s="1116"/>
      <c r="M23" s="1117"/>
    </row>
    <row r="24" spans="1:13" ht="9.75" customHeight="1">
      <c r="A24" s="2519"/>
      <c r="B24" s="3566"/>
      <c r="C24" s="43"/>
      <c r="D24" s="44"/>
      <c r="E24" s="44"/>
      <c r="F24" s="44"/>
      <c r="G24" s="44"/>
      <c r="H24" s="44"/>
      <c r="I24" s="44"/>
      <c r="J24" s="44"/>
      <c r="K24" s="44"/>
      <c r="L24" s="44"/>
      <c r="M24" s="45"/>
    </row>
    <row r="25" spans="1:13">
      <c r="A25" s="2519"/>
      <c r="B25" s="3564" t="s">
        <v>479</v>
      </c>
      <c r="C25" s="687"/>
      <c r="D25" s="47"/>
      <c r="E25" s="47"/>
      <c r="F25" s="47"/>
      <c r="G25" s="47"/>
      <c r="H25" s="47"/>
      <c r="I25" s="47"/>
      <c r="J25" s="47"/>
      <c r="K25" s="47"/>
      <c r="L25" s="18"/>
      <c r="M25" s="935"/>
    </row>
    <row r="26" spans="1:13">
      <c r="A26" s="2519"/>
      <c r="B26" s="3565"/>
      <c r="C26" s="33" t="s">
        <v>480</v>
      </c>
      <c r="D26" s="1062"/>
      <c r="E26" s="48"/>
      <c r="F26" s="35" t="s">
        <v>481</v>
      </c>
      <c r="G26" s="1061" t="s">
        <v>534</v>
      </c>
      <c r="H26" s="48"/>
      <c r="I26" s="35" t="s">
        <v>482</v>
      </c>
      <c r="J26" s="1061"/>
      <c r="K26" s="48"/>
      <c r="L26" s="978"/>
      <c r="M26" s="22"/>
    </row>
    <row r="27" spans="1:13">
      <c r="A27" s="2519"/>
      <c r="B27" s="3565"/>
      <c r="C27" s="33" t="s">
        <v>483</v>
      </c>
      <c r="D27" s="1063"/>
      <c r="E27" s="978"/>
      <c r="F27" s="35" t="s">
        <v>484</v>
      </c>
      <c r="G27" s="1062"/>
      <c r="H27" s="978"/>
      <c r="I27" s="1532"/>
      <c r="J27" s="978"/>
      <c r="K27" s="1524"/>
      <c r="L27" s="978"/>
      <c r="M27" s="22"/>
    </row>
    <row r="28" spans="1:13">
      <c r="A28" s="2519"/>
      <c r="B28" s="3566"/>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1062" t="s">
        <v>8</v>
      </c>
      <c r="E30" s="48"/>
      <c r="F30" s="59" t="s">
        <v>487</v>
      </c>
      <c r="G30" s="1062" t="s">
        <v>8</v>
      </c>
      <c r="H30" s="48"/>
      <c r="I30" s="59" t="s">
        <v>488</v>
      </c>
      <c r="J30" s="1126"/>
      <c r="K30" s="1111"/>
      <c r="L30" s="1115"/>
      <c r="M30" s="63"/>
    </row>
    <row r="31" spans="1:13">
      <c r="A31" s="2519"/>
      <c r="B31" s="13"/>
      <c r="C31" s="43"/>
      <c r="D31" s="44"/>
      <c r="E31" s="44"/>
      <c r="F31" s="44"/>
      <c r="G31" s="44"/>
      <c r="H31" s="44"/>
      <c r="I31" s="44"/>
      <c r="J31" s="44"/>
      <c r="K31" s="44"/>
      <c r="L31" s="44"/>
      <c r="M31" s="45"/>
    </row>
    <row r="32" spans="1:13">
      <c r="A32" s="2519"/>
      <c r="B32" s="3564" t="s">
        <v>489</v>
      </c>
      <c r="C32" s="693"/>
      <c r="D32" s="65"/>
      <c r="E32" s="65"/>
      <c r="F32" s="65"/>
      <c r="G32" s="65"/>
      <c r="H32" s="65"/>
      <c r="I32" s="65"/>
      <c r="J32" s="65"/>
      <c r="K32" s="65"/>
      <c r="L32" s="18"/>
      <c r="M32" s="935"/>
    </row>
    <row r="33" spans="1:13">
      <c r="A33" s="2519"/>
      <c r="B33" s="3565"/>
      <c r="C33" s="66" t="s">
        <v>490</v>
      </c>
      <c r="D33" s="1098">
        <v>2021</v>
      </c>
      <c r="E33" s="1533"/>
      <c r="F33" s="48" t="s">
        <v>491</v>
      </c>
      <c r="G33" s="1087" t="s">
        <v>492</v>
      </c>
      <c r="H33" s="1533"/>
      <c r="I33" s="59"/>
      <c r="J33" s="1533"/>
      <c r="K33" s="1533"/>
      <c r="L33" s="978"/>
      <c r="M33" s="22"/>
    </row>
    <row r="34" spans="1:13">
      <c r="A34" s="2519"/>
      <c r="B34" s="3566"/>
      <c r="C34" s="43"/>
      <c r="D34" s="141"/>
      <c r="E34" s="142"/>
      <c r="F34" s="44"/>
      <c r="G34" s="142"/>
      <c r="H34" s="142"/>
      <c r="I34" s="143"/>
      <c r="J34" s="142"/>
      <c r="K34" s="142"/>
      <c r="L34" s="24"/>
      <c r="M34" s="25"/>
    </row>
    <row r="35" spans="1:13">
      <c r="A35" s="2519"/>
      <c r="B35" s="3564" t="s">
        <v>493</v>
      </c>
      <c r="C35" s="696"/>
      <c r="D35" s="1100"/>
      <c r="E35" s="1100"/>
      <c r="F35" s="1100"/>
      <c r="G35" s="1100"/>
      <c r="H35" s="1100"/>
      <c r="I35" s="1100"/>
      <c r="J35" s="1100"/>
      <c r="K35" s="1100"/>
      <c r="L35" s="1100"/>
      <c r="M35" s="697"/>
    </row>
    <row r="36" spans="1:13">
      <c r="A36" s="2519"/>
      <c r="B36" s="3565"/>
      <c r="C36" s="72"/>
      <c r="D36" s="1525" t="s">
        <v>494</v>
      </c>
      <c r="E36" s="1525"/>
      <c r="F36" s="1525" t="s">
        <v>495</v>
      </c>
      <c r="G36" s="1525"/>
      <c r="H36" s="1526" t="s">
        <v>496</v>
      </c>
      <c r="I36" s="1526"/>
      <c r="J36" s="1526" t="s">
        <v>497</v>
      </c>
      <c r="K36" s="1525"/>
      <c r="L36" s="1525" t="s">
        <v>498</v>
      </c>
      <c r="M36" s="75"/>
    </row>
    <row r="37" spans="1:13">
      <c r="A37" s="2519"/>
      <c r="B37" s="3565"/>
      <c r="C37" s="72"/>
      <c r="D37" s="1270">
        <v>50</v>
      </c>
      <c r="E37" s="1172"/>
      <c r="F37" s="1270">
        <v>50</v>
      </c>
      <c r="G37" s="1172"/>
      <c r="H37" s="1270">
        <v>50</v>
      </c>
      <c r="I37" s="1172"/>
      <c r="J37" s="1270">
        <v>50</v>
      </c>
      <c r="K37" s="1172"/>
      <c r="L37" s="1270">
        <v>50</v>
      </c>
      <c r="M37" s="1104"/>
    </row>
    <row r="38" spans="1:13">
      <c r="A38" s="2519"/>
      <c r="B38" s="3565"/>
      <c r="C38" s="72"/>
      <c r="D38" s="1525" t="s">
        <v>499</v>
      </c>
      <c r="E38" s="1525"/>
      <c r="F38" s="1525" t="s">
        <v>500</v>
      </c>
      <c r="G38" s="1525"/>
      <c r="H38" s="1526" t="s">
        <v>501</v>
      </c>
      <c r="I38" s="1526"/>
      <c r="J38" s="1526" t="s">
        <v>502</v>
      </c>
      <c r="K38" s="1525"/>
      <c r="L38" s="1525" t="s">
        <v>503</v>
      </c>
      <c r="M38" s="32"/>
    </row>
    <row r="39" spans="1:13">
      <c r="A39" s="2519"/>
      <c r="B39" s="3565"/>
      <c r="C39" s="72"/>
      <c r="D39" s="1270">
        <v>50</v>
      </c>
      <c r="E39" s="1172"/>
      <c r="F39" s="1270">
        <v>50</v>
      </c>
      <c r="G39" s="1172"/>
      <c r="H39" s="1270">
        <v>50</v>
      </c>
      <c r="I39" s="1172"/>
      <c r="J39" s="1270">
        <v>50</v>
      </c>
      <c r="K39" s="1172"/>
      <c r="L39" s="1270">
        <v>50</v>
      </c>
      <c r="M39" s="1104"/>
    </row>
    <row r="40" spans="1:13">
      <c r="A40" s="2519"/>
      <c r="B40" s="3565"/>
      <c r="C40" s="72"/>
      <c r="D40" s="1525" t="s">
        <v>504</v>
      </c>
      <c r="E40" s="1525"/>
      <c r="F40" s="1525" t="s">
        <v>505</v>
      </c>
      <c r="G40" s="1525"/>
      <c r="H40" s="1526" t="s">
        <v>506</v>
      </c>
      <c r="I40" s="1526"/>
      <c r="J40" s="1526" t="s">
        <v>507</v>
      </c>
      <c r="K40" s="1525"/>
      <c r="L40" s="1525" t="s">
        <v>508</v>
      </c>
      <c r="M40" s="32"/>
    </row>
    <row r="41" spans="1:13">
      <c r="A41" s="2519"/>
      <c r="B41" s="3565"/>
      <c r="C41" s="72"/>
      <c r="D41" s="1246" t="s">
        <v>8</v>
      </c>
      <c r="E41" s="1150"/>
      <c r="F41" s="1246" t="s">
        <v>8</v>
      </c>
      <c r="G41" s="1150"/>
      <c r="H41" s="1246" t="s">
        <v>8</v>
      </c>
      <c r="I41" s="1150"/>
      <c r="J41" s="1246" t="s">
        <v>8</v>
      </c>
      <c r="K41" s="1150"/>
      <c r="L41" s="1246" t="s">
        <v>8</v>
      </c>
      <c r="M41" s="1104"/>
    </row>
    <row r="42" spans="1:13">
      <c r="A42" s="2519"/>
      <c r="B42" s="3565"/>
      <c r="C42" s="72"/>
      <c r="D42" s="705" t="s">
        <v>508</v>
      </c>
      <c r="E42" s="1103"/>
      <c r="F42" s="705" t="s">
        <v>509</v>
      </c>
      <c r="G42" s="1103"/>
      <c r="H42" s="81"/>
      <c r="I42" s="1109"/>
      <c r="J42" s="81"/>
      <c r="K42" s="1109"/>
      <c r="L42" s="81"/>
      <c r="M42" s="706"/>
    </row>
    <row r="43" spans="1:13">
      <c r="A43" s="2519"/>
      <c r="B43" s="3565"/>
      <c r="C43" s="72"/>
      <c r="D43" s="1246" t="s">
        <v>8</v>
      </c>
      <c r="E43" s="1150"/>
      <c r="F43" s="2930">
        <v>500</v>
      </c>
      <c r="G43" s="2931"/>
      <c r="H43" s="3560"/>
      <c r="I43" s="3560"/>
      <c r="J43" s="1528"/>
      <c r="K43" s="1525"/>
      <c r="L43" s="1528"/>
      <c r="M43" s="1154"/>
    </row>
    <row r="44" spans="1:13">
      <c r="A44" s="2519"/>
      <c r="B44" s="3565"/>
      <c r="C44" s="86"/>
      <c r="D44" s="705"/>
      <c r="E44" s="1103"/>
      <c r="F44" s="705"/>
      <c r="G44" s="1103"/>
      <c r="H44" s="1108"/>
      <c r="I44" s="1110"/>
      <c r="J44" s="1108"/>
      <c r="K44" s="1110"/>
      <c r="L44" s="1108"/>
      <c r="M44" s="1155"/>
    </row>
    <row r="45" spans="1:13" ht="18" customHeight="1">
      <c r="A45" s="2519"/>
      <c r="B45" s="3564" t="s">
        <v>510</v>
      </c>
      <c r="C45" s="687"/>
      <c r="D45" s="47"/>
      <c r="E45" s="47"/>
      <c r="F45" s="47"/>
      <c r="G45" s="47"/>
      <c r="H45" s="47"/>
      <c r="I45" s="47"/>
      <c r="J45" s="47"/>
      <c r="K45" s="47"/>
      <c r="L45" s="978"/>
      <c r="M45" s="22"/>
    </row>
    <row r="46" spans="1:13">
      <c r="A46" s="2519"/>
      <c r="B46" s="3565"/>
      <c r="C46" s="90"/>
      <c r="D46" s="1534" t="s">
        <v>131</v>
      </c>
      <c r="E46" s="92" t="s">
        <v>28</v>
      </c>
      <c r="F46" s="2453" t="s">
        <v>511</v>
      </c>
      <c r="G46" s="2662"/>
      <c r="H46" s="2662"/>
      <c r="I46" s="2662"/>
      <c r="J46" s="2662"/>
      <c r="K46" s="94" t="s">
        <v>512</v>
      </c>
      <c r="L46" s="2446"/>
      <c r="M46" s="2447"/>
    </row>
    <row r="47" spans="1:13">
      <c r="A47" s="2519"/>
      <c r="B47" s="3565"/>
      <c r="C47" s="90"/>
      <c r="D47" s="1078"/>
      <c r="E47" s="1061" t="s">
        <v>534</v>
      </c>
      <c r="F47" s="2453"/>
      <c r="G47" s="2662"/>
      <c r="H47" s="2662"/>
      <c r="I47" s="2662"/>
      <c r="J47" s="2662"/>
      <c r="K47" s="978"/>
      <c r="L47" s="2448"/>
      <c r="M47" s="2449"/>
    </row>
    <row r="48" spans="1:13">
      <c r="A48" s="2519"/>
      <c r="B48" s="3566"/>
      <c r="C48" s="1535"/>
      <c r="D48" s="1536"/>
      <c r="E48" s="1536"/>
      <c r="F48" s="1536"/>
      <c r="G48" s="1536"/>
      <c r="H48" s="1536"/>
      <c r="I48" s="1536"/>
      <c r="J48" s="1536"/>
      <c r="K48" s="1536"/>
      <c r="L48" s="978"/>
      <c r="M48" s="22"/>
    </row>
    <row r="49" spans="1:13" ht="38.25" customHeight="1">
      <c r="A49" s="2519"/>
      <c r="B49" s="1053" t="s">
        <v>513</v>
      </c>
      <c r="C49" s="2817" t="s">
        <v>2379</v>
      </c>
      <c r="D49" s="2441"/>
      <c r="E49" s="2441"/>
      <c r="F49" s="2441"/>
      <c r="G49" s="2441"/>
      <c r="H49" s="2441"/>
      <c r="I49" s="2441"/>
      <c r="J49" s="2441"/>
      <c r="K49" s="2441"/>
      <c r="L49" s="2441"/>
      <c r="M49" s="2442"/>
    </row>
    <row r="50" spans="1:13">
      <c r="A50" s="2519"/>
      <c r="B50" s="1271" t="s">
        <v>514</v>
      </c>
      <c r="C50" s="2817" t="s">
        <v>2380</v>
      </c>
      <c r="D50" s="2441"/>
      <c r="E50" s="2441"/>
      <c r="F50" s="2441"/>
      <c r="G50" s="2441"/>
      <c r="H50" s="2441"/>
      <c r="I50" s="2441"/>
      <c r="J50" s="2441"/>
      <c r="K50" s="2441"/>
      <c r="L50" s="2441"/>
      <c r="M50" s="2442"/>
    </row>
    <row r="51" spans="1:13">
      <c r="A51" s="2519"/>
      <c r="B51" s="1271" t="s">
        <v>515</v>
      </c>
      <c r="C51" s="2817">
        <v>20</v>
      </c>
      <c r="D51" s="2441"/>
      <c r="E51" s="2441"/>
      <c r="F51" s="2441"/>
      <c r="G51" s="2441"/>
      <c r="H51" s="2441"/>
      <c r="I51" s="2441"/>
      <c r="J51" s="2441"/>
      <c r="K51" s="2441"/>
      <c r="L51" s="2441"/>
      <c r="M51" s="2442"/>
    </row>
    <row r="52" spans="1:13">
      <c r="A52" s="2519"/>
      <c r="B52" s="1271" t="s">
        <v>517</v>
      </c>
      <c r="C52" s="1123" t="s">
        <v>9</v>
      </c>
      <c r="D52" s="1105"/>
      <c r="E52" s="1105"/>
      <c r="F52" s="1105"/>
      <c r="G52" s="1105"/>
      <c r="H52" s="1105"/>
      <c r="I52" s="1105"/>
      <c r="J52" s="1105"/>
      <c r="K52" s="1105"/>
      <c r="L52" s="1105"/>
      <c r="M52" s="1106"/>
    </row>
    <row r="53" spans="1:13" ht="15.75" customHeight="1">
      <c r="A53" s="2649" t="s">
        <v>518</v>
      </c>
      <c r="B53" s="1537" t="s">
        <v>519</v>
      </c>
      <c r="C53" s="2684" t="s">
        <v>2381</v>
      </c>
      <c r="D53" s="2425"/>
      <c r="E53" s="2425"/>
      <c r="F53" s="2425"/>
      <c r="G53" s="2425"/>
      <c r="H53" s="2425"/>
      <c r="I53" s="2425"/>
      <c r="J53" s="2425"/>
      <c r="K53" s="2425"/>
      <c r="L53" s="2425"/>
      <c r="M53" s="2426"/>
    </row>
    <row r="54" spans="1:13">
      <c r="A54" s="2502"/>
      <c r="B54" s="1537" t="s">
        <v>521</v>
      </c>
      <c r="C54" s="2684" t="s">
        <v>2382</v>
      </c>
      <c r="D54" s="2425"/>
      <c r="E54" s="2425"/>
      <c r="F54" s="2425"/>
      <c r="G54" s="2425"/>
      <c r="H54" s="2425"/>
      <c r="I54" s="2425"/>
      <c r="J54" s="2425"/>
      <c r="K54" s="2425"/>
      <c r="L54" s="2425"/>
      <c r="M54" s="2426"/>
    </row>
    <row r="55" spans="1:13">
      <c r="A55" s="2502"/>
      <c r="B55" s="1537" t="s">
        <v>523</v>
      </c>
      <c r="C55" s="2684" t="s">
        <v>2383</v>
      </c>
      <c r="D55" s="2425"/>
      <c r="E55" s="2425"/>
      <c r="F55" s="2425"/>
      <c r="G55" s="2425"/>
      <c r="H55" s="2425"/>
      <c r="I55" s="2425"/>
      <c r="J55" s="2425"/>
      <c r="K55" s="2425"/>
      <c r="L55" s="2425"/>
      <c r="M55" s="2426"/>
    </row>
    <row r="56" spans="1:13" ht="15.75" customHeight="1">
      <c r="A56" s="2502"/>
      <c r="B56" s="1538" t="s">
        <v>524</v>
      </c>
      <c r="C56" s="2684" t="s">
        <v>2384</v>
      </c>
      <c r="D56" s="2425"/>
      <c r="E56" s="2425"/>
      <c r="F56" s="2425"/>
      <c r="G56" s="2425"/>
      <c r="H56" s="2425"/>
      <c r="I56" s="2425"/>
      <c r="J56" s="2425"/>
      <c r="K56" s="2425"/>
      <c r="L56" s="2425"/>
      <c r="M56" s="2426"/>
    </row>
    <row r="57" spans="1:13" ht="15.75" customHeight="1">
      <c r="A57" s="2502"/>
      <c r="B57" s="1537" t="s">
        <v>526</v>
      </c>
      <c r="C57" s="3563" t="s">
        <v>2385</v>
      </c>
      <c r="D57" s="2425"/>
      <c r="E57" s="2425"/>
      <c r="F57" s="2425"/>
      <c r="G57" s="2425"/>
      <c r="H57" s="2425"/>
      <c r="I57" s="2425"/>
      <c r="J57" s="2425"/>
      <c r="K57" s="2425"/>
      <c r="L57" s="2425"/>
      <c r="M57" s="2426"/>
    </row>
    <row r="58" spans="1:13" ht="16.5" thickBot="1">
      <c r="A58" s="2516"/>
      <c r="B58" s="1537" t="s">
        <v>527</v>
      </c>
      <c r="C58" s="2684"/>
      <c r="D58" s="2425"/>
      <c r="E58" s="2425"/>
      <c r="F58" s="2425"/>
      <c r="G58" s="2425"/>
      <c r="H58" s="2425"/>
      <c r="I58" s="2425"/>
      <c r="J58" s="2425"/>
      <c r="K58" s="2425"/>
      <c r="L58" s="2425"/>
      <c r="M58" s="2426"/>
    </row>
    <row r="59" spans="1:13" ht="15.75" customHeight="1">
      <c r="A59" s="2649" t="s">
        <v>528</v>
      </c>
      <c r="B59" s="1539" t="s">
        <v>529</v>
      </c>
      <c r="C59" s="2684" t="s">
        <v>2386</v>
      </c>
      <c r="D59" s="2425"/>
      <c r="E59" s="2425"/>
      <c r="F59" s="2425"/>
      <c r="G59" s="2425"/>
      <c r="H59" s="2425"/>
      <c r="I59" s="2425"/>
      <c r="J59" s="2425"/>
      <c r="K59" s="2425"/>
      <c r="L59" s="2425"/>
      <c r="M59" s="2426"/>
    </row>
    <row r="60" spans="1:13" ht="30" customHeight="1">
      <c r="A60" s="2502"/>
      <c r="B60" s="1539" t="s">
        <v>531</v>
      </c>
      <c r="C60" s="2684" t="s">
        <v>574</v>
      </c>
      <c r="D60" s="2425"/>
      <c r="E60" s="2425"/>
      <c r="F60" s="2425"/>
      <c r="G60" s="2425"/>
      <c r="H60" s="2425"/>
      <c r="I60" s="2425"/>
      <c r="J60" s="2425"/>
      <c r="K60" s="2425"/>
      <c r="L60" s="2425"/>
      <c r="M60" s="2426"/>
    </row>
    <row r="61" spans="1:13" ht="30" customHeight="1" thickBot="1">
      <c r="A61" s="2502"/>
      <c r="B61" s="1540" t="s">
        <v>5</v>
      </c>
      <c r="C61" s="2684" t="s">
        <v>207</v>
      </c>
      <c r="D61" s="2425"/>
      <c r="E61" s="2425"/>
      <c r="F61" s="2425"/>
      <c r="G61" s="2425"/>
      <c r="H61" s="2425"/>
      <c r="I61" s="2425"/>
      <c r="J61" s="2425"/>
      <c r="K61" s="2425"/>
      <c r="L61" s="2425"/>
      <c r="M61" s="2426"/>
    </row>
    <row r="62" spans="1:13" ht="16.5" thickBot="1">
      <c r="A62" s="150" t="s">
        <v>533</v>
      </c>
      <c r="B62" s="438"/>
      <c r="C62" s="2651"/>
      <c r="D62" s="3561"/>
      <c r="E62" s="3561"/>
      <c r="F62" s="3561"/>
      <c r="G62" s="3561"/>
      <c r="H62" s="3561"/>
      <c r="I62" s="3561"/>
      <c r="J62" s="3561"/>
      <c r="K62" s="3561"/>
      <c r="L62" s="3561"/>
      <c r="M62" s="3562"/>
    </row>
  </sheetData>
  <mergeCells count="52">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 ref="B45:B48"/>
    <mergeCell ref="C11:M11"/>
    <mergeCell ref="C12:M12"/>
    <mergeCell ref="B14:B15"/>
    <mergeCell ref="C14:D14"/>
    <mergeCell ref="F14:M14"/>
    <mergeCell ref="C15:M15"/>
    <mergeCell ref="C17:M17"/>
    <mergeCell ref="B18:B24"/>
    <mergeCell ref="B25:B28"/>
    <mergeCell ref="B32:B34"/>
    <mergeCell ref="B35:B44"/>
    <mergeCell ref="F43:G43"/>
    <mergeCell ref="H43:I43"/>
    <mergeCell ref="C13:M13"/>
    <mergeCell ref="C55:M55"/>
    <mergeCell ref="C56:M56"/>
    <mergeCell ref="C57:M57"/>
    <mergeCell ref="C58:M58"/>
    <mergeCell ref="I10:J10"/>
    <mergeCell ref="C62:M62"/>
    <mergeCell ref="C51:M51"/>
    <mergeCell ref="A16:A52"/>
    <mergeCell ref="C16:M16"/>
    <mergeCell ref="A59:A61"/>
    <mergeCell ref="C59:M59"/>
    <mergeCell ref="C60:M60"/>
    <mergeCell ref="C61:M61"/>
    <mergeCell ref="F46:F47"/>
    <mergeCell ref="G46:J47"/>
    <mergeCell ref="L46:M47"/>
    <mergeCell ref="C49:M49"/>
    <mergeCell ref="C50:M50"/>
    <mergeCell ref="A53:A58"/>
    <mergeCell ref="C53:M53"/>
    <mergeCell ref="C54:M54"/>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300" verticalDpi="3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C4 C14:D14 C7 G46:J47</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1344</v>
      </c>
      <c r="C1" s="153"/>
      <c r="D1" s="153"/>
      <c r="E1" s="153"/>
      <c r="F1" s="153"/>
      <c r="G1" s="153"/>
      <c r="H1" s="153"/>
      <c r="I1" s="153"/>
      <c r="J1" s="153"/>
      <c r="K1" s="153"/>
      <c r="L1" s="153"/>
      <c r="M1" s="154"/>
    </row>
    <row r="2" spans="1:14" ht="39" customHeight="1">
      <c r="A2" s="2667" t="s">
        <v>457</v>
      </c>
      <c r="B2" s="4" t="s">
        <v>458</v>
      </c>
      <c r="C2" s="2582" t="s">
        <v>2387</v>
      </c>
      <c r="D2" s="2583"/>
      <c r="E2" s="2583"/>
      <c r="F2" s="2583"/>
      <c r="G2" s="2583"/>
      <c r="H2" s="2583"/>
      <c r="I2" s="2583"/>
      <c r="J2" s="2583"/>
      <c r="K2" s="2583"/>
      <c r="L2" s="2583"/>
      <c r="M2" s="2584"/>
    </row>
    <row r="3" spans="1:14" ht="36" customHeight="1">
      <c r="A3" s="2548"/>
      <c r="B3" s="1053" t="s">
        <v>538</v>
      </c>
      <c r="C3" s="2869" t="s">
        <v>1960</v>
      </c>
      <c r="D3" s="2870"/>
      <c r="E3" s="2870"/>
      <c r="F3" s="2870"/>
      <c r="G3" s="2870"/>
      <c r="H3" s="2870"/>
      <c r="I3" s="2870"/>
      <c r="J3" s="2870"/>
      <c r="K3" s="2870"/>
      <c r="L3" s="2870"/>
      <c r="M3" s="2871"/>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t="s">
        <v>148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t="s">
        <v>1</v>
      </c>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207" customHeight="1">
      <c r="A11" s="2548"/>
      <c r="B11" s="1053" t="s">
        <v>464</v>
      </c>
      <c r="C11" s="2654" t="s">
        <v>2388</v>
      </c>
      <c r="D11" s="2494"/>
      <c r="E11" s="2494"/>
      <c r="F11" s="2494"/>
      <c r="G11" s="2494"/>
      <c r="H11" s="2494"/>
      <c r="I11" s="2494"/>
      <c r="J11" s="2494"/>
      <c r="K11" s="2494"/>
      <c r="L11" s="2494"/>
      <c r="M11" s="2495"/>
    </row>
    <row r="12" spans="1:14" ht="75" customHeight="1">
      <c r="A12" s="2548"/>
      <c r="B12" s="1053" t="s">
        <v>543</v>
      </c>
      <c r="C12" s="2654" t="s">
        <v>2389</v>
      </c>
      <c r="D12" s="2494"/>
      <c r="E12" s="2494"/>
      <c r="F12" s="2494"/>
      <c r="G12" s="2494"/>
      <c r="H12" s="2494"/>
      <c r="I12" s="2494"/>
      <c r="J12" s="2494"/>
      <c r="K12" s="2494"/>
      <c r="L12" s="2494"/>
      <c r="M12" s="2495"/>
    </row>
    <row r="13" spans="1:14" ht="60" customHeight="1">
      <c r="A13" s="2548"/>
      <c r="B13" s="1053" t="s">
        <v>545</v>
      </c>
      <c r="C13" s="2858" t="s">
        <v>1959</v>
      </c>
      <c r="D13" s="2859"/>
      <c r="E13" s="2859"/>
      <c r="F13" s="2859"/>
      <c r="G13" s="2859"/>
      <c r="H13" s="2859"/>
      <c r="I13" s="2859"/>
      <c r="J13" s="2859"/>
      <c r="K13" s="2859"/>
      <c r="L13" s="2859"/>
      <c r="M13" s="2860"/>
    </row>
    <row r="14" spans="1:14" ht="51" customHeight="1">
      <c r="A14" s="2548"/>
      <c r="B14" s="1128" t="s">
        <v>547</v>
      </c>
      <c r="C14" s="2660" t="s">
        <v>262</v>
      </c>
      <c r="D14" s="2492"/>
      <c r="E14" s="1058" t="s">
        <v>548</v>
      </c>
      <c r="F14" s="2663" t="s">
        <v>2098</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2390</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1116" t="s">
        <v>622</v>
      </c>
      <c r="G22" s="1116"/>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v>0.25850000000000001</v>
      </c>
      <c r="E29" s="48"/>
      <c r="F29" s="59" t="s">
        <v>487</v>
      </c>
      <c r="G29" s="1161">
        <v>2019</v>
      </c>
      <c r="H29" s="48"/>
      <c r="I29" s="59" t="s">
        <v>488</v>
      </c>
      <c r="J29" s="2661" t="s">
        <v>2391</v>
      </c>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2392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63">
        <v>0.2586</v>
      </c>
      <c r="E36" s="1162"/>
      <c r="F36" s="1163">
        <v>0.25</v>
      </c>
      <c r="G36" s="1162"/>
      <c r="H36" s="1163">
        <v>0.23</v>
      </c>
      <c r="I36" s="1162"/>
      <c r="J36" s="1163">
        <v>0.15</v>
      </c>
      <c r="K36" s="1162"/>
      <c r="L36" s="1163" t="s">
        <v>29</v>
      </c>
      <c r="M36" s="1164"/>
    </row>
    <row r="37" spans="1:13">
      <c r="A37" s="2519"/>
      <c r="B37" s="2432"/>
      <c r="C37" s="72"/>
      <c r="D37" s="1165" t="s">
        <v>499</v>
      </c>
      <c r="E37" s="1165"/>
      <c r="F37" s="1165" t="s">
        <v>500</v>
      </c>
      <c r="G37" s="1165"/>
      <c r="H37" s="1166" t="s">
        <v>501</v>
      </c>
      <c r="I37" s="1166"/>
      <c r="J37" s="1166" t="s">
        <v>502</v>
      </c>
      <c r="K37" s="1165"/>
      <c r="L37" s="1165" t="s">
        <v>503</v>
      </c>
      <c r="M37" s="1167"/>
    </row>
    <row r="38" spans="1:13">
      <c r="A38" s="2519"/>
      <c r="B38" s="2432"/>
      <c r="C38" s="72"/>
      <c r="D38" s="1163" t="s">
        <v>29</v>
      </c>
      <c r="E38" s="1162"/>
      <c r="F38" s="1163" t="s">
        <v>29</v>
      </c>
      <c r="G38" s="1162"/>
      <c r="H38" s="1163" t="s">
        <v>29</v>
      </c>
      <c r="I38" s="1162"/>
      <c r="J38" s="1163" t="s">
        <v>29</v>
      </c>
      <c r="K38" s="1162"/>
      <c r="L38" s="1163" t="s">
        <v>29</v>
      </c>
      <c r="M38" s="1168"/>
    </row>
    <row r="39" spans="1:13">
      <c r="A39" s="2519"/>
      <c r="B39" s="2432"/>
      <c r="C39" s="72"/>
      <c r="D39" s="1165" t="s">
        <v>504</v>
      </c>
      <c r="E39" s="1165"/>
      <c r="F39" s="1165" t="s">
        <v>505</v>
      </c>
      <c r="G39" s="1165"/>
      <c r="H39" s="1166" t="s">
        <v>506</v>
      </c>
      <c r="I39" s="1166"/>
      <c r="J39" s="1166" t="s">
        <v>507</v>
      </c>
      <c r="K39" s="1165"/>
      <c r="L39" s="1165" t="s">
        <v>508</v>
      </c>
      <c r="M39" s="1167"/>
    </row>
    <row r="40" spans="1:13">
      <c r="A40" s="2519"/>
      <c r="B40" s="2432"/>
      <c r="C40" s="72"/>
      <c r="D40" s="1163" t="s">
        <v>8</v>
      </c>
      <c r="E40" s="1162"/>
      <c r="F40" s="1163" t="s">
        <v>8</v>
      </c>
      <c r="G40" s="1162"/>
      <c r="H40" s="1163" t="s">
        <v>29</v>
      </c>
      <c r="I40" s="1162"/>
      <c r="J40" s="1163" t="s">
        <v>29</v>
      </c>
      <c r="K40" s="1162"/>
      <c r="L40" s="1163" t="s">
        <v>29</v>
      </c>
      <c r="M40" s="1164"/>
    </row>
    <row r="41" spans="1:13">
      <c r="A41" s="2519"/>
      <c r="B41" s="2432"/>
      <c r="C41" s="72"/>
      <c r="D41" s="1169" t="s">
        <v>508</v>
      </c>
      <c r="E41" s="1169"/>
      <c r="F41" s="1169" t="s">
        <v>509</v>
      </c>
      <c r="G41" s="1169"/>
      <c r="H41" s="1170"/>
      <c r="I41" s="1170"/>
      <c r="J41" s="1170"/>
      <c r="K41" s="1170"/>
      <c r="L41" s="1170"/>
      <c r="M41" s="1171"/>
    </row>
    <row r="42" spans="1:13">
      <c r="A42" s="2519"/>
      <c r="B42" s="2432"/>
      <c r="C42" s="72"/>
      <c r="D42" s="1124"/>
      <c r="E42" s="1172"/>
      <c r="F42" s="2747">
        <v>0.15</v>
      </c>
      <c r="G42" s="2748"/>
      <c r="H42" s="2666"/>
      <c r="I42" s="2666"/>
      <c r="J42" s="1165"/>
      <c r="K42" s="1165"/>
      <c r="L42" s="1165"/>
      <c r="M42" s="117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108.75" customHeight="1">
      <c r="A48" s="2519"/>
      <c r="B48" s="1053" t="s">
        <v>513</v>
      </c>
      <c r="C48" s="2654" t="s">
        <v>2393</v>
      </c>
      <c r="D48" s="2494"/>
      <c r="E48" s="2494"/>
      <c r="F48" s="2494"/>
      <c r="G48" s="2494"/>
      <c r="H48" s="2494"/>
      <c r="I48" s="2494"/>
      <c r="J48" s="2494"/>
      <c r="K48" s="2494"/>
      <c r="L48" s="2494"/>
      <c r="M48" s="2495"/>
    </row>
    <row r="49" spans="1:13" ht="48.75" customHeight="1">
      <c r="A49" s="2519"/>
      <c r="B49" s="1059" t="s">
        <v>514</v>
      </c>
      <c r="C49" s="2654" t="s">
        <v>2394</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v>2019</v>
      </c>
      <c r="D51" s="1105"/>
      <c r="E51" s="1105"/>
      <c r="F51" s="1105"/>
      <c r="G51" s="1105"/>
      <c r="H51" s="1105"/>
      <c r="I51" s="1105"/>
      <c r="J51" s="1105"/>
      <c r="K51" s="1105"/>
      <c r="L51" s="1105"/>
      <c r="M51" s="1106"/>
    </row>
    <row r="52" spans="1:13" ht="15.75" customHeight="1">
      <c r="A52" s="2649" t="s">
        <v>518</v>
      </c>
      <c r="B52" s="1081" t="s">
        <v>519</v>
      </c>
      <c r="C52" s="2655" t="s">
        <v>2102</v>
      </c>
      <c r="D52" s="2656"/>
      <c r="E52" s="2656"/>
      <c r="F52" s="2656"/>
      <c r="G52" s="2656"/>
      <c r="H52" s="2656"/>
      <c r="I52" s="2656"/>
      <c r="J52" s="2656"/>
      <c r="K52" s="2656"/>
      <c r="L52" s="2656"/>
      <c r="M52" s="2657"/>
    </row>
    <row r="53" spans="1:13" ht="15.75" customHeight="1">
      <c r="A53" s="2502"/>
      <c r="B53" s="1081" t="s">
        <v>521</v>
      </c>
      <c r="C53" s="2650" t="s">
        <v>2103</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2104</v>
      </c>
      <c r="D55" s="2420"/>
      <c r="E55" s="2420"/>
      <c r="F55" s="2420"/>
      <c r="G55" s="2420"/>
      <c r="H55" s="2420"/>
      <c r="I55" s="2420"/>
      <c r="J55" s="2420"/>
      <c r="K55" s="2420"/>
      <c r="L55" s="2420"/>
      <c r="M55" s="2421"/>
    </row>
    <row r="56" spans="1:13" ht="15.75" customHeight="1">
      <c r="A56" s="2502"/>
      <c r="B56" s="1081" t="s">
        <v>526</v>
      </c>
      <c r="C56" s="2658" t="s">
        <v>2105</v>
      </c>
      <c r="D56" s="2420"/>
      <c r="E56" s="2420"/>
      <c r="F56" s="2420"/>
      <c r="G56" s="2420"/>
      <c r="H56" s="2420"/>
      <c r="I56" s="2420"/>
      <c r="J56" s="2420"/>
      <c r="K56" s="2420"/>
      <c r="L56" s="2420"/>
      <c r="M56" s="2421"/>
    </row>
    <row r="57" spans="1:13" ht="16.5" customHeight="1" thickBot="1">
      <c r="A57" s="2516"/>
      <c r="B57" s="1081" t="s">
        <v>527</v>
      </c>
      <c r="C57" s="2650">
        <v>3649400</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49">
    <mergeCell ref="I9:J9"/>
    <mergeCell ref="C10:D10"/>
    <mergeCell ref="F10:G10"/>
    <mergeCell ref="I10:J10"/>
    <mergeCell ref="B31:B33"/>
    <mergeCell ref="B34:B43"/>
    <mergeCell ref="A2:A14"/>
    <mergeCell ref="C2:M2"/>
    <mergeCell ref="C3:M3"/>
    <mergeCell ref="F4:G4"/>
    <mergeCell ref="H4:M4"/>
    <mergeCell ref="C5:M5"/>
    <mergeCell ref="C6:M6"/>
    <mergeCell ref="C7:G7"/>
    <mergeCell ref="I7:M7"/>
    <mergeCell ref="B8:B10"/>
    <mergeCell ref="C9:E9"/>
    <mergeCell ref="F9:G9"/>
    <mergeCell ref="B24:B27"/>
    <mergeCell ref="J29:L29"/>
    <mergeCell ref="C11:M11"/>
    <mergeCell ref="C12:M12"/>
    <mergeCell ref="C13:M13"/>
    <mergeCell ref="C14:D14"/>
    <mergeCell ref="F14:M14"/>
    <mergeCell ref="C15:M15"/>
    <mergeCell ref="C16:M16"/>
    <mergeCell ref="B17:B23"/>
    <mergeCell ref="F42:G42"/>
    <mergeCell ref="H42:I4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C4 C14:D14</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activeCell="C3" sqref="C3:M3"/>
    </sheetView>
  </sheetViews>
  <sheetFormatPr baseColWidth="10" defaultColWidth="14.42578125" defaultRowHeight="15"/>
  <cols>
    <col min="1" max="1" width="7.140625" style="1" customWidth="1"/>
    <col min="2" max="2" width="44.7109375" style="1" customWidth="1"/>
    <col min="3" max="3" width="19" style="1" customWidth="1"/>
    <col min="4" max="14" width="13.140625" style="1" customWidth="1"/>
    <col min="15" max="256" width="14.42578125" style="1"/>
    <col min="257" max="257" width="7.140625" style="1" customWidth="1"/>
    <col min="258" max="258" width="44.7109375" style="1" customWidth="1"/>
    <col min="259" max="259" width="19" style="1" customWidth="1"/>
    <col min="260" max="270" width="13.140625" style="1" customWidth="1"/>
    <col min="271" max="512" width="14.42578125" style="1"/>
    <col min="513" max="513" width="7.140625" style="1" customWidth="1"/>
    <col min="514" max="514" width="44.7109375" style="1" customWidth="1"/>
    <col min="515" max="515" width="19" style="1" customWidth="1"/>
    <col min="516" max="526" width="13.140625" style="1" customWidth="1"/>
    <col min="527" max="768" width="14.42578125" style="1"/>
    <col min="769" max="769" width="7.140625" style="1" customWidth="1"/>
    <col min="770" max="770" width="44.7109375" style="1" customWidth="1"/>
    <col min="771" max="771" width="19" style="1" customWidth="1"/>
    <col min="772" max="782" width="13.140625" style="1" customWidth="1"/>
    <col min="783" max="1024" width="14.42578125" style="1"/>
    <col min="1025" max="1025" width="7.140625" style="1" customWidth="1"/>
    <col min="1026" max="1026" width="44.7109375" style="1" customWidth="1"/>
    <col min="1027" max="1027" width="19" style="1" customWidth="1"/>
    <col min="1028" max="1038" width="13.140625" style="1" customWidth="1"/>
    <col min="1039" max="1280" width="14.42578125" style="1"/>
    <col min="1281" max="1281" width="7.140625" style="1" customWidth="1"/>
    <col min="1282" max="1282" width="44.7109375" style="1" customWidth="1"/>
    <col min="1283" max="1283" width="19" style="1" customWidth="1"/>
    <col min="1284" max="1294" width="13.140625" style="1" customWidth="1"/>
    <col min="1295" max="1536" width="14.42578125" style="1"/>
    <col min="1537" max="1537" width="7.140625" style="1" customWidth="1"/>
    <col min="1538" max="1538" width="44.7109375" style="1" customWidth="1"/>
    <col min="1539" max="1539" width="19" style="1" customWidth="1"/>
    <col min="1540" max="1550" width="13.140625" style="1" customWidth="1"/>
    <col min="1551" max="1792" width="14.42578125" style="1"/>
    <col min="1793" max="1793" width="7.140625" style="1" customWidth="1"/>
    <col min="1794" max="1794" width="44.7109375" style="1" customWidth="1"/>
    <col min="1795" max="1795" width="19" style="1" customWidth="1"/>
    <col min="1796" max="1806" width="13.140625" style="1" customWidth="1"/>
    <col min="1807" max="2048" width="14.42578125" style="1"/>
    <col min="2049" max="2049" width="7.140625" style="1" customWidth="1"/>
    <col min="2050" max="2050" width="44.7109375" style="1" customWidth="1"/>
    <col min="2051" max="2051" width="19" style="1" customWidth="1"/>
    <col min="2052" max="2062" width="13.140625" style="1" customWidth="1"/>
    <col min="2063" max="2304" width="14.42578125" style="1"/>
    <col min="2305" max="2305" width="7.140625" style="1" customWidth="1"/>
    <col min="2306" max="2306" width="44.7109375" style="1" customWidth="1"/>
    <col min="2307" max="2307" width="19" style="1" customWidth="1"/>
    <col min="2308" max="2318" width="13.140625" style="1" customWidth="1"/>
    <col min="2319" max="2560" width="14.42578125" style="1"/>
    <col min="2561" max="2561" width="7.140625" style="1" customWidth="1"/>
    <col min="2562" max="2562" width="44.7109375" style="1" customWidth="1"/>
    <col min="2563" max="2563" width="19" style="1" customWidth="1"/>
    <col min="2564" max="2574" width="13.140625" style="1" customWidth="1"/>
    <col min="2575" max="2816" width="14.42578125" style="1"/>
    <col min="2817" max="2817" width="7.140625" style="1" customWidth="1"/>
    <col min="2818" max="2818" width="44.7109375" style="1" customWidth="1"/>
    <col min="2819" max="2819" width="19" style="1" customWidth="1"/>
    <col min="2820" max="2830" width="13.140625" style="1" customWidth="1"/>
    <col min="2831" max="3072" width="14.42578125" style="1"/>
    <col min="3073" max="3073" width="7.140625" style="1" customWidth="1"/>
    <col min="3074" max="3074" width="44.7109375" style="1" customWidth="1"/>
    <col min="3075" max="3075" width="19" style="1" customWidth="1"/>
    <col min="3076" max="3086" width="13.140625" style="1" customWidth="1"/>
    <col min="3087" max="3328" width="14.42578125" style="1"/>
    <col min="3329" max="3329" width="7.140625" style="1" customWidth="1"/>
    <col min="3330" max="3330" width="44.7109375" style="1" customWidth="1"/>
    <col min="3331" max="3331" width="19" style="1" customWidth="1"/>
    <col min="3332" max="3342" width="13.140625" style="1" customWidth="1"/>
    <col min="3343" max="3584" width="14.42578125" style="1"/>
    <col min="3585" max="3585" width="7.140625" style="1" customWidth="1"/>
    <col min="3586" max="3586" width="44.7109375" style="1" customWidth="1"/>
    <col min="3587" max="3587" width="19" style="1" customWidth="1"/>
    <col min="3588" max="3598" width="13.140625" style="1" customWidth="1"/>
    <col min="3599" max="3840" width="14.42578125" style="1"/>
    <col min="3841" max="3841" width="7.140625" style="1" customWidth="1"/>
    <col min="3842" max="3842" width="44.7109375" style="1" customWidth="1"/>
    <col min="3843" max="3843" width="19" style="1" customWidth="1"/>
    <col min="3844" max="3854" width="13.140625" style="1" customWidth="1"/>
    <col min="3855" max="4096" width="14.42578125" style="1"/>
    <col min="4097" max="4097" width="7.140625" style="1" customWidth="1"/>
    <col min="4098" max="4098" width="44.7109375" style="1" customWidth="1"/>
    <col min="4099" max="4099" width="19" style="1" customWidth="1"/>
    <col min="4100" max="4110" width="13.140625" style="1" customWidth="1"/>
    <col min="4111" max="4352" width="14.42578125" style="1"/>
    <col min="4353" max="4353" width="7.140625" style="1" customWidth="1"/>
    <col min="4354" max="4354" width="44.7109375" style="1" customWidth="1"/>
    <col min="4355" max="4355" width="19" style="1" customWidth="1"/>
    <col min="4356" max="4366" width="13.140625" style="1" customWidth="1"/>
    <col min="4367" max="4608" width="14.42578125" style="1"/>
    <col min="4609" max="4609" width="7.140625" style="1" customWidth="1"/>
    <col min="4610" max="4610" width="44.7109375" style="1" customWidth="1"/>
    <col min="4611" max="4611" width="19" style="1" customWidth="1"/>
    <col min="4612" max="4622" width="13.140625" style="1" customWidth="1"/>
    <col min="4623" max="4864" width="14.42578125" style="1"/>
    <col min="4865" max="4865" width="7.140625" style="1" customWidth="1"/>
    <col min="4866" max="4866" width="44.7109375" style="1" customWidth="1"/>
    <col min="4867" max="4867" width="19" style="1" customWidth="1"/>
    <col min="4868" max="4878" width="13.140625" style="1" customWidth="1"/>
    <col min="4879" max="5120" width="14.42578125" style="1"/>
    <col min="5121" max="5121" width="7.140625" style="1" customWidth="1"/>
    <col min="5122" max="5122" width="44.7109375" style="1" customWidth="1"/>
    <col min="5123" max="5123" width="19" style="1" customWidth="1"/>
    <col min="5124" max="5134" width="13.140625" style="1" customWidth="1"/>
    <col min="5135" max="5376" width="14.42578125" style="1"/>
    <col min="5377" max="5377" width="7.140625" style="1" customWidth="1"/>
    <col min="5378" max="5378" width="44.7109375" style="1" customWidth="1"/>
    <col min="5379" max="5379" width="19" style="1" customWidth="1"/>
    <col min="5380" max="5390" width="13.140625" style="1" customWidth="1"/>
    <col min="5391" max="5632" width="14.42578125" style="1"/>
    <col min="5633" max="5633" width="7.140625" style="1" customWidth="1"/>
    <col min="5634" max="5634" width="44.7109375" style="1" customWidth="1"/>
    <col min="5635" max="5635" width="19" style="1" customWidth="1"/>
    <col min="5636" max="5646" width="13.140625" style="1" customWidth="1"/>
    <col min="5647" max="5888" width="14.42578125" style="1"/>
    <col min="5889" max="5889" width="7.140625" style="1" customWidth="1"/>
    <col min="5890" max="5890" width="44.7109375" style="1" customWidth="1"/>
    <col min="5891" max="5891" width="19" style="1" customWidth="1"/>
    <col min="5892" max="5902" width="13.140625" style="1" customWidth="1"/>
    <col min="5903" max="6144" width="14.42578125" style="1"/>
    <col min="6145" max="6145" width="7.140625" style="1" customWidth="1"/>
    <col min="6146" max="6146" width="44.7109375" style="1" customWidth="1"/>
    <col min="6147" max="6147" width="19" style="1" customWidth="1"/>
    <col min="6148" max="6158" width="13.140625" style="1" customWidth="1"/>
    <col min="6159" max="6400" width="14.42578125" style="1"/>
    <col min="6401" max="6401" width="7.140625" style="1" customWidth="1"/>
    <col min="6402" max="6402" width="44.7109375" style="1" customWidth="1"/>
    <col min="6403" max="6403" width="19" style="1" customWidth="1"/>
    <col min="6404" max="6414" width="13.140625" style="1" customWidth="1"/>
    <col min="6415" max="6656" width="14.42578125" style="1"/>
    <col min="6657" max="6657" width="7.140625" style="1" customWidth="1"/>
    <col min="6658" max="6658" width="44.7109375" style="1" customWidth="1"/>
    <col min="6659" max="6659" width="19" style="1" customWidth="1"/>
    <col min="6660" max="6670" width="13.140625" style="1" customWidth="1"/>
    <col min="6671" max="6912" width="14.42578125" style="1"/>
    <col min="6913" max="6913" width="7.140625" style="1" customWidth="1"/>
    <col min="6914" max="6914" width="44.7109375" style="1" customWidth="1"/>
    <col min="6915" max="6915" width="19" style="1" customWidth="1"/>
    <col min="6916" max="6926" width="13.140625" style="1" customWidth="1"/>
    <col min="6927" max="7168" width="14.42578125" style="1"/>
    <col min="7169" max="7169" width="7.140625" style="1" customWidth="1"/>
    <col min="7170" max="7170" width="44.7109375" style="1" customWidth="1"/>
    <col min="7171" max="7171" width="19" style="1" customWidth="1"/>
    <col min="7172" max="7182" width="13.140625" style="1" customWidth="1"/>
    <col min="7183" max="7424" width="14.42578125" style="1"/>
    <col min="7425" max="7425" width="7.140625" style="1" customWidth="1"/>
    <col min="7426" max="7426" width="44.7109375" style="1" customWidth="1"/>
    <col min="7427" max="7427" width="19" style="1" customWidth="1"/>
    <col min="7428" max="7438" width="13.140625" style="1" customWidth="1"/>
    <col min="7439" max="7680" width="14.42578125" style="1"/>
    <col min="7681" max="7681" width="7.140625" style="1" customWidth="1"/>
    <col min="7682" max="7682" width="44.7109375" style="1" customWidth="1"/>
    <col min="7683" max="7683" width="19" style="1" customWidth="1"/>
    <col min="7684" max="7694" width="13.140625" style="1" customWidth="1"/>
    <col min="7695" max="7936" width="14.42578125" style="1"/>
    <col min="7937" max="7937" width="7.140625" style="1" customWidth="1"/>
    <col min="7938" max="7938" width="44.7109375" style="1" customWidth="1"/>
    <col min="7939" max="7939" width="19" style="1" customWidth="1"/>
    <col min="7940" max="7950" width="13.140625" style="1" customWidth="1"/>
    <col min="7951" max="8192" width="14.42578125" style="1"/>
    <col min="8193" max="8193" width="7.140625" style="1" customWidth="1"/>
    <col min="8194" max="8194" width="44.7109375" style="1" customWidth="1"/>
    <col min="8195" max="8195" width="19" style="1" customWidth="1"/>
    <col min="8196" max="8206" width="13.140625" style="1" customWidth="1"/>
    <col min="8207" max="8448" width="14.42578125" style="1"/>
    <col min="8449" max="8449" width="7.140625" style="1" customWidth="1"/>
    <col min="8450" max="8450" width="44.7109375" style="1" customWidth="1"/>
    <col min="8451" max="8451" width="19" style="1" customWidth="1"/>
    <col min="8452" max="8462" width="13.140625" style="1" customWidth="1"/>
    <col min="8463" max="8704" width="14.42578125" style="1"/>
    <col min="8705" max="8705" width="7.140625" style="1" customWidth="1"/>
    <col min="8706" max="8706" width="44.7109375" style="1" customWidth="1"/>
    <col min="8707" max="8707" width="19" style="1" customWidth="1"/>
    <col min="8708" max="8718" width="13.140625" style="1" customWidth="1"/>
    <col min="8719" max="8960" width="14.42578125" style="1"/>
    <col min="8961" max="8961" width="7.140625" style="1" customWidth="1"/>
    <col min="8962" max="8962" width="44.7109375" style="1" customWidth="1"/>
    <col min="8963" max="8963" width="19" style="1" customWidth="1"/>
    <col min="8964" max="8974" width="13.140625" style="1" customWidth="1"/>
    <col min="8975" max="9216" width="14.42578125" style="1"/>
    <col min="9217" max="9217" width="7.140625" style="1" customWidth="1"/>
    <col min="9218" max="9218" width="44.7109375" style="1" customWidth="1"/>
    <col min="9219" max="9219" width="19" style="1" customWidth="1"/>
    <col min="9220" max="9230" width="13.140625" style="1" customWidth="1"/>
    <col min="9231" max="9472" width="14.42578125" style="1"/>
    <col min="9473" max="9473" width="7.140625" style="1" customWidth="1"/>
    <col min="9474" max="9474" width="44.7109375" style="1" customWidth="1"/>
    <col min="9475" max="9475" width="19" style="1" customWidth="1"/>
    <col min="9476" max="9486" width="13.140625" style="1" customWidth="1"/>
    <col min="9487" max="9728" width="14.42578125" style="1"/>
    <col min="9729" max="9729" width="7.140625" style="1" customWidth="1"/>
    <col min="9730" max="9730" width="44.7109375" style="1" customWidth="1"/>
    <col min="9731" max="9731" width="19" style="1" customWidth="1"/>
    <col min="9732" max="9742" width="13.140625" style="1" customWidth="1"/>
    <col min="9743" max="9984" width="14.42578125" style="1"/>
    <col min="9985" max="9985" width="7.140625" style="1" customWidth="1"/>
    <col min="9986" max="9986" width="44.7109375" style="1" customWidth="1"/>
    <col min="9987" max="9987" width="19" style="1" customWidth="1"/>
    <col min="9988" max="9998" width="13.140625" style="1" customWidth="1"/>
    <col min="9999" max="10240" width="14.42578125" style="1"/>
    <col min="10241" max="10241" width="7.140625" style="1" customWidth="1"/>
    <col min="10242" max="10242" width="44.7109375" style="1" customWidth="1"/>
    <col min="10243" max="10243" width="19" style="1" customWidth="1"/>
    <col min="10244" max="10254" width="13.140625" style="1" customWidth="1"/>
    <col min="10255" max="10496" width="14.42578125" style="1"/>
    <col min="10497" max="10497" width="7.140625" style="1" customWidth="1"/>
    <col min="10498" max="10498" width="44.7109375" style="1" customWidth="1"/>
    <col min="10499" max="10499" width="19" style="1" customWidth="1"/>
    <col min="10500" max="10510" width="13.140625" style="1" customWidth="1"/>
    <col min="10511" max="10752" width="14.42578125" style="1"/>
    <col min="10753" max="10753" width="7.140625" style="1" customWidth="1"/>
    <col min="10754" max="10754" width="44.7109375" style="1" customWidth="1"/>
    <col min="10755" max="10755" width="19" style="1" customWidth="1"/>
    <col min="10756" max="10766" width="13.140625" style="1" customWidth="1"/>
    <col min="10767" max="11008" width="14.42578125" style="1"/>
    <col min="11009" max="11009" width="7.140625" style="1" customWidth="1"/>
    <col min="11010" max="11010" width="44.7109375" style="1" customWidth="1"/>
    <col min="11011" max="11011" width="19" style="1" customWidth="1"/>
    <col min="11012" max="11022" width="13.140625" style="1" customWidth="1"/>
    <col min="11023" max="11264" width="14.42578125" style="1"/>
    <col min="11265" max="11265" width="7.140625" style="1" customWidth="1"/>
    <col min="11266" max="11266" width="44.7109375" style="1" customWidth="1"/>
    <col min="11267" max="11267" width="19" style="1" customWidth="1"/>
    <col min="11268" max="11278" width="13.140625" style="1" customWidth="1"/>
    <col min="11279" max="11520" width="14.42578125" style="1"/>
    <col min="11521" max="11521" width="7.140625" style="1" customWidth="1"/>
    <col min="11522" max="11522" width="44.7109375" style="1" customWidth="1"/>
    <col min="11523" max="11523" width="19" style="1" customWidth="1"/>
    <col min="11524" max="11534" width="13.140625" style="1" customWidth="1"/>
    <col min="11535" max="11776" width="14.42578125" style="1"/>
    <col min="11777" max="11777" width="7.140625" style="1" customWidth="1"/>
    <col min="11778" max="11778" width="44.7109375" style="1" customWidth="1"/>
    <col min="11779" max="11779" width="19" style="1" customWidth="1"/>
    <col min="11780" max="11790" width="13.140625" style="1" customWidth="1"/>
    <col min="11791" max="12032" width="14.42578125" style="1"/>
    <col min="12033" max="12033" width="7.140625" style="1" customWidth="1"/>
    <col min="12034" max="12034" width="44.7109375" style="1" customWidth="1"/>
    <col min="12035" max="12035" width="19" style="1" customWidth="1"/>
    <col min="12036" max="12046" width="13.140625" style="1" customWidth="1"/>
    <col min="12047" max="12288" width="14.42578125" style="1"/>
    <col min="12289" max="12289" width="7.140625" style="1" customWidth="1"/>
    <col min="12290" max="12290" width="44.7109375" style="1" customWidth="1"/>
    <col min="12291" max="12291" width="19" style="1" customWidth="1"/>
    <col min="12292" max="12302" width="13.140625" style="1" customWidth="1"/>
    <col min="12303" max="12544" width="14.42578125" style="1"/>
    <col min="12545" max="12545" width="7.140625" style="1" customWidth="1"/>
    <col min="12546" max="12546" width="44.7109375" style="1" customWidth="1"/>
    <col min="12547" max="12547" width="19" style="1" customWidth="1"/>
    <col min="12548" max="12558" width="13.140625" style="1" customWidth="1"/>
    <col min="12559" max="12800" width="14.42578125" style="1"/>
    <col min="12801" max="12801" width="7.140625" style="1" customWidth="1"/>
    <col min="12802" max="12802" width="44.7109375" style="1" customWidth="1"/>
    <col min="12803" max="12803" width="19" style="1" customWidth="1"/>
    <col min="12804" max="12814" width="13.140625" style="1" customWidth="1"/>
    <col min="12815" max="13056" width="14.42578125" style="1"/>
    <col min="13057" max="13057" width="7.140625" style="1" customWidth="1"/>
    <col min="13058" max="13058" width="44.7109375" style="1" customWidth="1"/>
    <col min="13059" max="13059" width="19" style="1" customWidth="1"/>
    <col min="13060" max="13070" width="13.140625" style="1" customWidth="1"/>
    <col min="13071" max="13312" width="14.42578125" style="1"/>
    <col min="13313" max="13313" width="7.140625" style="1" customWidth="1"/>
    <col min="13314" max="13314" width="44.7109375" style="1" customWidth="1"/>
    <col min="13315" max="13315" width="19" style="1" customWidth="1"/>
    <col min="13316" max="13326" width="13.140625" style="1" customWidth="1"/>
    <col min="13327" max="13568" width="14.42578125" style="1"/>
    <col min="13569" max="13569" width="7.140625" style="1" customWidth="1"/>
    <col min="13570" max="13570" width="44.7109375" style="1" customWidth="1"/>
    <col min="13571" max="13571" width="19" style="1" customWidth="1"/>
    <col min="13572" max="13582" width="13.140625" style="1" customWidth="1"/>
    <col min="13583" max="13824" width="14.42578125" style="1"/>
    <col min="13825" max="13825" width="7.140625" style="1" customWidth="1"/>
    <col min="13826" max="13826" width="44.7109375" style="1" customWidth="1"/>
    <col min="13827" max="13827" width="19" style="1" customWidth="1"/>
    <col min="13828" max="13838" width="13.140625" style="1" customWidth="1"/>
    <col min="13839" max="14080" width="14.42578125" style="1"/>
    <col min="14081" max="14081" width="7.140625" style="1" customWidth="1"/>
    <col min="14082" max="14082" width="44.7109375" style="1" customWidth="1"/>
    <col min="14083" max="14083" width="19" style="1" customWidth="1"/>
    <col min="14084" max="14094" width="13.140625" style="1" customWidth="1"/>
    <col min="14095" max="14336" width="14.42578125" style="1"/>
    <col min="14337" max="14337" width="7.140625" style="1" customWidth="1"/>
    <col min="14338" max="14338" width="44.7109375" style="1" customWidth="1"/>
    <col min="14339" max="14339" width="19" style="1" customWidth="1"/>
    <col min="14340" max="14350" width="13.140625" style="1" customWidth="1"/>
    <col min="14351" max="14592" width="14.42578125" style="1"/>
    <col min="14593" max="14593" width="7.140625" style="1" customWidth="1"/>
    <col min="14594" max="14594" width="44.7109375" style="1" customWidth="1"/>
    <col min="14595" max="14595" width="19" style="1" customWidth="1"/>
    <col min="14596" max="14606" width="13.140625" style="1" customWidth="1"/>
    <col min="14607" max="14848" width="14.42578125" style="1"/>
    <col min="14849" max="14849" width="7.140625" style="1" customWidth="1"/>
    <col min="14850" max="14850" width="44.7109375" style="1" customWidth="1"/>
    <col min="14851" max="14851" width="19" style="1" customWidth="1"/>
    <col min="14852" max="14862" width="13.140625" style="1" customWidth="1"/>
    <col min="14863" max="15104" width="14.42578125" style="1"/>
    <col min="15105" max="15105" width="7.140625" style="1" customWidth="1"/>
    <col min="15106" max="15106" width="44.7109375" style="1" customWidth="1"/>
    <col min="15107" max="15107" width="19" style="1" customWidth="1"/>
    <col min="15108" max="15118" width="13.140625" style="1" customWidth="1"/>
    <col min="15119" max="15360" width="14.42578125" style="1"/>
    <col min="15361" max="15361" width="7.140625" style="1" customWidth="1"/>
    <col min="15362" max="15362" width="44.7109375" style="1" customWidth="1"/>
    <col min="15363" max="15363" width="19" style="1" customWidth="1"/>
    <col min="15364" max="15374" width="13.140625" style="1" customWidth="1"/>
    <col min="15375" max="15616" width="14.42578125" style="1"/>
    <col min="15617" max="15617" width="7.140625" style="1" customWidth="1"/>
    <col min="15618" max="15618" width="44.7109375" style="1" customWidth="1"/>
    <col min="15619" max="15619" width="19" style="1" customWidth="1"/>
    <col min="15620" max="15630" width="13.140625" style="1" customWidth="1"/>
    <col min="15631" max="15872" width="14.42578125" style="1"/>
    <col min="15873" max="15873" width="7.140625" style="1" customWidth="1"/>
    <col min="15874" max="15874" width="44.7109375" style="1" customWidth="1"/>
    <col min="15875" max="15875" width="19" style="1" customWidth="1"/>
    <col min="15876" max="15886" width="13.140625" style="1" customWidth="1"/>
    <col min="15887" max="16128" width="14.42578125" style="1"/>
    <col min="16129" max="16129" width="7.140625" style="1" customWidth="1"/>
    <col min="16130" max="16130" width="44.7109375" style="1" customWidth="1"/>
    <col min="16131" max="16131" width="19" style="1" customWidth="1"/>
    <col min="16132" max="16142" width="13.140625" style="1" customWidth="1"/>
    <col min="16143" max="16384" width="14.42578125" style="1"/>
  </cols>
  <sheetData>
    <row r="1" spans="1:14" ht="42.75" customHeight="1" thickBot="1">
      <c r="A1" s="1514"/>
      <c r="B1" s="3517" t="s">
        <v>2404</v>
      </c>
      <c r="C1" s="3497"/>
      <c r="D1" s="3497"/>
      <c r="E1" s="3497"/>
      <c r="F1" s="3497"/>
      <c r="G1" s="3497"/>
      <c r="H1" s="3497"/>
      <c r="I1" s="3497"/>
      <c r="J1" s="3497"/>
      <c r="K1" s="3497"/>
      <c r="L1" s="3497"/>
      <c r="M1" s="3498"/>
      <c r="N1" s="1508"/>
    </row>
    <row r="2" spans="1:14" ht="33" customHeight="1">
      <c r="A2" s="3518" t="s">
        <v>457</v>
      </c>
      <c r="B2" s="1418" t="s">
        <v>458</v>
      </c>
      <c r="C2" s="3499" t="s">
        <v>2395</v>
      </c>
      <c r="D2" s="3500"/>
      <c r="E2" s="3500"/>
      <c r="F2" s="3500"/>
      <c r="G2" s="3500"/>
      <c r="H2" s="3500"/>
      <c r="I2" s="3500"/>
      <c r="J2" s="3500"/>
      <c r="K2" s="3500"/>
      <c r="L2" s="3500"/>
      <c r="M2" s="3501"/>
      <c r="N2" s="1508"/>
    </row>
    <row r="3" spans="1:14" ht="51.75" customHeight="1">
      <c r="A3" s="3461"/>
      <c r="B3" s="1541" t="s">
        <v>538</v>
      </c>
      <c r="C3" s="2869" t="s">
        <v>1960</v>
      </c>
      <c r="D3" s="2870"/>
      <c r="E3" s="2870"/>
      <c r="F3" s="2870"/>
      <c r="G3" s="2870"/>
      <c r="H3" s="2870"/>
      <c r="I3" s="2870"/>
      <c r="J3" s="2870"/>
      <c r="K3" s="2870"/>
      <c r="L3" s="2870"/>
      <c r="M3" s="2871"/>
      <c r="N3" s="1508"/>
    </row>
    <row r="4" spans="1:14" ht="15.75" customHeight="1">
      <c r="A4" s="3461"/>
      <c r="B4" s="1420" t="s">
        <v>3</v>
      </c>
      <c r="C4" s="3505" t="s">
        <v>28</v>
      </c>
      <c r="D4" s="3589"/>
      <c r="E4" s="3590"/>
      <c r="F4" s="3503" t="s">
        <v>4</v>
      </c>
      <c r="G4" s="3476"/>
      <c r="H4" s="3504" t="s">
        <v>8</v>
      </c>
      <c r="I4" s="2686"/>
      <c r="J4" s="2686"/>
      <c r="K4" s="2686"/>
      <c r="L4" s="2686"/>
      <c r="M4" s="2687"/>
      <c r="N4" s="1508"/>
    </row>
    <row r="5" spans="1:14" ht="31.5" customHeight="1">
      <c r="A5" s="3461"/>
      <c r="B5" s="1420" t="s">
        <v>459</v>
      </c>
      <c r="C5" s="3505" t="s">
        <v>8</v>
      </c>
      <c r="D5" s="2686"/>
      <c r="E5" s="2686"/>
      <c r="F5" s="2686"/>
      <c r="G5" s="2686"/>
      <c r="H5" s="2686"/>
      <c r="I5" s="2686"/>
      <c r="J5" s="2686"/>
      <c r="K5" s="2686"/>
      <c r="L5" s="2686"/>
      <c r="M5" s="2687"/>
      <c r="N5" s="1508"/>
    </row>
    <row r="6" spans="1:14" ht="15.75" customHeight="1" thickBot="1">
      <c r="A6" s="3461"/>
      <c r="B6" s="1420" t="s">
        <v>460</v>
      </c>
      <c r="C6" s="3502" t="s">
        <v>8</v>
      </c>
      <c r="D6" s="2686"/>
      <c r="E6" s="2686"/>
      <c r="F6" s="2686"/>
      <c r="G6" s="2686"/>
      <c r="H6" s="2686"/>
      <c r="I6" s="2686"/>
      <c r="J6" s="2686"/>
      <c r="K6" s="2686"/>
      <c r="L6" s="2686"/>
      <c r="M6" s="2687"/>
      <c r="N6" s="1508"/>
    </row>
    <row r="7" spans="1:14" ht="35.25" customHeight="1" thickBot="1">
      <c r="A7" s="3461"/>
      <c r="B7" s="1421" t="s">
        <v>461</v>
      </c>
      <c r="C7" s="3506" t="s">
        <v>13</v>
      </c>
      <c r="D7" s="3487"/>
      <c r="E7" s="3487"/>
      <c r="F7" s="3487"/>
      <c r="G7" s="3488"/>
      <c r="H7" s="1422" t="s">
        <v>5</v>
      </c>
      <c r="I7" s="1423" t="s">
        <v>14</v>
      </c>
      <c r="J7" s="1515"/>
      <c r="K7" s="1515"/>
      <c r="L7" s="1515"/>
      <c r="M7" s="1516"/>
      <c r="N7" s="1508"/>
    </row>
    <row r="8" spans="1:14" ht="15.75" customHeight="1">
      <c r="A8" s="3461"/>
      <c r="B8" s="3492" t="s">
        <v>462</v>
      </c>
      <c r="C8" s="974"/>
      <c r="D8" s="1159"/>
      <c r="E8" s="1159"/>
      <c r="F8" s="1159"/>
      <c r="G8" s="1159"/>
      <c r="H8" s="1159"/>
      <c r="I8" s="1159"/>
      <c r="J8" s="1159"/>
      <c r="K8" s="1425"/>
      <c r="L8" s="1424"/>
      <c r="M8" s="1426"/>
      <c r="N8" s="1508"/>
    </row>
    <row r="9" spans="1:14" ht="15.75" customHeight="1">
      <c r="A9" s="3461"/>
      <c r="B9" s="3461"/>
      <c r="C9" s="3580" t="s">
        <v>8</v>
      </c>
      <c r="D9" s="3581"/>
      <c r="E9" s="1524"/>
      <c r="F9" s="2569"/>
      <c r="G9" s="2569"/>
      <c r="H9" s="1524"/>
      <c r="I9" s="2569"/>
      <c r="J9" s="2569"/>
      <c r="K9" s="1429"/>
      <c r="L9" s="1428"/>
      <c r="M9" s="1430"/>
      <c r="N9" s="1508"/>
    </row>
    <row r="10" spans="1:14" ht="15.75" customHeight="1">
      <c r="A10" s="3461"/>
      <c r="B10" s="3461"/>
      <c r="C10" s="2573" t="s">
        <v>463</v>
      </c>
      <c r="D10" s="2569"/>
      <c r="E10" s="1120"/>
      <c r="F10" s="2569" t="s">
        <v>463</v>
      </c>
      <c r="G10" s="2569"/>
      <c r="H10" s="1120"/>
      <c r="I10" s="2569" t="s">
        <v>463</v>
      </c>
      <c r="J10" s="2569"/>
      <c r="K10" s="1429"/>
      <c r="L10" s="1428"/>
      <c r="M10" s="1430"/>
      <c r="N10" s="1508"/>
    </row>
    <row r="11" spans="1:14" ht="15.75" customHeight="1" thickBot="1">
      <c r="A11" s="3461"/>
      <c r="B11" s="3461"/>
      <c r="C11" s="1431"/>
      <c r="D11" s="1432"/>
      <c r="E11" s="1433"/>
      <c r="F11" s="1513"/>
      <c r="G11" s="1513"/>
      <c r="H11" s="1433"/>
      <c r="I11" s="1513"/>
      <c r="J11" s="1513"/>
      <c r="K11" s="1433"/>
      <c r="L11" s="1513"/>
      <c r="M11" s="1512"/>
      <c r="N11" s="1508"/>
    </row>
    <row r="12" spans="1:14" ht="85.5" customHeight="1">
      <c r="A12" s="3461"/>
      <c r="B12" s="1421" t="s">
        <v>464</v>
      </c>
      <c r="C12" s="3516" t="s">
        <v>2396</v>
      </c>
      <c r="D12" s="3489"/>
      <c r="E12" s="3489"/>
      <c r="F12" s="3489"/>
      <c r="G12" s="3489"/>
      <c r="H12" s="3489"/>
      <c r="I12" s="3489"/>
      <c r="J12" s="3489"/>
      <c r="K12" s="3489"/>
      <c r="L12" s="3489"/>
      <c r="M12" s="3469"/>
      <c r="N12" s="1508"/>
    </row>
    <row r="13" spans="1:14" ht="142.5" customHeight="1">
      <c r="A13" s="3461"/>
      <c r="B13" s="1421" t="s">
        <v>543</v>
      </c>
      <c r="C13" s="3591" t="s">
        <v>2397</v>
      </c>
      <c r="D13" s="2686"/>
      <c r="E13" s="2686"/>
      <c r="F13" s="2686"/>
      <c r="G13" s="2686"/>
      <c r="H13" s="2686"/>
      <c r="I13" s="2686"/>
      <c r="J13" s="2686"/>
      <c r="K13" s="2686"/>
      <c r="L13" s="2686"/>
      <c r="M13" s="2687"/>
      <c r="N13" s="1508"/>
    </row>
    <row r="14" spans="1:14" ht="60" customHeight="1">
      <c r="A14" s="3461"/>
      <c r="B14" s="1541" t="s">
        <v>545</v>
      </c>
      <c r="C14" s="3592" t="s">
        <v>1959</v>
      </c>
      <c r="D14" s="3593"/>
      <c r="E14" s="3593"/>
      <c r="F14" s="3593"/>
      <c r="G14" s="3593"/>
      <c r="H14" s="3593"/>
      <c r="I14" s="3593"/>
      <c r="J14" s="3593"/>
      <c r="K14" s="3593"/>
      <c r="L14" s="3593"/>
      <c r="M14" s="3594"/>
      <c r="N14" s="1508"/>
    </row>
    <row r="15" spans="1:14" ht="61.5" customHeight="1">
      <c r="A15" s="3461"/>
      <c r="B15" s="3507" t="s">
        <v>547</v>
      </c>
      <c r="C15" s="2685" t="s">
        <v>83</v>
      </c>
      <c r="D15" s="2686"/>
      <c r="E15" s="1435" t="s">
        <v>548</v>
      </c>
      <c r="F15" s="3520" t="s">
        <v>117</v>
      </c>
      <c r="G15" s="2686"/>
      <c r="H15" s="2686"/>
      <c r="I15" s="2686"/>
      <c r="J15" s="2686"/>
      <c r="K15" s="2686"/>
      <c r="L15" s="2686"/>
      <c r="M15" s="2687"/>
      <c r="N15" s="1508"/>
    </row>
    <row r="16" spans="1:14" ht="15.75" hidden="1" customHeight="1">
      <c r="A16" s="3461"/>
      <c r="B16" s="3482"/>
      <c r="C16" s="2685"/>
      <c r="D16" s="2686"/>
      <c r="E16" s="2686"/>
      <c r="F16" s="2686"/>
      <c r="G16" s="2686"/>
      <c r="H16" s="2686"/>
      <c r="I16" s="2686"/>
      <c r="J16" s="2686"/>
      <c r="K16" s="2686"/>
      <c r="L16" s="2686"/>
      <c r="M16" s="2687"/>
      <c r="N16" s="1508" t="s">
        <v>175</v>
      </c>
    </row>
    <row r="17" spans="1:14" ht="15.75" customHeight="1">
      <c r="A17" s="3510" t="s">
        <v>465</v>
      </c>
      <c r="B17" s="1436" t="s">
        <v>2</v>
      </c>
      <c r="C17" s="2685" t="s">
        <v>2398</v>
      </c>
      <c r="D17" s="2686"/>
      <c r="E17" s="2686"/>
      <c r="F17" s="2686"/>
      <c r="G17" s="2686"/>
      <c r="H17" s="2686"/>
      <c r="I17" s="2686"/>
      <c r="J17" s="2686"/>
      <c r="K17" s="2686"/>
      <c r="L17" s="2686"/>
      <c r="M17" s="2687"/>
      <c r="N17" s="1508"/>
    </row>
    <row r="18" spans="1:14" ht="52.5" customHeight="1">
      <c r="A18" s="3461"/>
      <c r="B18" s="1436" t="s">
        <v>550</v>
      </c>
      <c r="C18" s="3494" t="s">
        <v>2405</v>
      </c>
      <c r="D18" s="2686"/>
      <c r="E18" s="2686"/>
      <c r="F18" s="2686"/>
      <c r="G18" s="2686"/>
      <c r="H18" s="2686"/>
      <c r="I18" s="2686"/>
      <c r="J18" s="2686"/>
      <c r="K18" s="2686"/>
      <c r="L18" s="2686"/>
      <c r="M18" s="2687"/>
      <c r="N18" s="1508"/>
    </row>
    <row r="19" spans="1:14" ht="8.25" customHeight="1">
      <c r="A19" s="3461"/>
      <c r="B19" s="3481" t="s">
        <v>466</v>
      </c>
      <c r="C19" s="1438"/>
      <c r="D19" s="1439"/>
      <c r="E19" s="1439"/>
      <c r="F19" s="1439"/>
      <c r="G19" s="1439"/>
      <c r="H19" s="1439"/>
      <c r="I19" s="1439"/>
      <c r="J19" s="1439"/>
      <c r="K19" s="1439"/>
      <c r="L19" s="1439"/>
      <c r="M19" s="1440"/>
      <c r="N19" s="1508"/>
    </row>
    <row r="20" spans="1:14" ht="9" customHeight="1">
      <c r="A20" s="3461"/>
      <c r="B20" s="3482"/>
      <c r="C20" s="1441"/>
      <c r="D20" s="1442"/>
      <c r="E20" s="1443"/>
      <c r="F20" s="1442"/>
      <c r="G20" s="1443"/>
      <c r="H20" s="1442"/>
      <c r="I20" s="1443"/>
      <c r="J20" s="1442"/>
      <c r="K20" s="1443"/>
      <c r="L20" s="1443"/>
      <c r="M20" s="1444"/>
      <c r="N20" s="1508"/>
    </row>
    <row r="21" spans="1:14" ht="15.75" customHeight="1">
      <c r="A21" s="3461"/>
      <c r="B21" s="3482"/>
      <c r="C21" s="1445" t="s">
        <v>467</v>
      </c>
      <c r="D21" s="1446"/>
      <c r="E21" s="1447" t="s">
        <v>468</v>
      </c>
      <c r="F21" s="1446"/>
      <c r="G21" s="1447" t="s">
        <v>469</v>
      </c>
      <c r="H21" s="1446"/>
      <c r="I21" s="1447" t="s">
        <v>470</v>
      </c>
      <c r="J21" s="1448"/>
      <c r="K21" s="1447"/>
      <c r="L21" s="1447"/>
      <c r="M21" s="1444"/>
      <c r="N21" s="1508"/>
    </row>
    <row r="22" spans="1:14" ht="15.75" customHeight="1">
      <c r="A22" s="3461"/>
      <c r="B22" s="3482"/>
      <c r="C22" s="1445" t="s">
        <v>471</v>
      </c>
      <c r="D22" s="1449"/>
      <c r="E22" s="1447" t="s">
        <v>472</v>
      </c>
      <c r="F22" s="1450"/>
      <c r="G22" s="1447" t="s">
        <v>473</v>
      </c>
      <c r="H22" s="1450"/>
      <c r="I22" s="1447"/>
      <c r="J22" s="1443"/>
      <c r="K22" s="1447"/>
      <c r="L22" s="1447"/>
      <c r="M22" s="1444"/>
      <c r="N22" s="1508"/>
    </row>
    <row r="23" spans="1:14" ht="15.75" customHeight="1">
      <c r="A23" s="3461"/>
      <c r="B23" s="3482"/>
      <c r="C23" s="1445" t="s">
        <v>474</v>
      </c>
      <c r="D23" s="1449"/>
      <c r="E23" s="1447" t="s">
        <v>475</v>
      </c>
      <c r="F23" s="1449"/>
      <c r="G23" s="1447"/>
      <c r="H23" s="1443"/>
      <c r="I23" s="1447"/>
      <c r="J23" s="1443"/>
      <c r="K23" s="1447"/>
      <c r="L23" s="1447"/>
      <c r="M23" s="1444"/>
      <c r="N23" s="1511"/>
    </row>
    <row r="24" spans="1:14" ht="15.75" customHeight="1">
      <c r="A24" s="3461"/>
      <c r="B24" s="3482"/>
      <c r="C24" s="1445" t="s">
        <v>476</v>
      </c>
      <c r="D24" s="1450" t="s">
        <v>534</v>
      </c>
      <c r="E24" s="1447" t="s">
        <v>478</v>
      </c>
      <c r="F24" s="3583" t="s">
        <v>2399</v>
      </c>
      <c r="G24" s="3584"/>
      <c r="H24" s="3584"/>
      <c r="I24" s="3584"/>
      <c r="J24" s="3584"/>
      <c r="K24" s="3584"/>
      <c r="L24" s="3584"/>
      <c r="M24" s="3585"/>
      <c r="N24" s="1511"/>
    </row>
    <row r="25" spans="1:14" ht="9.75" customHeight="1">
      <c r="A25" s="3461"/>
      <c r="B25" s="3483"/>
      <c r="C25" s="1452"/>
      <c r="D25" s="1453"/>
      <c r="E25" s="1453"/>
      <c r="F25" s="1453"/>
      <c r="G25" s="1453"/>
      <c r="H25" s="1453"/>
      <c r="I25" s="1453"/>
      <c r="J25" s="1453"/>
      <c r="K25" s="1453"/>
      <c r="L25" s="1453"/>
      <c r="M25" s="1454"/>
      <c r="N25" s="1508"/>
    </row>
    <row r="26" spans="1:14" ht="15.75" customHeight="1">
      <c r="A26" s="3461"/>
      <c r="B26" s="3481" t="s">
        <v>479</v>
      </c>
      <c r="C26" s="1455"/>
      <c r="D26" s="1439"/>
      <c r="E26" s="1439"/>
      <c r="F26" s="1439"/>
      <c r="G26" s="1439"/>
      <c r="H26" s="1439"/>
      <c r="I26" s="1439"/>
      <c r="J26" s="1439"/>
      <c r="K26" s="1439"/>
      <c r="L26" s="1456"/>
      <c r="M26" s="1457"/>
      <c r="N26" s="1508"/>
    </row>
    <row r="27" spans="1:14" ht="15.75" customHeight="1">
      <c r="A27" s="3461"/>
      <c r="B27" s="3482"/>
      <c r="C27" s="1445" t="s">
        <v>480</v>
      </c>
      <c r="D27" s="1450"/>
      <c r="E27" s="1458"/>
      <c r="F27" s="1447" t="s">
        <v>481</v>
      </c>
      <c r="G27" s="1449"/>
      <c r="H27" s="1458"/>
      <c r="I27" s="1447" t="s">
        <v>482</v>
      </c>
      <c r="J27" s="1449" t="s">
        <v>477</v>
      </c>
      <c r="K27" s="1458"/>
      <c r="L27" s="1428"/>
      <c r="M27" s="1430"/>
      <c r="N27" s="1508"/>
    </row>
    <row r="28" spans="1:14" ht="15.75" customHeight="1">
      <c r="A28" s="3461"/>
      <c r="B28" s="3482"/>
      <c r="C28" s="1445" t="s">
        <v>483</v>
      </c>
      <c r="D28" s="1459"/>
      <c r="E28" s="1428"/>
      <c r="F28" s="1447" t="s">
        <v>484</v>
      </c>
      <c r="G28" s="1450"/>
      <c r="H28" s="1428"/>
      <c r="I28" s="1460"/>
      <c r="J28" s="1428"/>
      <c r="K28" s="1429"/>
      <c r="L28" s="1428"/>
      <c r="M28" s="1430"/>
      <c r="N28" s="1508"/>
    </row>
    <row r="29" spans="1:14" ht="15.75" customHeight="1">
      <c r="A29" s="3461"/>
      <c r="B29" s="3483"/>
      <c r="C29" s="1461"/>
      <c r="D29" s="1442"/>
      <c r="E29" s="1442"/>
      <c r="F29" s="1442"/>
      <c r="G29" s="1442"/>
      <c r="H29" s="1442"/>
      <c r="I29" s="1442"/>
      <c r="J29" s="1442"/>
      <c r="K29" s="1442"/>
      <c r="L29" s="1462"/>
      <c r="M29" s="1463"/>
      <c r="N29" s="1508"/>
    </row>
    <row r="30" spans="1:14" ht="15.75" customHeight="1">
      <c r="A30" s="3461"/>
      <c r="B30" s="1464" t="s">
        <v>485</v>
      </c>
      <c r="C30" s="1465"/>
      <c r="D30" s="1466"/>
      <c r="E30" s="1466"/>
      <c r="F30" s="1466"/>
      <c r="G30" s="1466"/>
      <c r="H30" s="1466"/>
      <c r="I30" s="1466"/>
      <c r="J30" s="1466"/>
      <c r="K30" s="1466"/>
      <c r="L30" s="1466"/>
      <c r="M30" s="1467"/>
      <c r="N30" s="1508"/>
    </row>
    <row r="31" spans="1:14" ht="15.75" customHeight="1">
      <c r="A31" s="3461"/>
      <c r="B31" s="1464"/>
      <c r="C31" s="1468" t="s">
        <v>486</v>
      </c>
      <c r="D31" s="1450" t="s">
        <v>37</v>
      </c>
      <c r="E31" s="1458"/>
      <c r="F31" s="1469" t="s">
        <v>487</v>
      </c>
      <c r="G31" s="1450" t="s">
        <v>9</v>
      </c>
      <c r="H31" s="1458"/>
      <c r="I31" s="1469" t="s">
        <v>488</v>
      </c>
      <c r="J31" s="1470"/>
      <c r="K31" s="1450" t="s">
        <v>9</v>
      </c>
      <c r="L31" s="1471"/>
      <c r="M31" s="1472"/>
      <c r="N31" s="1508"/>
    </row>
    <row r="32" spans="1:14" ht="15.75" customHeight="1">
      <c r="A32" s="3461"/>
      <c r="B32" s="1420"/>
      <c r="C32" s="1452"/>
      <c r="D32" s="1453"/>
      <c r="E32" s="1453"/>
      <c r="F32" s="1453"/>
      <c r="G32" s="1453"/>
      <c r="H32" s="1453"/>
      <c r="I32" s="1453"/>
      <c r="J32" s="1453"/>
      <c r="K32" s="1453"/>
      <c r="L32" s="1453"/>
      <c r="M32" s="1454"/>
      <c r="N32" s="1508"/>
    </row>
    <row r="33" spans="1:14" ht="15.75" customHeight="1">
      <c r="A33" s="3461"/>
      <c r="B33" s="3481" t="s">
        <v>489</v>
      </c>
      <c r="C33" s="1473"/>
      <c r="D33" s="1474"/>
      <c r="E33" s="1474"/>
      <c r="F33" s="1542"/>
      <c r="G33" s="1542"/>
      <c r="H33" s="1542"/>
      <c r="I33" s="1542"/>
      <c r="J33" s="1542"/>
      <c r="K33" s="1542"/>
      <c r="L33" s="1456"/>
      <c r="M33" s="1457"/>
      <c r="N33" s="1508"/>
    </row>
    <row r="34" spans="1:14" ht="15.75" customHeight="1">
      <c r="A34" s="3461"/>
      <c r="B34" s="3482"/>
      <c r="C34" s="1475" t="s">
        <v>490</v>
      </c>
      <c r="D34" s="1476">
        <v>2023</v>
      </c>
      <c r="E34" s="1477"/>
      <c r="F34" s="1543" t="s">
        <v>491</v>
      </c>
      <c r="G34" s="1544">
        <v>2023</v>
      </c>
      <c r="H34" s="1545"/>
      <c r="I34" s="1546"/>
      <c r="J34" s="1545"/>
      <c r="K34" s="1545"/>
      <c r="L34" s="1428"/>
      <c r="M34" s="1430"/>
      <c r="N34" s="1508"/>
    </row>
    <row r="35" spans="1:14" ht="15.75" customHeight="1">
      <c r="A35" s="3461"/>
      <c r="B35" s="3483"/>
      <c r="C35" s="1452"/>
      <c r="D35" s="1479"/>
      <c r="E35" s="1480"/>
      <c r="F35" s="1547"/>
      <c r="G35" s="1548"/>
      <c r="H35" s="1548"/>
      <c r="I35" s="1549"/>
      <c r="J35" s="1548"/>
      <c r="K35" s="1548"/>
      <c r="L35" s="1462"/>
      <c r="M35" s="1463"/>
      <c r="N35" s="1508"/>
    </row>
    <row r="36" spans="1:14" ht="15.75" customHeight="1">
      <c r="A36" s="3461"/>
      <c r="B36" s="3481" t="s">
        <v>493</v>
      </c>
      <c r="C36" s="1482"/>
      <c r="D36" s="1483"/>
      <c r="E36" s="1483"/>
      <c r="F36" s="1550"/>
      <c r="G36" s="1550"/>
      <c r="H36" s="1550"/>
      <c r="I36" s="1550"/>
      <c r="J36" s="1550"/>
      <c r="K36" s="1550"/>
      <c r="L36" s="1483"/>
      <c r="M36" s="1484"/>
      <c r="N36" s="1508"/>
    </row>
    <row r="37" spans="1:14" ht="15.75" customHeight="1">
      <c r="A37" s="3461"/>
      <c r="B37" s="3482"/>
      <c r="C37" s="1445"/>
      <c r="D37" s="1458" t="s">
        <v>494</v>
      </c>
      <c r="E37" s="1458"/>
      <c r="F37" s="1543" t="s">
        <v>495</v>
      </c>
      <c r="G37" s="1543"/>
      <c r="H37" s="1158" t="s">
        <v>496</v>
      </c>
      <c r="I37" s="1158"/>
      <c r="J37" s="1158" t="s">
        <v>497</v>
      </c>
      <c r="K37" s="1543"/>
      <c r="L37" s="1458" t="s">
        <v>498</v>
      </c>
      <c r="M37" s="1485"/>
      <c r="N37" s="1508"/>
    </row>
    <row r="38" spans="1:14" ht="15.75" customHeight="1">
      <c r="A38" s="3461"/>
      <c r="B38" s="3482"/>
      <c r="C38" s="1445"/>
      <c r="D38" s="3491">
        <v>0</v>
      </c>
      <c r="E38" s="3476"/>
      <c r="F38" s="3588">
        <v>0</v>
      </c>
      <c r="G38" s="3587"/>
      <c r="H38" s="3588">
        <v>0</v>
      </c>
      <c r="I38" s="3587"/>
      <c r="J38" s="3588">
        <v>1</v>
      </c>
      <c r="K38" s="3587"/>
      <c r="L38" s="3491">
        <v>0</v>
      </c>
      <c r="M38" s="3476"/>
      <c r="N38" s="1508"/>
    </row>
    <row r="39" spans="1:14" ht="15.75" customHeight="1">
      <c r="A39" s="3461"/>
      <c r="B39" s="3482"/>
      <c r="C39" s="1445"/>
      <c r="D39" s="1458" t="s">
        <v>499</v>
      </c>
      <c r="E39" s="1458"/>
      <c r="F39" s="1543" t="s">
        <v>500</v>
      </c>
      <c r="G39" s="1543"/>
      <c r="H39" s="1158" t="s">
        <v>501</v>
      </c>
      <c r="I39" s="1158"/>
      <c r="J39" s="1158" t="s">
        <v>502</v>
      </c>
      <c r="K39" s="1543"/>
      <c r="L39" s="1458" t="s">
        <v>503</v>
      </c>
      <c r="M39" s="1444"/>
      <c r="N39" s="1508"/>
    </row>
    <row r="40" spans="1:14" ht="15.75" customHeight="1">
      <c r="A40" s="3461"/>
      <c r="B40" s="3482"/>
      <c r="C40" s="1445"/>
      <c r="D40" s="3491">
        <v>0</v>
      </c>
      <c r="E40" s="3476"/>
      <c r="F40" s="3588">
        <v>0</v>
      </c>
      <c r="G40" s="3587"/>
      <c r="H40" s="3588">
        <v>0</v>
      </c>
      <c r="I40" s="3587"/>
      <c r="J40" s="3588">
        <v>1</v>
      </c>
      <c r="K40" s="3587"/>
      <c r="L40" s="3491">
        <v>0</v>
      </c>
      <c r="M40" s="3476"/>
      <c r="N40" s="1508"/>
    </row>
    <row r="41" spans="1:14" ht="15.75" customHeight="1">
      <c r="A41" s="3461"/>
      <c r="B41" s="3482"/>
      <c r="C41" s="1445"/>
      <c r="D41" s="1458" t="s">
        <v>504</v>
      </c>
      <c r="E41" s="1458"/>
      <c r="F41" s="1543" t="s">
        <v>505</v>
      </c>
      <c r="G41" s="1543"/>
      <c r="H41" s="1158" t="s">
        <v>506</v>
      </c>
      <c r="I41" s="1158"/>
      <c r="J41" s="1158" t="s">
        <v>507</v>
      </c>
      <c r="K41" s="1543"/>
      <c r="L41" s="1458" t="s">
        <v>508</v>
      </c>
      <c r="M41" s="1444"/>
      <c r="N41" s="1508"/>
    </row>
    <row r="42" spans="1:14" ht="15.75" customHeight="1">
      <c r="A42" s="3461"/>
      <c r="B42" s="3482"/>
      <c r="C42" s="1445"/>
      <c r="D42" s="3475"/>
      <c r="E42" s="3476"/>
      <c r="F42" s="3586"/>
      <c r="G42" s="3587"/>
      <c r="H42" s="1551"/>
      <c r="I42" s="1552"/>
      <c r="J42" s="1551"/>
      <c r="K42" s="1552"/>
      <c r="L42" s="1486"/>
      <c r="M42" s="1487"/>
      <c r="N42" s="1508"/>
    </row>
    <row r="43" spans="1:14" ht="15.75" customHeight="1">
      <c r="A43" s="3461"/>
      <c r="B43" s="3482"/>
      <c r="C43" s="1445"/>
      <c r="D43" s="1488" t="s">
        <v>508</v>
      </c>
      <c r="E43" s="1489"/>
      <c r="F43" s="1488" t="s">
        <v>509</v>
      </c>
      <c r="G43" s="1489"/>
      <c r="H43" s="1490"/>
      <c r="I43" s="1466"/>
      <c r="J43" s="1490"/>
      <c r="K43" s="1466"/>
      <c r="L43" s="1490"/>
      <c r="M43" s="1467"/>
      <c r="N43" s="1508"/>
    </row>
    <row r="44" spans="1:14" ht="15.75" customHeight="1">
      <c r="A44" s="3461"/>
      <c r="B44" s="3482"/>
      <c r="C44" s="1445"/>
      <c r="D44" s="1486"/>
      <c r="E44" s="1471"/>
      <c r="F44" s="3477">
        <v>2</v>
      </c>
      <c r="G44" s="3478"/>
      <c r="H44" s="3479"/>
      <c r="I44" s="3480"/>
      <c r="J44" s="1491"/>
      <c r="K44" s="1458"/>
      <c r="L44" s="1491"/>
      <c r="M44" s="1472"/>
      <c r="N44" s="1508"/>
    </row>
    <row r="45" spans="1:14" ht="15.75" customHeight="1">
      <c r="A45" s="3461"/>
      <c r="B45" s="3482"/>
      <c r="C45" s="1492"/>
      <c r="D45" s="1488"/>
      <c r="E45" s="1489"/>
      <c r="F45" s="1488"/>
      <c r="G45" s="1489"/>
      <c r="H45" s="1493"/>
      <c r="I45" s="1453"/>
      <c r="J45" s="1493"/>
      <c r="K45" s="1453"/>
      <c r="L45" s="1493"/>
      <c r="M45" s="1454"/>
      <c r="N45" s="1508"/>
    </row>
    <row r="46" spans="1:14" ht="18" customHeight="1">
      <c r="A46" s="3461"/>
      <c r="B46" s="3481" t="s">
        <v>510</v>
      </c>
      <c r="C46" s="1455"/>
      <c r="D46" s="1439"/>
      <c r="E46" s="1439"/>
      <c r="F46" s="1439"/>
      <c r="G46" s="1439"/>
      <c r="H46" s="1439"/>
      <c r="I46" s="1439"/>
      <c r="J46" s="1439"/>
      <c r="K46" s="1439"/>
      <c r="L46" s="1428"/>
      <c r="M46" s="1430"/>
      <c r="N46" s="3515"/>
    </row>
    <row r="47" spans="1:14" ht="15.75" customHeight="1">
      <c r="A47" s="3461"/>
      <c r="B47" s="3482"/>
      <c r="C47" s="1427"/>
      <c r="D47" s="1494" t="s">
        <v>131</v>
      </c>
      <c r="E47" s="1495" t="s">
        <v>28</v>
      </c>
      <c r="F47" s="3484" t="s">
        <v>511</v>
      </c>
      <c r="G47" s="3486"/>
      <c r="H47" s="3487"/>
      <c r="I47" s="3487"/>
      <c r="J47" s="3488"/>
      <c r="K47" s="1496" t="s">
        <v>512</v>
      </c>
      <c r="L47" s="3466"/>
      <c r="M47" s="3467"/>
      <c r="N47" s="3515"/>
    </row>
    <row r="48" spans="1:14" ht="15.75" customHeight="1">
      <c r="A48" s="3461"/>
      <c r="B48" s="3482"/>
      <c r="C48" s="1427"/>
      <c r="D48" s="1497"/>
      <c r="E48" s="1449" t="s">
        <v>477</v>
      </c>
      <c r="F48" s="3485"/>
      <c r="G48" s="3468"/>
      <c r="H48" s="3489"/>
      <c r="I48" s="3489"/>
      <c r="J48" s="3490"/>
      <c r="K48" s="1428"/>
      <c r="L48" s="3468"/>
      <c r="M48" s="3469"/>
      <c r="N48" s="3515"/>
    </row>
    <row r="49" spans="1:14" ht="15.75" customHeight="1">
      <c r="A49" s="3461"/>
      <c r="B49" s="3483"/>
      <c r="C49" s="1498"/>
      <c r="D49" s="1462"/>
      <c r="E49" s="1462"/>
      <c r="F49" s="1462"/>
      <c r="G49" s="1462"/>
      <c r="H49" s="1462"/>
      <c r="I49" s="1462"/>
      <c r="J49" s="1462"/>
      <c r="K49" s="1462"/>
      <c r="L49" s="1428"/>
      <c r="M49" s="1430"/>
      <c r="N49" s="3515"/>
    </row>
    <row r="50" spans="1:14" ht="48" customHeight="1">
      <c r="A50" s="3461"/>
      <c r="B50" s="1421" t="s">
        <v>513</v>
      </c>
      <c r="C50" s="2685" t="s">
        <v>2406</v>
      </c>
      <c r="D50" s="2686"/>
      <c r="E50" s="2686"/>
      <c r="F50" s="2686"/>
      <c r="G50" s="2686"/>
      <c r="H50" s="2686"/>
      <c r="I50" s="2686"/>
      <c r="J50" s="2686"/>
      <c r="K50" s="2686"/>
      <c r="L50" s="2686"/>
      <c r="M50" s="2687"/>
      <c r="N50" s="1508"/>
    </row>
    <row r="51" spans="1:14" ht="15.75" customHeight="1">
      <c r="A51" s="3461"/>
      <c r="B51" s="1436" t="s">
        <v>514</v>
      </c>
      <c r="C51" s="2685" t="s">
        <v>2400</v>
      </c>
      <c r="D51" s="2686"/>
      <c r="E51" s="2686"/>
      <c r="F51" s="2686"/>
      <c r="G51" s="2686"/>
      <c r="H51" s="2686"/>
      <c r="I51" s="2686"/>
      <c r="J51" s="2686"/>
      <c r="K51" s="2686"/>
      <c r="L51" s="2686"/>
      <c r="M51" s="2687"/>
      <c r="N51" s="1508"/>
    </row>
    <row r="52" spans="1:14" ht="15.75" customHeight="1">
      <c r="A52" s="3461"/>
      <c r="B52" s="1436" t="s">
        <v>515</v>
      </c>
      <c r="C52" s="1499">
        <v>90</v>
      </c>
      <c r="D52" s="1500"/>
      <c r="E52" s="1500"/>
      <c r="F52" s="1500"/>
      <c r="G52" s="1500"/>
      <c r="H52" s="1500"/>
      <c r="I52" s="1500"/>
      <c r="J52" s="1500"/>
      <c r="K52" s="1500"/>
      <c r="L52" s="1500"/>
      <c r="M52" s="1501"/>
      <c r="N52" s="1508"/>
    </row>
    <row r="53" spans="1:14" ht="15.75" customHeight="1">
      <c r="A53" s="3461"/>
      <c r="B53" s="1436" t="s">
        <v>517</v>
      </c>
      <c r="C53" s="1499" t="s">
        <v>9</v>
      </c>
      <c r="D53" s="1500"/>
      <c r="E53" s="1500"/>
      <c r="F53" s="1500"/>
      <c r="G53" s="1500"/>
      <c r="H53" s="1500"/>
      <c r="I53" s="1500"/>
      <c r="J53" s="1500"/>
      <c r="K53" s="1500"/>
      <c r="L53" s="1500"/>
      <c r="M53" s="1501"/>
      <c r="N53" s="1508"/>
    </row>
    <row r="54" spans="1:14" ht="15.75" customHeight="1">
      <c r="A54" s="3460" t="s">
        <v>518</v>
      </c>
      <c r="B54" s="1502" t="s">
        <v>519</v>
      </c>
      <c r="C54" s="2932" t="s">
        <v>2401</v>
      </c>
      <c r="D54" s="2933"/>
      <c r="E54" s="2933"/>
      <c r="F54" s="2933"/>
      <c r="G54" s="2933"/>
      <c r="H54" s="2933"/>
      <c r="I54" s="2933"/>
      <c r="J54" s="2933"/>
      <c r="K54" s="2933"/>
      <c r="L54" s="2933"/>
      <c r="M54" s="2934"/>
      <c r="N54" s="1508"/>
    </row>
    <row r="55" spans="1:14" ht="15.75" customHeight="1">
      <c r="A55" s="3461"/>
      <c r="B55" s="1502" t="s">
        <v>521</v>
      </c>
      <c r="C55" s="2932" t="s">
        <v>556</v>
      </c>
      <c r="D55" s="2933"/>
      <c r="E55" s="2933"/>
      <c r="F55" s="2933"/>
      <c r="G55" s="2933"/>
      <c r="H55" s="2933"/>
      <c r="I55" s="2933"/>
      <c r="J55" s="2933"/>
      <c r="K55" s="2933"/>
      <c r="L55" s="2933"/>
      <c r="M55" s="2934"/>
      <c r="N55" s="1508"/>
    </row>
    <row r="56" spans="1:14" ht="15.75" customHeight="1">
      <c r="A56" s="3461"/>
      <c r="B56" s="1502" t="s">
        <v>523</v>
      </c>
      <c r="C56" s="2932" t="s">
        <v>557</v>
      </c>
      <c r="D56" s="2933"/>
      <c r="E56" s="2933"/>
      <c r="F56" s="2933"/>
      <c r="G56" s="2933"/>
      <c r="H56" s="2933"/>
      <c r="I56" s="2933"/>
      <c r="J56" s="2933"/>
      <c r="K56" s="2933"/>
      <c r="L56" s="2933"/>
      <c r="M56" s="2934"/>
      <c r="N56" s="1508"/>
    </row>
    <row r="57" spans="1:14" ht="15.75" customHeight="1">
      <c r="A57" s="3461"/>
      <c r="B57" s="1503" t="s">
        <v>524</v>
      </c>
      <c r="C57" s="2932" t="s">
        <v>2402</v>
      </c>
      <c r="D57" s="2933"/>
      <c r="E57" s="2933"/>
      <c r="F57" s="2933"/>
      <c r="G57" s="2933"/>
      <c r="H57" s="2933"/>
      <c r="I57" s="2933"/>
      <c r="J57" s="2933"/>
      <c r="K57" s="2933"/>
      <c r="L57" s="2933"/>
      <c r="M57" s="2934"/>
      <c r="N57" s="1508"/>
    </row>
    <row r="58" spans="1:14" ht="15.75" customHeight="1">
      <c r="A58" s="3461"/>
      <c r="B58" s="1502" t="s">
        <v>526</v>
      </c>
      <c r="C58" s="3582" t="s">
        <v>2403</v>
      </c>
      <c r="D58" s="2933"/>
      <c r="E58" s="2933"/>
      <c r="F58" s="2933"/>
      <c r="G58" s="2933"/>
      <c r="H58" s="2933"/>
      <c r="I58" s="2933"/>
      <c r="J58" s="2933"/>
      <c r="K58" s="2933"/>
      <c r="L58" s="2933"/>
      <c r="M58" s="2934"/>
      <c r="N58" s="1508"/>
    </row>
    <row r="59" spans="1:14" ht="15.75" customHeight="1" thickBot="1">
      <c r="A59" s="3462"/>
      <c r="B59" s="1502" t="s">
        <v>527</v>
      </c>
      <c r="C59" s="2932">
        <v>3358000</v>
      </c>
      <c r="D59" s="2933"/>
      <c r="E59" s="2933"/>
      <c r="F59" s="2933"/>
      <c r="G59" s="2933"/>
      <c r="H59" s="2933"/>
      <c r="I59" s="2933"/>
      <c r="J59" s="2933"/>
      <c r="K59" s="2933"/>
      <c r="L59" s="2933"/>
      <c r="M59" s="2934"/>
      <c r="N59" s="1508"/>
    </row>
    <row r="60" spans="1:14" ht="15.75" customHeight="1">
      <c r="A60" s="3460" t="s">
        <v>528</v>
      </c>
      <c r="B60" s="1504" t="s">
        <v>529</v>
      </c>
      <c r="C60" s="2650" t="s">
        <v>2163</v>
      </c>
      <c r="D60" s="2420"/>
      <c r="E60" s="2420"/>
      <c r="F60" s="2420"/>
      <c r="G60" s="2420"/>
      <c r="H60" s="2420"/>
      <c r="I60" s="2420"/>
      <c r="J60" s="2420"/>
      <c r="K60" s="2420"/>
      <c r="L60" s="2420"/>
      <c r="M60" s="2421"/>
      <c r="N60" s="1508"/>
    </row>
    <row r="61" spans="1:14" ht="30" customHeight="1">
      <c r="A61" s="3461"/>
      <c r="B61" s="1504" t="s">
        <v>531</v>
      </c>
      <c r="C61" s="2650" t="s">
        <v>1670</v>
      </c>
      <c r="D61" s="2420"/>
      <c r="E61" s="2420"/>
      <c r="F61" s="2420"/>
      <c r="G61" s="2420"/>
      <c r="H61" s="2420"/>
      <c r="I61" s="2420"/>
      <c r="J61" s="2420"/>
      <c r="K61" s="2420"/>
      <c r="L61" s="2420"/>
      <c r="M61" s="2421"/>
      <c r="N61" s="1508"/>
    </row>
    <row r="62" spans="1:14" ht="30" customHeight="1" thickBot="1">
      <c r="A62" s="3461"/>
      <c r="B62" s="1505" t="s">
        <v>5</v>
      </c>
      <c r="C62" s="2932" t="s">
        <v>560</v>
      </c>
      <c r="D62" s="2933"/>
      <c r="E62" s="2933"/>
      <c r="F62" s="2933"/>
      <c r="G62" s="2933"/>
      <c r="H62" s="2933"/>
      <c r="I62" s="2933"/>
      <c r="J62" s="2933"/>
      <c r="K62" s="2933"/>
      <c r="L62" s="2933"/>
      <c r="M62" s="2934"/>
      <c r="N62" s="1508"/>
    </row>
    <row r="63" spans="1:14" ht="15.75" customHeight="1" thickBot="1">
      <c r="A63" s="1506" t="s">
        <v>533</v>
      </c>
      <c r="B63" s="1510"/>
      <c r="C63" s="3463"/>
      <c r="D63" s="3464"/>
      <c r="E63" s="3464"/>
      <c r="F63" s="3464"/>
      <c r="G63" s="3464"/>
      <c r="H63" s="3464"/>
      <c r="I63" s="3464"/>
      <c r="J63" s="3464"/>
      <c r="K63" s="3464"/>
      <c r="L63" s="3464"/>
      <c r="M63" s="3465"/>
      <c r="N63" s="1508"/>
    </row>
    <row r="64" spans="1:14" ht="15.75" customHeight="1">
      <c r="A64" s="1508"/>
      <c r="B64" s="1509"/>
      <c r="C64" s="1508"/>
      <c r="D64" s="1508"/>
      <c r="E64" s="1508"/>
      <c r="F64" s="1508"/>
      <c r="G64" s="1508"/>
      <c r="H64" s="1508"/>
      <c r="I64" s="1508"/>
      <c r="J64" s="1508"/>
      <c r="K64" s="1508"/>
      <c r="L64" s="1508"/>
      <c r="M64" s="1508"/>
      <c r="N64" s="1508"/>
    </row>
    <row r="65" spans="1:14" ht="15.75" customHeight="1">
      <c r="A65" s="1508"/>
      <c r="B65" s="1509"/>
      <c r="C65" s="1508"/>
      <c r="D65" s="1508"/>
      <c r="E65" s="1508"/>
      <c r="F65" s="1508"/>
      <c r="G65" s="1508"/>
      <c r="H65" s="1508"/>
      <c r="I65" s="1508"/>
      <c r="J65" s="1508"/>
      <c r="K65" s="1508"/>
      <c r="L65" s="1508"/>
      <c r="M65" s="1508"/>
      <c r="N65" s="1508"/>
    </row>
    <row r="66" spans="1:14" ht="15.75" customHeight="1">
      <c r="A66" s="1508"/>
      <c r="B66" s="1509"/>
      <c r="C66" s="1508"/>
      <c r="D66" s="1508"/>
      <c r="E66" s="1508"/>
      <c r="F66" s="1508"/>
      <c r="G66" s="1508"/>
      <c r="H66" s="1508"/>
      <c r="I66" s="1508"/>
      <c r="J66" s="1508"/>
      <c r="K66" s="1508"/>
      <c r="L66" s="1508"/>
      <c r="M66" s="1508"/>
      <c r="N66" s="1508"/>
    </row>
    <row r="67" spans="1:14" ht="15.75" customHeight="1">
      <c r="A67" s="1508"/>
      <c r="B67" s="1509"/>
      <c r="C67" s="1508"/>
      <c r="D67" s="1508"/>
      <c r="E67" s="1508"/>
      <c r="F67" s="1508"/>
      <c r="G67" s="1508"/>
      <c r="H67" s="1508"/>
      <c r="I67" s="1508"/>
      <c r="J67" s="1508"/>
      <c r="K67" s="1508"/>
      <c r="L67" s="1508"/>
      <c r="M67" s="1508"/>
      <c r="N67" s="1508"/>
    </row>
    <row r="68" spans="1:14" ht="15.75" customHeight="1">
      <c r="A68" s="1508"/>
      <c r="B68" s="1509"/>
      <c r="C68" s="1508"/>
      <c r="D68" s="1508"/>
      <c r="E68" s="1508"/>
      <c r="F68" s="1508"/>
      <c r="G68" s="1508"/>
      <c r="H68" s="1508"/>
      <c r="I68" s="1508"/>
      <c r="J68" s="1508"/>
      <c r="K68" s="1508"/>
      <c r="L68" s="1508"/>
      <c r="M68" s="1508"/>
      <c r="N68" s="1508"/>
    </row>
    <row r="69" spans="1:14" ht="15.75" customHeight="1">
      <c r="A69" s="1508"/>
      <c r="B69" s="1509"/>
      <c r="C69" s="1508"/>
      <c r="D69" s="1508"/>
      <c r="E69" s="1508"/>
      <c r="F69" s="1508"/>
      <c r="G69" s="1508"/>
      <c r="H69" s="1508"/>
      <c r="I69" s="1508"/>
      <c r="J69" s="1508"/>
      <c r="K69" s="1508"/>
      <c r="L69" s="1508"/>
      <c r="M69" s="1508"/>
      <c r="N69" s="1508"/>
    </row>
    <row r="70" spans="1:14" ht="15.75" customHeight="1">
      <c r="A70" s="1508"/>
      <c r="B70" s="1509"/>
      <c r="C70" s="1508"/>
      <c r="D70" s="1508"/>
      <c r="E70" s="1508"/>
      <c r="F70" s="1508"/>
      <c r="G70" s="1508"/>
      <c r="H70" s="1508"/>
      <c r="I70" s="1508"/>
      <c r="J70" s="1508"/>
      <c r="K70" s="1508"/>
      <c r="L70" s="1508"/>
      <c r="M70" s="1508"/>
      <c r="N70" s="1508"/>
    </row>
    <row r="71" spans="1:14" ht="15.75" customHeight="1">
      <c r="A71" s="1508"/>
      <c r="B71" s="1509"/>
      <c r="C71" s="1508"/>
      <c r="D71" s="1508"/>
      <c r="E71" s="1508"/>
      <c r="F71" s="1508"/>
      <c r="G71" s="1508"/>
      <c r="H71" s="1508"/>
      <c r="I71" s="1508"/>
      <c r="J71" s="1508"/>
      <c r="K71" s="1508"/>
      <c r="L71" s="1508"/>
      <c r="M71" s="1508"/>
      <c r="N71" s="1508"/>
    </row>
    <row r="72" spans="1:14" ht="15.75" customHeight="1">
      <c r="A72" s="1508"/>
      <c r="B72" s="1509"/>
      <c r="C72" s="1508"/>
      <c r="D72" s="1508"/>
      <c r="E72" s="1508"/>
      <c r="F72" s="1508"/>
      <c r="G72" s="1508"/>
      <c r="H72" s="1508"/>
      <c r="I72" s="1508"/>
      <c r="J72" s="1508"/>
      <c r="K72" s="1508"/>
      <c r="L72" s="1508"/>
      <c r="M72" s="1508"/>
      <c r="N72" s="1508"/>
    </row>
    <row r="73" spans="1:14" ht="15.75" customHeight="1">
      <c r="A73" s="1508"/>
      <c r="B73" s="1509"/>
      <c r="C73" s="1508"/>
      <c r="D73" s="1508"/>
      <c r="E73" s="1508"/>
      <c r="F73" s="1508"/>
      <c r="G73" s="1508"/>
      <c r="H73" s="1508"/>
      <c r="I73" s="1508"/>
      <c r="J73" s="1508"/>
      <c r="K73" s="1508"/>
      <c r="L73" s="1508"/>
      <c r="M73" s="1508"/>
      <c r="N73" s="1508"/>
    </row>
    <row r="74" spans="1:14" ht="15.75" customHeight="1">
      <c r="A74" s="1508"/>
      <c r="B74" s="1509"/>
      <c r="C74" s="1508"/>
      <c r="D74" s="1508"/>
      <c r="E74" s="1508"/>
      <c r="F74" s="1508"/>
      <c r="G74" s="1508"/>
      <c r="H74" s="1508"/>
      <c r="I74" s="1508"/>
      <c r="J74" s="1508"/>
      <c r="K74" s="1508"/>
      <c r="L74" s="1508"/>
      <c r="M74" s="1508"/>
      <c r="N74" s="1508"/>
    </row>
    <row r="75" spans="1:14" ht="15.75" customHeight="1">
      <c r="A75" s="1508"/>
      <c r="B75" s="1509"/>
      <c r="C75" s="1508"/>
      <c r="D75" s="1508"/>
      <c r="E75" s="1508"/>
      <c r="F75" s="1508"/>
      <c r="G75" s="1508"/>
      <c r="H75" s="1508"/>
      <c r="I75" s="1508"/>
      <c r="J75" s="1508"/>
      <c r="K75" s="1508"/>
      <c r="L75" s="1508"/>
      <c r="M75" s="1508"/>
      <c r="N75" s="1508"/>
    </row>
    <row r="76" spans="1:14" ht="15.75" customHeight="1">
      <c r="A76" s="1508"/>
      <c r="B76" s="1509"/>
      <c r="C76" s="1508"/>
      <c r="D76" s="1508"/>
      <c r="E76" s="1508"/>
      <c r="F76" s="1508"/>
      <c r="G76" s="1508"/>
      <c r="H76" s="1508"/>
      <c r="I76" s="1508"/>
      <c r="J76" s="1508"/>
      <c r="K76" s="1508"/>
      <c r="L76" s="1508"/>
      <c r="M76" s="1508"/>
      <c r="N76" s="1508"/>
    </row>
    <row r="77" spans="1:14" ht="15.75" customHeight="1">
      <c r="A77" s="1508"/>
      <c r="B77" s="1509"/>
      <c r="C77" s="1508"/>
      <c r="D77" s="1508"/>
      <c r="E77" s="1508"/>
      <c r="F77" s="1508"/>
      <c r="G77" s="1508"/>
      <c r="H77" s="1508"/>
      <c r="I77" s="1508"/>
      <c r="J77" s="1508"/>
      <c r="K77" s="1508"/>
      <c r="L77" s="1508"/>
      <c r="M77" s="1508"/>
      <c r="N77" s="1508"/>
    </row>
    <row r="78" spans="1:14" ht="15.75" customHeight="1">
      <c r="A78" s="1508"/>
      <c r="B78" s="1509"/>
      <c r="C78" s="1508"/>
      <c r="D78" s="1508"/>
      <c r="E78" s="1508"/>
      <c r="F78" s="1508"/>
      <c r="G78" s="1508"/>
      <c r="H78" s="1508"/>
      <c r="I78" s="1508"/>
      <c r="J78" s="1508"/>
      <c r="K78" s="1508"/>
      <c r="L78" s="1508"/>
      <c r="M78" s="1508"/>
      <c r="N78" s="1508"/>
    </row>
    <row r="79" spans="1:14" ht="15.75" customHeight="1">
      <c r="A79" s="1508"/>
      <c r="B79" s="1509"/>
      <c r="C79" s="1508"/>
      <c r="D79" s="1508"/>
      <c r="E79" s="1508"/>
      <c r="F79" s="1508"/>
      <c r="G79" s="1508"/>
      <c r="H79" s="1508"/>
      <c r="I79" s="1508"/>
      <c r="J79" s="1508"/>
      <c r="K79" s="1508"/>
      <c r="L79" s="1508"/>
      <c r="M79" s="1508"/>
      <c r="N79" s="1508"/>
    </row>
    <row r="80" spans="1:14" ht="15.75" customHeight="1">
      <c r="A80" s="1508"/>
      <c r="B80" s="1509"/>
      <c r="C80" s="1508"/>
      <c r="D80" s="1508"/>
      <c r="E80" s="1508"/>
      <c r="F80" s="1508"/>
      <c r="G80" s="1508"/>
      <c r="H80" s="1508"/>
      <c r="I80" s="1508"/>
      <c r="J80" s="1508"/>
      <c r="K80" s="1508"/>
      <c r="L80" s="1508"/>
      <c r="M80" s="1508"/>
      <c r="N80" s="1508"/>
    </row>
    <row r="81" spans="1:14" ht="15.75" customHeight="1">
      <c r="A81" s="1508"/>
      <c r="B81" s="1509"/>
      <c r="C81" s="1508"/>
      <c r="D81" s="1508"/>
      <c r="E81" s="1508"/>
      <c r="F81" s="1508"/>
      <c r="G81" s="1508"/>
      <c r="H81" s="1508"/>
      <c r="I81" s="1508"/>
      <c r="J81" s="1508"/>
      <c r="K81" s="1508"/>
      <c r="L81" s="1508"/>
      <c r="M81" s="1508"/>
      <c r="N81" s="1508"/>
    </row>
    <row r="82" spans="1:14" ht="15.75" customHeight="1">
      <c r="A82" s="1508"/>
      <c r="B82" s="1509"/>
      <c r="C82" s="1508"/>
      <c r="D82" s="1508"/>
      <c r="E82" s="1508"/>
      <c r="F82" s="1508"/>
      <c r="G82" s="1508"/>
      <c r="H82" s="1508"/>
      <c r="I82" s="1508"/>
      <c r="J82" s="1508"/>
      <c r="K82" s="1508"/>
      <c r="L82" s="1508"/>
      <c r="M82" s="1508"/>
      <c r="N82" s="1508"/>
    </row>
    <row r="83" spans="1:14" ht="15.75" customHeight="1">
      <c r="A83" s="1508"/>
      <c r="B83" s="1509"/>
      <c r="C83" s="1508"/>
      <c r="D83" s="1508"/>
      <c r="E83" s="1508"/>
      <c r="F83" s="1508"/>
      <c r="G83" s="1508"/>
      <c r="H83" s="1508"/>
      <c r="I83" s="1508"/>
      <c r="J83" s="1508"/>
      <c r="K83" s="1508"/>
      <c r="L83" s="1508"/>
      <c r="M83" s="1508"/>
      <c r="N83" s="1508"/>
    </row>
    <row r="84" spans="1:14" ht="15.75" customHeight="1">
      <c r="A84" s="1508"/>
      <c r="B84" s="1509"/>
      <c r="C84" s="1508"/>
      <c r="D84" s="1508"/>
      <c r="E84" s="1508"/>
      <c r="F84" s="1508"/>
      <c r="G84" s="1508"/>
      <c r="H84" s="1508"/>
      <c r="I84" s="1508"/>
      <c r="J84" s="1508"/>
      <c r="K84" s="1508"/>
      <c r="L84" s="1508"/>
      <c r="M84" s="1508"/>
      <c r="N84" s="1508"/>
    </row>
    <row r="85" spans="1:14" ht="15.75" customHeight="1">
      <c r="A85" s="1508"/>
      <c r="B85" s="1509"/>
      <c r="C85" s="1508"/>
      <c r="D85" s="1508"/>
      <c r="E85" s="1508"/>
      <c r="F85" s="1508"/>
      <c r="G85" s="1508"/>
      <c r="H85" s="1508"/>
      <c r="I85" s="1508"/>
      <c r="J85" s="1508"/>
      <c r="K85" s="1508"/>
      <c r="L85" s="1508"/>
      <c r="M85" s="1508"/>
      <c r="N85" s="1508"/>
    </row>
    <row r="86" spans="1:14" ht="15.75" customHeight="1">
      <c r="A86" s="1508"/>
      <c r="B86" s="1509"/>
      <c r="C86" s="1508"/>
      <c r="D86" s="1508"/>
      <c r="E86" s="1508"/>
      <c r="F86" s="1508"/>
      <c r="G86" s="1508"/>
      <c r="H86" s="1508"/>
      <c r="I86" s="1508"/>
      <c r="J86" s="1508"/>
      <c r="K86" s="1508"/>
      <c r="L86" s="1508"/>
      <c r="M86" s="1508"/>
      <c r="N86" s="1508"/>
    </row>
    <row r="87" spans="1:14" ht="15.75" customHeight="1">
      <c r="A87" s="1508"/>
      <c r="B87" s="1509"/>
      <c r="C87" s="1508"/>
      <c r="D87" s="1508"/>
      <c r="E87" s="1508"/>
      <c r="F87" s="1508"/>
      <c r="G87" s="1508"/>
      <c r="H87" s="1508"/>
      <c r="I87" s="1508"/>
      <c r="J87" s="1508"/>
      <c r="K87" s="1508"/>
      <c r="L87" s="1508"/>
      <c r="M87" s="1508"/>
      <c r="N87" s="1508"/>
    </row>
    <row r="88" spans="1:14" ht="15.75" customHeight="1">
      <c r="A88" s="1508"/>
      <c r="B88" s="1509"/>
      <c r="C88" s="1508"/>
      <c r="D88" s="1508"/>
      <c r="E88" s="1508"/>
      <c r="F88" s="1508"/>
      <c r="G88" s="1508"/>
      <c r="H88" s="1508"/>
      <c r="I88" s="1508"/>
      <c r="J88" s="1508"/>
      <c r="K88" s="1508"/>
      <c r="L88" s="1508"/>
      <c r="M88" s="1508"/>
      <c r="N88" s="1508"/>
    </row>
    <row r="89" spans="1:14" ht="15.75" customHeight="1">
      <c r="A89" s="1508"/>
      <c r="B89" s="1509"/>
      <c r="C89" s="1508"/>
      <c r="D89" s="1508"/>
      <c r="E89" s="1508"/>
      <c r="F89" s="1508"/>
      <c r="G89" s="1508"/>
      <c r="H89" s="1508"/>
      <c r="I89" s="1508"/>
      <c r="J89" s="1508"/>
      <c r="K89" s="1508"/>
      <c r="L89" s="1508"/>
      <c r="M89" s="1508"/>
      <c r="N89" s="1508"/>
    </row>
    <row r="90" spans="1:14" ht="15.75" customHeight="1">
      <c r="A90" s="1508"/>
      <c r="B90" s="1509"/>
      <c r="C90" s="1508"/>
      <c r="D90" s="1508"/>
      <c r="E90" s="1508"/>
      <c r="F90" s="1508"/>
      <c r="G90" s="1508"/>
      <c r="H90" s="1508"/>
      <c r="I90" s="1508"/>
      <c r="J90" s="1508"/>
      <c r="K90" s="1508"/>
      <c r="L90" s="1508"/>
      <c r="M90" s="1508"/>
      <c r="N90" s="1508"/>
    </row>
    <row r="91" spans="1:14" ht="15.75" customHeight="1">
      <c r="A91" s="1508"/>
      <c r="B91" s="1509"/>
      <c r="C91" s="1508"/>
      <c r="D91" s="1508"/>
      <c r="E91" s="1508"/>
      <c r="F91" s="1508"/>
      <c r="G91" s="1508"/>
      <c r="H91" s="1508"/>
      <c r="I91" s="1508"/>
      <c r="J91" s="1508"/>
      <c r="K91" s="1508"/>
      <c r="L91" s="1508"/>
      <c r="M91" s="1508"/>
      <c r="N91" s="1508"/>
    </row>
    <row r="92" spans="1:14" ht="15.75" customHeight="1">
      <c r="A92" s="1508"/>
      <c r="B92" s="1509"/>
      <c r="C92" s="1508"/>
      <c r="D92" s="1508"/>
      <c r="E92" s="1508"/>
      <c r="F92" s="1508"/>
      <c r="G92" s="1508"/>
      <c r="H92" s="1508"/>
      <c r="I92" s="1508"/>
      <c r="J92" s="1508"/>
      <c r="K92" s="1508"/>
      <c r="L92" s="1508"/>
      <c r="M92" s="1508"/>
      <c r="N92" s="1508"/>
    </row>
    <row r="93" spans="1:14" ht="15.75" customHeight="1">
      <c r="A93" s="1508"/>
      <c r="B93" s="1509"/>
      <c r="C93" s="1508"/>
      <c r="D93" s="1508"/>
      <c r="E93" s="1508"/>
      <c r="F93" s="1508"/>
      <c r="G93" s="1508"/>
      <c r="H93" s="1508"/>
      <c r="I93" s="1508"/>
      <c r="J93" s="1508"/>
      <c r="K93" s="1508"/>
      <c r="L93" s="1508"/>
      <c r="M93" s="1508"/>
      <c r="N93" s="1508"/>
    </row>
    <row r="94" spans="1:14" ht="15.75" customHeight="1">
      <c r="A94" s="1508"/>
      <c r="B94" s="1509"/>
      <c r="C94" s="1508"/>
      <c r="D94" s="1508"/>
      <c r="E94" s="1508"/>
      <c r="F94" s="1508"/>
      <c r="G94" s="1508"/>
      <c r="H94" s="1508"/>
      <c r="I94" s="1508"/>
      <c r="J94" s="1508"/>
      <c r="K94" s="1508"/>
      <c r="L94" s="1508"/>
      <c r="M94" s="1508"/>
      <c r="N94" s="1508"/>
    </row>
    <row r="95" spans="1:14" ht="15.75" customHeight="1">
      <c r="A95" s="1508"/>
      <c r="B95" s="1509"/>
      <c r="C95" s="1508"/>
      <c r="D95" s="1508"/>
      <c r="E95" s="1508"/>
      <c r="F95" s="1508"/>
      <c r="G95" s="1508"/>
      <c r="H95" s="1508"/>
      <c r="I95" s="1508"/>
      <c r="J95" s="1508"/>
      <c r="K95" s="1508"/>
      <c r="L95" s="1508"/>
      <c r="M95" s="1508"/>
      <c r="N95" s="1508"/>
    </row>
    <row r="96" spans="1:14" ht="15.75" customHeight="1">
      <c r="A96" s="1508"/>
      <c r="B96" s="1509"/>
      <c r="C96" s="1508"/>
      <c r="D96" s="1508"/>
      <c r="E96" s="1508"/>
      <c r="F96" s="1508"/>
      <c r="G96" s="1508"/>
      <c r="H96" s="1508"/>
      <c r="I96" s="1508"/>
      <c r="J96" s="1508"/>
      <c r="K96" s="1508"/>
      <c r="L96" s="1508"/>
      <c r="M96" s="1508"/>
      <c r="N96" s="1508"/>
    </row>
    <row r="97" spans="1:14" ht="15.75" customHeight="1">
      <c r="A97" s="1508"/>
      <c r="B97" s="1509"/>
      <c r="C97" s="1508"/>
      <c r="D97" s="1508"/>
      <c r="E97" s="1508"/>
      <c r="F97" s="1508"/>
      <c r="G97" s="1508"/>
      <c r="H97" s="1508"/>
      <c r="I97" s="1508"/>
      <c r="J97" s="1508"/>
      <c r="K97" s="1508"/>
      <c r="L97" s="1508"/>
      <c r="M97" s="1508"/>
      <c r="N97" s="1508"/>
    </row>
    <row r="98" spans="1:14" ht="15.75" customHeight="1">
      <c r="A98" s="1508"/>
      <c r="B98" s="1509"/>
      <c r="C98" s="1508"/>
      <c r="D98" s="1508"/>
      <c r="E98" s="1508"/>
      <c r="F98" s="1508"/>
      <c r="G98" s="1508"/>
      <c r="H98" s="1508"/>
      <c r="I98" s="1508"/>
      <c r="J98" s="1508"/>
      <c r="K98" s="1508"/>
      <c r="L98" s="1508"/>
      <c r="M98" s="1508"/>
      <c r="N98" s="1508"/>
    </row>
    <row r="99" spans="1:14" ht="15.75" customHeight="1">
      <c r="A99" s="1508"/>
      <c r="B99" s="1509"/>
      <c r="C99" s="1508"/>
      <c r="D99" s="1508"/>
      <c r="E99" s="1508"/>
      <c r="F99" s="1508"/>
      <c r="G99" s="1508"/>
      <c r="H99" s="1508"/>
      <c r="I99" s="1508"/>
      <c r="J99" s="1508"/>
      <c r="K99" s="1508"/>
      <c r="L99" s="1508"/>
      <c r="M99" s="1508"/>
      <c r="N99" s="1508"/>
    </row>
    <row r="100" spans="1:14" ht="15.75" customHeight="1">
      <c r="A100" s="1508"/>
      <c r="B100" s="1509"/>
      <c r="C100" s="1508"/>
      <c r="D100" s="1508"/>
      <c r="E100" s="1508"/>
      <c r="F100" s="1508"/>
      <c r="G100" s="1508"/>
      <c r="H100" s="1508"/>
      <c r="I100" s="1508"/>
      <c r="J100" s="1508"/>
      <c r="K100" s="1508"/>
      <c r="L100" s="1508"/>
      <c r="M100" s="1508"/>
      <c r="N100" s="1508"/>
    </row>
  </sheetData>
  <mergeCells count="65">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I10:J10"/>
    <mergeCell ref="D40:E40"/>
    <mergeCell ref="F40:G40"/>
    <mergeCell ref="H40:I40"/>
    <mergeCell ref="J40:K40"/>
    <mergeCell ref="L40:M40"/>
    <mergeCell ref="N46:N49"/>
    <mergeCell ref="F47:F48"/>
    <mergeCell ref="G47:J48"/>
    <mergeCell ref="L47:M48"/>
    <mergeCell ref="H38:I38"/>
    <mergeCell ref="J38:K38"/>
    <mergeCell ref="L38:M38"/>
    <mergeCell ref="F38:G38"/>
    <mergeCell ref="D42:E42"/>
    <mergeCell ref="F42:G42"/>
    <mergeCell ref="F44:G44"/>
    <mergeCell ref="H44:I44"/>
    <mergeCell ref="B46:B49"/>
    <mergeCell ref="B36:B45"/>
    <mergeCell ref="D38:E3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C9:D9"/>
    <mergeCell ref="F9:G9"/>
    <mergeCell ref="I9:J9"/>
    <mergeCell ref="C10:D10"/>
    <mergeCell ref="F10:G10"/>
    <mergeCell ref="A60:A62"/>
    <mergeCell ref="C60:M60"/>
    <mergeCell ref="C61:M61"/>
    <mergeCell ref="C62:M62"/>
    <mergeCell ref="C63:M63"/>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formula1>INDIRECT(#REF!)</formula1>
    </dataValidation>
  </dataValidations>
  <hyperlinks>
    <hyperlink ref="C58"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topLeftCell="B1" workbookViewId="0">
      <selection activeCell="C3" sqref="C3:M3"/>
    </sheetView>
  </sheetViews>
  <sheetFormatPr baseColWidth="10" defaultColWidth="12.7109375" defaultRowHeight="15" customHeight="1"/>
  <cols>
    <col min="1" max="1" width="25.140625" style="1553" customWidth="1"/>
    <col min="2" max="2" width="39.140625" style="1553" customWidth="1"/>
    <col min="3" max="9" width="11.42578125" style="1553" customWidth="1"/>
    <col min="10" max="10" width="13.7109375" style="1553" customWidth="1"/>
    <col min="11" max="13" width="11.42578125" style="1553" customWidth="1"/>
    <col min="14" max="14" width="42.28515625" style="1553" customWidth="1"/>
    <col min="15" max="26" width="11.42578125" style="1553" customWidth="1"/>
    <col min="27" max="16384" width="12.7109375" style="1553"/>
  </cols>
  <sheetData>
    <row r="1" spans="1:26" ht="48" customHeight="1" thickBot="1">
      <c r="A1" s="769"/>
      <c r="B1" s="3602" t="s">
        <v>2407</v>
      </c>
      <c r="C1" s="3603"/>
      <c r="D1" s="3603"/>
      <c r="E1" s="3603"/>
      <c r="F1" s="3603"/>
      <c r="G1" s="3603"/>
      <c r="H1" s="3603"/>
      <c r="I1" s="3603"/>
      <c r="J1" s="3603"/>
      <c r="K1" s="3603"/>
      <c r="L1" s="3603"/>
      <c r="M1" s="3604"/>
      <c r="N1" s="770"/>
      <c r="O1" s="771"/>
      <c r="P1" s="771"/>
      <c r="Q1" s="771"/>
      <c r="R1" s="771"/>
      <c r="S1" s="771"/>
      <c r="T1" s="771"/>
      <c r="U1" s="771"/>
      <c r="V1" s="771"/>
      <c r="W1" s="771"/>
      <c r="X1" s="771"/>
      <c r="Y1" s="771"/>
      <c r="Z1" s="771"/>
    </row>
    <row r="2" spans="1:26" ht="53.25" customHeight="1">
      <c r="A2" s="3273" t="s">
        <v>457</v>
      </c>
      <c r="B2" s="773" t="s">
        <v>458</v>
      </c>
      <c r="C2" s="3275" t="s">
        <v>2408</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36.75" customHeight="1">
      <c r="A3" s="3274"/>
      <c r="B3" s="775" t="s">
        <v>538</v>
      </c>
      <c r="C3" s="2869" t="s">
        <v>1960</v>
      </c>
      <c r="D3" s="2870"/>
      <c r="E3" s="2870"/>
      <c r="F3" s="2870"/>
      <c r="G3" s="2870"/>
      <c r="H3" s="2870"/>
      <c r="I3" s="2870"/>
      <c r="J3" s="2870"/>
      <c r="K3" s="2870"/>
      <c r="L3" s="2870"/>
      <c r="M3" s="2871"/>
      <c r="N3" s="770"/>
      <c r="O3" s="771"/>
      <c r="P3" s="771"/>
      <c r="Q3" s="771"/>
      <c r="R3" s="771"/>
      <c r="S3" s="771"/>
      <c r="T3" s="771"/>
      <c r="U3" s="771"/>
      <c r="V3" s="771"/>
      <c r="W3" s="771"/>
      <c r="X3" s="771"/>
      <c r="Y3" s="771"/>
      <c r="Z3" s="771"/>
    </row>
    <row r="4" spans="1:26" ht="15.75" customHeight="1">
      <c r="A4" s="3274"/>
      <c r="B4" s="824" t="s">
        <v>3</v>
      </c>
      <c r="C4" s="1554" t="s">
        <v>539</v>
      </c>
      <c r="D4" s="1148"/>
      <c r="E4" s="779"/>
      <c r="F4" s="3605" t="s">
        <v>4</v>
      </c>
      <c r="G4" s="3282"/>
      <c r="H4" s="1555" t="s">
        <v>8</v>
      </c>
      <c r="I4" s="3596"/>
      <c r="J4" s="3279"/>
      <c r="K4" s="3279"/>
      <c r="L4" s="3279"/>
      <c r="M4" s="3280"/>
      <c r="N4" s="3297"/>
      <c r="O4" s="771"/>
      <c r="P4" s="771"/>
      <c r="Q4" s="771"/>
      <c r="R4" s="771"/>
      <c r="S4" s="771"/>
      <c r="T4" s="771"/>
      <c r="U4" s="771"/>
      <c r="V4" s="771"/>
      <c r="W4" s="771"/>
      <c r="X4" s="771"/>
      <c r="Y4" s="771"/>
      <c r="Z4" s="771"/>
    </row>
    <row r="5" spans="1:26" ht="15.75" customHeight="1">
      <c r="A5" s="3274"/>
      <c r="B5" s="824" t="s">
        <v>459</v>
      </c>
      <c r="C5" s="3306"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824" t="s">
        <v>460</v>
      </c>
      <c r="C6" s="3306"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387</v>
      </c>
      <c r="D7" s="3279"/>
      <c r="E7" s="3279"/>
      <c r="F7" s="781"/>
      <c r="G7" s="782"/>
      <c r="H7" s="783" t="s">
        <v>5</v>
      </c>
      <c r="I7" s="3300" t="s">
        <v>400</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1</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1556"/>
      <c r="F9" s="3288" t="s">
        <v>5</v>
      </c>
      <c r="G9" s="3287"/>
      <c r="H9" s="1557"/>
      <c r="I9" s="3288" t="s">
        <v>5</v>
      </c>
      <c r="J9" s="3287"/>
      <c r="K9" s="1556"/>
      <c r="L9" s="3288" t="s">
        <v>5</v>
      </c>
      <c r="M9" s="3289"/>
      <c r="N9" s="770"/>
      <c r="O9" s="771"/>
      <c r="P9" s="771"/>
      <c r="Q9" s="771"/>
      <c r="R9" s="771"/>
      <c r="S9" s="771"/>
      <c r="T9" s="771"/>
      <c r="U9" s="771"/>
      <c r="V9" s="771"/>
      <c r="W9" s="771"/>
      <c r="X9" s="771"/>
      <c r="Y9" s="771"/>
      <c r="Z9" s="771"/>
    </row>
    <row r="10" spans="1:26" ht="19.5" customHeight="1">
      <c r="A10" s="3274"/>
      <c r="B10" s="3291"/>
      <c r="C10" s="3295"/>
      <c r="D10" s="3296"/>
      <c r="E10" s="1556"/>
      <c r="F10" s="3301"/>
      <c r="G10" s="3296"/>
      <c r="H10" s="1556"/>
      <c r="I10" s="3301"/>
      <c r="J10" s="3296"/>
      <c r="K10" s="1556"/>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1147"/>
      <c r="F11" s="3303" t="s">
        <v>463</v>
      </c>
      <c r="G11" s="3296"/>
      <c r="H11" s="1147"/>
      <c r="I11" s="3303" t="s">
        <v>463</v>
      </c>
      <c r="J11" s="3296"/>
      <c r="K11" s="1147"/>
      <c r="L11" s="3304" t="s">
        <v>5</v>
      </c>
      <c r="M11" s="3280"/>
      <c r="N11" s="770"/>
      <c r="O11" s="771"/>
      <c r="P11" s="771"/>
      <c r="Q11" s="771"/>
      <c r="R11" s="771"/>
      <c r="S11" s="771"/>
      <c r="T11" s="771"/>
      <c r="U11" s="771"/>
      <c r="V11" s="771"/>
      <c r="W11" s="771"/>
      <c r="X11" s="771"/>
      <c r="Y11" s="771"/>
      <c r="Z11" s="771"/>
    </row>
    <row r="12" spans="1:26" ht="143.25" customHeight="1">
      <c r="A12" s="3274"/>
      <c r="B12" s="775" t="s">
        <v>464</v>
      </c>
      <c r="C12" s="3598" t="s">
        <v>2424</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64.5" customHeight="1">
      <c r="A13" s="3274"/>
      <c r="B13" s="775" t="s">
        <v>543</v>
      </c>
      <c r="C13" s="3599" t="s">
        <v>2409</v>
      </c>
      <c r="D13" s="3600"/>
      <c r="E13" s="3600"/>
      <c r="F13" s="3600"/>
      <c r="G13" s="3600"/>
      <c r="H13" s="3600"/>
      <c r="I13" s="3600"/>
      <c r="J13" s="3600"/>
      <c r="K13" s="3600"/>
      <c r="L13" s="3600"/>
      <c r="M13" s="3601"/>
      <c r="N13" s="770"/>
      <c r="O13" s="771"/>
      <c r="P13" s="771"/>
      <c r="Q13" s="771"/>
      <c r="R13" s="771"/>
      <c r="S13" s="771"/>
      <c r="T13" s="771"/>
      <c r="U13" s="771"/>
      <c r="V13" s="771"/>
      <c r="W13" s="771"/>
      <c r="X13" s="771"/>
      <c r="Y13" s="771"/>
      <c r="Z13" s="771"/>
    </row>
    <row r="14" spans="1:26" ht="45" customHeight="1">
      <c r="A14" s="3274"/>
      <c r="B14" s="775" t="s">
        <v>545</v>
      </c>
      <c r="C14" s="3306" t="s">
        <v>1959</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111" customHeight="1">
      <c r="A15" s="3274"/>
      <c r="B15" s="1146" t="s">
        <v>547</v>
      </c>
      <c r="C15" s="3299" t="s">
        <v>11</v>
      </c>
      <c r="D15" s="3282"/>
      <c r="E15" s="789" t="s">
        <v>548</v>
      </c>
      <c r="F15" s="3309" t="s">
        <v>2410</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2411</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2425</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1558"/>
      <c r="F19" s="795"/>
      <c r="G19" s="1558"/>
      <c r="H19" s="795"/>
      <c r="I19" s="1558"/>
      <c r="J19" s="795"/>
      <c r="K19" s="1558"/>
      <c r="L19" s="1558"/>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1559" t="s">
        <v>468</v>
      </c>
      <c r="F20" s="799"/>
      <c r="G20" s="1559" t="s">
        <v>469</v>
      </c>
      <c r="H20" s="799"/>
      <c r="I20" s="1559" t="s">
        <v>470</v>
      </c>
      <c r="J20" s="801"/>
      <c r="K20" s="1559"/>
      <c r="L20" s="1559"/>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1559" t="s">
        <v>472</v>
      </c>
      <c r="F21" s="803"/>
      <c r="G21" s="1559" t="s">
        <v>473</v>
      </c>
      <c r="H21" s="803"/>
      <c r="I21" s="1559"/>
      <c r="J21" s="1558"/>
      <c r="K21" s="1559"/>
      <c r="L21" s="1559"/>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1559" t="s">
        <v>475</v>
      </c>
      <c r="F22" s="802"/>
      <c r="G22" s="1559"/>
      <c r="H22" s="1558"/>
      <c r="I22" s="1559"/>
      <c r="J22" s="1558"/>
      <c r="K22" s="1559"/>
      <c r="L22" s="1559"/>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1559" t="s">
        <v>478</v>
      </c>
      <c r="F23" s="1147" t="s">
        <v>551</v>
      </c>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1560"/>
      <c r="F26" s="1559" t="s">
        <v>481</v>
      </c>
      <c r="G26" s="802"/>
      <c r="H26" s="1560"/>
      <c r="I26" s="1559" t="s">
        <v>482</v>
      </c>
      <c r="J26" s="802" t="s">
        <v>477</v>
      </c>
      <c r="K26" s="1560"/>
      <c r="L26" s="1559"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1561"/>
      <c r="F27" s="1559" t="s">
        <v>484</v>
      </c>
      <c r="G27" s="803"/>
      <c r="H27" s="1561"/>
      <c r="I27" s="1559" t="s">
        <v>1660</v>
      </c>
      <c r="J27" s="802"/>
      <c r="K27" s="1556"/>
      <c r="L27" s="1559"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1560"/>
      <c r="F30" s="1562" t="s">
        <v>487</v>
      </c>
      <c r="G30" s="803" t="s">
        <v>29</v>
      </c>
      <c r="H30" s="1560"/>
      <c r="I30" s="1562" t="s">
        <v>488</v>
      </c>
      <c r="J30" s="3596"/>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1563">
        <v>2021</v>
      </c>
      <c r="E33" s="1564"/>
      <c r="F33" s="1560" t="s">
        <v>491</v>
      </c>
      <c r="G33" s="829" t="s">
        <v>769</v>
      </c>
      <c r="H33" s="1564"/>
      <c r="I33" s="1562"/>
      <c r="J33" s="1564"/>
      <c r="K33" s="1564"/>
      <c r="L33" s="1561"/>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1560" t="s">
        <v>494</v>
      </c>
      <c r="E36" s="1560"/>
      <c r="F36" s="1560" t="s">
        <v>495</v>
      </c>
      <c r="G36" s="1560"/>
      <c r="H36" s="1556" t="s">
        <v>496</v>
      </c>
      <c r="I36" s="1556"/>
      <c r="J36" s="1556" t="s">
        <v>497</v>
      </c>
      <c r="K36" s="1560"/>
      <c r="L36" s="1560" t="s">
        <v>498</v>
      </c>
      <c r="M36" s="837"/>
      <c r="N36" s="770"/>
      <c r="O36" s="771"/>
      <c r="P36" s="771"/>
      <c r="Q36" s="771"/>
      <c r="R36" s="771"/>
      <c r="S36" s="771"/>
      <c r="T36" s="771"/>
      <c r="U36" s="771"/>
      <c r="V36" s="771"/>
      <c r="W36" s="771"/>
      <c r="X36" s="771"/>
      <c r="Y36" s="771"/>
      <c r="Z36" s="771"/>
    </row>
    <row r="37" spans="1:26" ht="15.75" customHeight="1">
      <c r="A37" s="3274"/>
      <c r="B37" s="3291"/>
      <c r="C37" s="798"/>
      <c r="D37" s="1565"/>
      <c r="E37" s="839">
        <v>2020</v>
      </c>
      <c r="F37" s="1565">
        <v>0.25</v>
      </c>
      <c r="G37" s="839">
        <v>2021</v>
      </c>
      <c r="H37" s="1565">
        <v>0.5</v>
      </c>
      <c r="I37" s="839">
        <v>2022</v>
      </c>
      <c r="J37" s="1565">
        <v>0.75</v>
      </c>
      <c r="K37" s="839">
        <v>2023</v>
      </c>
      <c r="L37" s="1565">
        <v>1</v>
      </c>
      <c r="M37" s="840">
        <v>2024</v>
      </c>
      <c r="N37" s="770"/>
      <c r="O37" s="771"/>
      <c r="P37" s="771"/>
      <c r="Q37" s="771"/>
      <c r="R37" s="771"/>
      <c r="S37" s="771"/>
      <c r="T37" s="771"/>
      <c r="U37" s="771"/>
      <c r="V37" s="771"/>
      <c r="W37" s="771"/>
      <c r="X37" s="771"/>
      <c r="Y37" s="771"/>
      <c r="Z37" s="771"/>
    </row>
    <row r="38" spans="1:26" ht="15.75" customHeight="1">
      <c r="A38" s="3274"/>
      <c r="B38" s="3291"/>
      <c r="C38" s="798"/>
      <c r="D38" s="1560" t="s">
        <v>499</v>
      </c>
      <c r="E38" s="1560"/>
      <c r="F38" s="1560" t="s">
        <v>500</v>
      </c>
      <c r="G38" s="1560"/>
      <c r="H38" s="1556" t="s">
        <v>501</v>
      </c>
      <c r="I38" s="1556"/>
      <c r="J38" s="1556" t="s">
        <v>502</v>
      </c>
      <c r="K38" s="1560"/>
      <c r="L38" s="1560" t="s">
        <v>503</v>
      </c>
      <c r="M38" s="797"/>
      <c r="N38" s="770"/>
      <c r="O38" s="771"/>
      <c r="P38" s="771"/>
      <c r="Q38" s="771"/>
      <c r="R38" s="771"/>
      <c r="S38" s="771"/>
      <c r="T38" s="771"/>
      <c r="U38" s="771"/>
      <c r="V38" s="771"/>
      <c r="W38" s="771"/>
      <c r="X38" s="771"/>
      <c r="Y38" s="771"/>
      <c r="Z38" s="771"/>
    </row>
    <row r="39" spans="1:26" ht="15.75" customHeight="1">
      <c r="A39" s="3274"/>
      <c r="B39" s="3291"/>
      <c r="C39" s="798"/>
      <c r="D39" s="1565"/>
      <c r="E39" s="839">
        <v>2025</v>
      </c>
      <c r="F39" s="1565"/>
      <c r="G39" s="839">
        <v>2026</v>
      </c>
      <c r="H39" s="1565"/>
      <c r="I39" s="839">
        <v>2027</v>
      </c>
      <c r="J39" s="1565"/>
      <c r="K39" s="839">
        <v>2028</v>
      </c>
      <c r="L39" s="1565"/>
      <c r="M39" s="840">
        <v>2029</v>
      </c>
      <c r="N39" s="770"/>
      <c r="O39" s="771"/>
      <c r="P39" s="771"/>
      <c r="Q39" s="771"/>
      <c r="R39" s="771"/>
      <c r="S39" s="771"/>
      <c r="T39" s="771"/>
      <c r="U39" s="771"/>
      <c r="V39" s="771"/>
      <c r="W39" s="771"/>
      <c r="X39" s="771"/>
      <c r="Y39" s="771"/>
      <c r="Z39" s="771"/>
    </row>
    <row r="40" spans="1:26" ht="15.75" customHeight="1">
      <c r="A40" s="3274"/>
      <c r="B40" s="3291"/>
      <c r="C40" s="798"/>
      <c r="D40" s="1560" t="s">
        <v>504</v>
      </c>
      <c r="E40" s="1560"/>
      <c r="F40" s="1560" t="s">
        <v>505</v>
      </c>
      <c r="G40" s="1560"/>
      <c r="H40" s="1556" t="s">
        <v>506</v>
      </c>
      <c r="I40" s="1556"/>
      <c r="J40" s="1556" t="s">
        <v>507</v>
      </c>
      <c r="K40" s="1560"/>
      <c r="L40" s="1560" t="s">
        <v>2412</v>
      </c>
      <c r="M40" s="797"/>
      <c r="N40" s="770"/>
      <c r="O40" s="771"/>
      <c r="P40" s="771"/>
      <c r="Q40" s="771"/>
      <c r="R40" s="771"/>
      <c r="S40" s="771"/>
      <c r="T40" s="771"/>
      <c r="U40" s="771"/>
      <c r="V40" s="771"/>
      <c r="W40" s="771"/>
      <c r="X40" s="771"/>
      <c r="Y40" s="771"/>
      <c r="Z40" s="771"/>
    </row>
    <row r="41" spans="1:26" ht="15.75" customHeight="1">
      <c r="A41" s="3274"/>
      <c r="B41" s="3291"/>
      <c r="C41" s="798"/>
      <c r="D41" s="1565"/>
      <c r="E41" s="839">
        <v>2030</v>
      </c>
      <c r="F41" s="1565"/>
      <c r="G41" s="839">
        <v>2031</v>
      </c>
      <c r="H41" s="1565"/>
      <c r="I41" s="839">
        <v>2032</v>
      </c>
      <c r="J41" s="1565"/>
      <c r="K41" s="839">
        <v>2033</v>
      </c>
      <c r="L41" s="1565"/>
      <c r="M41" s="840">
        <v>2034</v>
      </c>
      <c r="N41" s="770"/>
      <c r="O41" s="771"/>
      <c r="P41" s="771"/>
      <c r="Q41" s="771"/>
      <c r="R41" s="771"/>
      <c r="S41" s="771"/>
      <c r="T41" s="771"/>
      <c r="U41" s="771"/>
      <c r="V41" s="771"/>
      <c r="W41" s="771"/>
      <c r="X41" s="771"/>
      <c r="Y41" s="771"/>
      <c r="Z41" s="771"/>
    </row>
    <row r="42" spans="1:26" ht="15.75" customHeight="1">
      <c r="A42" s="3274"/>
      <c r="B42" s="3291"/>
      <c r="C42" s="798"/>
      <c r="D42" s="1560" t="s">
        <v>2413</v>
      </c>
      <c r="E42" s="1560"/>
      <c r="F42" s="1560" t="s">
        <v>2414</v>
      </c>
      <c r="G42" s="1560"/>
      <c r="H42" s="1556" t="s">
        <v>2415</v>
      </c>
      <c r="I42" s="1556"/>
      <c r="J42" s="1556" t="s">
        <v>2416</v>
      </c>
      <c r="K42" s="1560"/>
      <c r="L42" s="1566" t="s">
        <v>509</v>
      </c>
      <c r="M42" s="839"/>
      <c r="N42" s="770"/>
      <c r="O42" s="771"/>
      <c r="P42" s="771"/>
      <c r="Q42" s="771"/>
      <c r="R42" s="771"/>
      <c r="S42" s="771"/>
      <c r="T42" s="771"/>
      <c r="U42" s="771"/>
      <c r="V42" s="771"/>
      <c r="W42" s="771"/>
      <c r="X42" s="771"/>
      <c r="Y42" s="771"/>
      <c r="Z42" s="771"/>
    </row>
    <row r="43" spans="1:26" ht="15.75" customHeight="1">
      <c r="A43" s="3274"/>
      <c r="B43" s="3291"/>
      <c r="C43" s="798"/>
      <c r="D43" s="1565"/>
      <c r="E43" s="839">
        <v>2035</v>
      </c>
      <c r="F43" s="1565"/>
      <c r="G43" s="839">
        <v>2036</v>
      </c>
      <c r="H43" s="1565"/>
      <c r="I43" s="839">
        <v>2037</v>
      </c>
      <c r="J43" s="1565"/>
      <c r="K43" s="839">
        <v>2038</v>
      </c>
      <c r="L43" s="3597">
        <v>1</v>
      </c>
      <c r="M43" s="3282"/>
      <c r="N43" s="770"/>
      <c r="O43" s="771"/>
      <c r="P43" s="771"/>
      <c r="Q43" s="771"/>
      <c r="R43" s="771"/>
      <c r="S43" s="771"/>
      <c r="T43" s="771"/>
      <c r="U43" s="771"/>
      <c r="V43" s="771"/>
      <c r="W43" s="771"/>
      <c r="X43" s="771"/>
      <c r="Y43" s="771"/>
      <c r="Z43" s="771"/>
    </row>
    <row r="44" spans="1:26" ht="15.75" customHeight="1">
      <c r="A44" s="3274"/>
      <c r="B44" s="3291"/>
      <c r="C44" s="845"/>
      <c r="D44" s="1566"/>
      <c r="E44" s="846"/>
      <c r="F44" s="1566"/>
      <c r="G44" s="846"/>
      <c r="H44" s="848"/>
      <c r="I44" s="806"/>
      <c r="J44" s="848"/>
      <c r="K44" s="806"/>
      <c r="L44" s="848"/>
      <c r="M44" s="807"/>
      <c r="N44" s="770"/>
      <c r="O44" s="771"/>
      <c r="P44" s="771"/>
      <c r="Q44" s="771"/>
      <c r="R44" s="771"/>
      <c r="S44" s="771"/>
      <c r="T44" s="771"/>
      <c r="U44" s="771"/>
      <c r="V44" s="771"/>
      <c r="W44" s="771"/>
      <c r="X44" s="771"/>
      <c r="Y44" s="771"/>
      <c r="Z44" s="771"/>
    </row>
    <row r="45" spans="1:26" ht="18" customHeight="1">
      <c r="A45" s="3274"/>
      <c r="B45" s="3307" t="s">
        <v>510</v>
      </c>
      <c r="C45" s="808"/>
      <c r="D45" s="792"/>
      <c r="E45" s="792"/>
      <c r="F45" s="792"/>
      <c r="G45" s="792"/>
      <c r="H45" s="792"/>
      <c r="I45" s="792"/>
      <c r="J45" s="792"/>
      <c r="K45" s="792"/>
      <c r="L45" s="1561"/>
      <c r="M45" s="830"/>
      <c r="N45" s="770"/>
      <c r="O45" s="771"/>
      <c r="P45" s="771"/>
      <c r="Q45" s="771"/>
      <c r="R45" s="771"/>
      <c r="S45" s="771"/>
      <c r="T45" s="771"/>
      <c r="U45" s="771"/>
      <c r="V45" s="771"/>
      <c r="W45" s="771"/>
      <c r="X45" s="771"/>
      <c r="Y45" s="771"/>
      <c r="Z45" s="771"/>
    </row>
    <row r="46" spans="1:26" ht="15.75" customHeight="1">
      <c r="A46" s="3274"/>
      <c r="B46" s="3291"/>
      <c r="C46" s="849"/>
      <c r="D46" s="1567" t="s">
        <v>131</v>
      </c>
      <c r="E46" s="851" t="s">
        <v>28</v>
      </c>
      <c r="F46" s="3312" t="s">
        <v>511</v>
      </c>
      <c r="G46" s="3314"/>
      <c r="H46" s="3287"/>
      <c r="I46" s="3287"/>
      <c r="J46" s="3315"/>
      <c r="K46" s="1568" t="s">
        <v>512</v>
      </c>
      <c r="L46" s="3318"/>
      <c r="M46" s="3289"/>
      <c r="N46" s="770"/>
      <c r="O46" s="771"/>
      <c r="P46" s="771"/>
      <c r="Q46" s="771"/>
      <c r="R46" s="771"/>
      <c r="S46" s="771"/>
      <c r="T46" s="771"/>
      <c r="U46" s="771"/>
      <c r="V46" s="771"/>
      <c r="W46" s="771"/>
      <c r="X46" s="771"/>
      <c r="Y46" s="771"/>
      <c r="Z46" s="771"/>
    </row>
    <row r="47" spans="1:26" ht="15.75" customHeight="1">
      <c r="A47" s="3274"/>
      <c r="B47" s="3291"/>
      <c r="C47" s="849"/>
      <c r="D47" s="853"/>
      <c r="E47" s="802" t="s">
        <v>477</v>
      </c>
      <c r="F47" s="3313"/>
      <c r="G47" s="3316"/>
      <c r="H47" s="3296"/>
      <c r="I47" s="3296"/>
      <c r="J47" s="3317"/>
      <c r="K47" s="1561"/>
      <c r="L47" s="3316"/>
      <c r="M47" s="3302"/>
      <c r="N47" s="770"/>
      <c r="O47" s="771"/>
      <c r="P47" s="771"/>
      <c r="Q47" s="771"/>
      <c r="R47" s="771"/>
      <c r="S47" s="771"/>
      <c r="T47" s="771"/>
      <c r="U47" s="771"/>
      <c r="V47" s="771"/>
      <c r="W47" s="771"/>
      <c r="X47" s="771"/>
      <c r="Y47" s="771"/>
      <c r="Z47" s="771"/>
    </row>
    <row r="48" spans="1:26" ht="15.75" customHeight="1">
      <c r="A48" s="3274"/>
      <c r="B48" s="3292"/>
      <c r="C48" s="854"/>
      <c r="D48" s="815"/>
      <c r="E48" s="815"/>
      <c r="F48" s="815"/>
      <c r="G48" s="815"/>
      <c r="H48" s="815"/>
      <c r="I48" s="815"/>
      <c r="J48" s="815"/>
      <c r="K48" s="815"/>
      <c r="L48" s="1561"/>
      <c r="M48" s="830"/>
      <c r="N48" s="770"/>
      <c r="O48" s="771"/>
      <c r="P48" s="771"/>
      <c r="Q48" s="771"/>
      <c r="R48" s="771"/>
      <c r="S48" s="771"/>
      <c r="T48" s="771"/>
      <c r="U48" s="771"/>
      <c r="V48" s="771"/>
      <c r="W48" s="771"/>
      <c r="X48" s="771"/>
      <c r="Y48" s="771"/>
      <c r="Z48" s="771"/>
    </row>
    <row r="49" spans="1:26" ht="31.5" customHeight="1">
      <c r="A49" s="3274"/>
      <c r="B49" s="775" t="s">
        <v>513</v>
      </c>
      <c r="C49" s="3306" t="s">
        <v>2417</v>
      </c>
      <c r="D49" s="3279"/>
      <c r="E49" s="3279"/>
      <c r="F49" s="3279"/>
      <c r="G49" s="3279"/>
      <c r="H49" s="3279"/>
      <c r="I49" s="3279"/>
      <c r="J49" s="3279"/>
      <c r="K49" s="3279"/>
      <c r="L49" s="3279"/>
      <c r="M49" s="3280"/>
      <c r="N49" s="770"/>
      <c r="O49" s="771"/>
      <c r="P49" s="771"/>
      <c r="Q49" s="771"/>
      <c r="R49" s="771"/>
      <c r="S49" s="771"/>
      <c r="T49" s="771"/>
      <c r="U49" s="771"/>
      <c r="V49" s="771"/>
      <c r="W49" s="771"/>
      <c r="X49" s="771"/>
      <c r="Y49" s="771"/>
      <c r="Z49" s="771"/>
    </row>
    <row r="50" spans="1:26" ht="23.25" customHeight="1">
      <c r="A50" s="3274"/>
      <c r="B50" s="790" t="s">
        <v>514</v>
      </c>
      <c r="C50" s="3306" t="s">
        <v>2418</v>
      </c>
      <c r="D50" s="3279"/>
      <c r="E50" s="3279"/>
      <c r="F50" s="3279"/>
      <c r="G50" s="3279"/>
      <c r="H50" s="3279"/>
      <c r="I50" s="3279"/>
      <c r="J50" s="3279"/>
      <c r="K50" s="3279"/>
      <c r="L50" s="3279"/>
      <c r="M50" s="3280"/>
      <c r="N50" s="770"/>
      <c r="O50" s="771"/>
      <c r="P50" s="771"/>
      <c r="Q50" s="771"/>
      <c r="R50" s="771"/>
      <c r="S50" s="771"/>
      <c r="T50" s="771"/>
      <c r="U50" s="771"/>
      <c r="V50" s="771"/>
      <c r="W50" s="771"/>
      <c r="X50" s="771"/>
      <c r="Y50" s="771"/>
      <c r="Z50" s="771"/>
    </row>
    <row r="51" spans="1:26" ht="22.5" customHeight="1">
      <c r="A51" s="3274"/>
      <c r="B51" s="790" t="s">
        <v>515</v>
      </c>
      <c r="C51" s="3306">
        <v>30</v>
      </c>
      <c r="D51" s="3279"/>
      <c r="E51" s="3279"/>
      <c r="F51" s="3279"/>
      <c r="G51" s="3279"/>
      <c r="H51" s="3279"/>
      <c r="I51" s="3279"/>
      <c r="J51" s="3279"/>
      <c r="K51" s="3279"/>
      <c r="L51" s="3279"/>
      <c r="M51" s="3280"/>
      <c r="N51" s="770"/>
      <c r="O51" s="771"/>
      <c r="P51" s="771"/>
      <c r="Q51" s="771"/>
      <c r="R51" s="771"/>
      <c r="S51" s="771"/>
      <c r="T51" s="771"/>
      <c r="U51" s="771"/>
      <c r="V51" s="771"/>
      <c r="W51" s="771"/>
      <c r="X51" s="771"/>
      <c r="Y51" s="771"/>
      <c r="Z51" s="771"/>
    </row>
    <row r="52" spans="1:26" ht="15.75" customHeight="1">
      <c r="A52" s="3274"/>
      <c r="B52" s="790" t="s">
        <v>517</v>
      </c>
      <c r="C52" s="3306" t="s">
        <v>9</v>
      </c>
      <c r="D52" s="3279"/>
      <c r="E52" s="3279"/>
      <c r="F52" s="3279"/>
      <c r="G52" s="3279"/>
      <c r="H52" s="3279"/>
      <c r="I52" s="3279"/>
      <c r="J52" s="3279"/>
      <c r="K52" s="3279"/>
      <c r="L52" s="3279"/>
      <c r="M52" s="3280"/>
      <c r="N52" s="770"/>
      <c r="O52" s="771"/>
      <c r="P52" s="771"/>
      <c r="Q52" s="771"/>
      <c r="R52" s="771"/>
      <c r="S52" s="771"/>
      <c r="T52" s="771"/>
      <c r="U52" s="771"/>
      <c r="V52" s="771"/>
      <c r="W52" s="771"/>
      <c r="X52" s="771"/>
      <c r="Y52" s="771"/>
      <c r="Z52" s="771"/>
    </row>
    <row r="53" spans="1:26" ht="21" customHeight="1">
      <c r="A53" s="3273" t="s">
        <v>518</v>
      </c>
      <c r="B53" s="855" t="s">
        <v>519</v>
      </c>
      <c r="C53" s="3306" t="s">
        <v>2419</v>
      </c>
      <c r="D53" s="3279"/>
      <c r="E53" s="3279"/>
      <c r="F53" s="3279"/>
      <c r="G53" s="3279"/>
      <c r="H53" s="3279"/>
      <c r="I53" s="3279"/>
      <c r="J53" s="3279"/>
      <c r="K53" s="3279"/>
      <c r="L53" s="3279"/>
      <c r="M53" s="3280"/>
      <c r="N53" s="770"/>
      <c r="O53" s="771"/>
      <c r="P53" s="771"/>
      <c r="Q53" s="771"/>
      <c r="R53" s="771"/>
      <c r="S53" s="771"/>
      <c r="T53" s="771"/>
      <c r="U53" s="771"/>
      <c r="V53" s="771"/>
      <c r="W53" s="771"/>
      <c r="X53" s="771"/>
      <c r="Y53" s="771"/>
      <c r="Z53" s="771"/>
    </row>
    <row r="54" spans="1:26" ht="15.75" customHeight="1">
      <c r="A54" s="3274"/>
      <c r="B54" s="855" t="s">
        <v>521</v>
      </c>
      <c r="C54" s="3306" t="s">
        <v>2420</v>
      </c>
      <c r="D54" s="3279"/>
      <c r="E54" s="3279"/>
      <c r="F54" s="3279"/>
      <c r="G54" s="3279"/>
      <c r="H54" s="3279"/>
      <c r="I54" s="3279"/>
      <c r="J54" s="3279"/>
      <c r="K54" s="3279"/>
      <c r="L54" s="3279"/>
      <c r="M54" s="3280"/>
      <c r="N54" s="770"/>
      <c r="O54" s="771"/>
      <c r="P54" s="771"/>
      <c r="Q54" s="771"/>
      <c r="R54" s="771"/>
      <c r="S54" s="771"/>
      <c r="T54" s="771"/>
      <c r="U54" s="771"/>
      <c r="V54" s="771"/>
      <c r="W54" s="771"/>
      <c r="X54" s="771"/>
      <c r="Y54" s="771"/>
      <c r="Z54" s="771"/>
    </row>
    <row r="55" spans="1:26" ht="15.75" customHeight="1">
      <c r="A55" s="3274"/>
      <c r="B55" s="855" t="s">
        <v>523</v>
      </c>
      <c r="C55" s="3306" t="s">
        <v>1665</v>
      </c>
      <c r="D55" s="3279"/>
      <c r="E55" s="3279"/>
      <c r="F55" s="3279"/>
      <c r="G55" s="3279"/>
      <c r="H55" s="3279"/>
      <c r="I55" s="3279"/>
      <c r="J55" s="3279"/>
      <c r="K55" s="3279"/>
      <c r="L55" s="3279"/>
      <c r="M55" s="3280"/>
      <c r="N55" s="770"/>
      <c r="O55" s="771"/>
      <c r="P55" s="771"/>
      <c r="Q55" s="771"/>
      <c r="R55" s="771"/>
      <c r="S55" s="771"/>
      <c r="T55" s="771"/>
      <c r="U55" s="771"/>
      <c r="V55" s="771"/>
      <c r="W55" s="771"/>
      <c r="X55" s="771"/>
      <c r="Y55" s="771"/>
      <c r="Z55" s="771"/>
    </row>
    <row r="56" spans="1:26" ht="15.75" customHeight="1">
      <c r="A56" s="3274"/>
      <c r="B56" s="856" t="s">
        <v>524</v>
      </c>
      <c r="C56" s="3306" t="s">
        <v>2421</v>
      </c>
      <c r="D56" s="3279"/>
      <c r="E56" s="3279"/>
      <c r="F56" s="3279"/>
      <c r="G56" s="3279"/>
      <c r="H56" s="3279"/>
      <c r="I56" s="3279"/>
      <c r="J56" s="3279"/>
      <c r="K56" s="3279"/>
      <c r="L56" s="3279"/>
      <c r="M56" s="3280"/>
      <c r="N56" s="770"/>
      <c r="O56" s="771"/>
      <c r="P56" s="771"/>
      <c r="Q56" s="771"/>
      <c r="R56" s="771"/>
      <c r="S56" s="771"/>
      <c r="T56" s="771"/>
      <c r="U56" s="771"/>
      <c r="V56" s="771"/>
      <c r="W56" s="771"/>
      <c r="X56" s="771"/>
      <c r="Y56" s="771"/>
      <c r="Z56" s="771"/>
    </row>
    <row r="57" spans="1:26" ht="15.75" customHeight="1">
      <c r="A57" s="3274"/>
      <c r="B57" s="855" t="s">
        <v>526</v>
      </c>
      <c r="C57" s="3595" t="s">
        <v>2422</v>
      </c>
      <c r="D57" s="3279"/>
      <c r="E57" s="3279"/>
      <c r="F57" s="3279"/>
      <c r="G57" s="3279"/>
      <c r="H57" s="3279"/>
      <c r="I57" s="3279"/>
      <c r="J57" s="3279"/>
      <c r="K57" s="3279"/>
      <c r="L57" s="3279"/>
      <c r="M57" s="3280"/>
      <c r="N57" s="770"/>
      <c r="O57" s="771"/>
      <c r="P57" s="771"/>
      <c r="Q57" s="771"/>
      <c r="R57" s="771"/>
      <c r="S57" s="771"/>
      <c r="T57" s="771"/>
      <c r="U57" s="771"/>
      <c r="V57" s="771"/>
      <c r="W57" s="771"/>
      <c r="X57" s="771"/>
      <c r="Y57" s="771"/>
      <c r="Z57" s="771"/>
    </row>
    <row r="58" spans="1:26" ht="15.75" customHeight="1" thickBot="1">
      <c r="A58" s="3326"/>
      <c r="B58" s="855" t="s">
        <v>527</v>
      </c>
      <c r="C58" s="3306" t="s">
        <v>2423</v>
      </c>
      <c r="D58" s="3279"/>
      <c r="E58" s="3279"/>
      <c r="F58" s="3279"/>
      <c r="G58" s="3279"/>
      <c r="H58" s="3279"/>
      <c r="I58" s="3279"/>
      <c r="J58" s="3279"/>
      <c r="K58" s="3279"/>
      <c r="L58" s="3279"/>
      <c r="M58" s="3280"/>
      <c r="N58" s="770"/>
      <c r="O58" s="771"/>
      <c r="P58" s="771"/>
      <c r="Q58" s="771"/>
      <c r="R58" s="771"/>
      <c r="S58" s="771"/>
      <c r="T58" s="771"/>
      <c r="U58" s="771"/>
      <c r="V58" s="771"/>
      <c r="W58" s="771"/>
      <c r="X58" s="771"/>
      <c r="Y58" s="771"/>
      <c r="Z58" s="771"/>
    </row>
    <row r="59" spans="1:26" ht="18" customHeight="1">
      <c r="A59" s="3273" t="s">
        <v>528</v>
      </c>
      <c r="B59" s="857" t="s">
        <v>529</v>
      </c>
      <c r="C59" s="3306" t="s">
        <v>1669</v>
      </c>
      <c r="D59" s="3279"/>
      <c r="E59" s="3279"/>
      <c r="F59" s="3279"/>
      <c r="G59" s="3279"/>
      <c r="H59" s="3279"/>
      <c r="I59" s="3279"/>
      <c r="J59" s="3279"/>
      <c r="K59" s="3279"/>
      <c r="L59" s="3279"/>
      <c r="M59" s="3280"/>
      <c r="N59" s="770"/>
      <c r="O59" s="771"/>
      <c r="P59" s="771"/>
      <c r="Q59" s="771"/>
      <c r="R59" s="771"/>
      <c r="S59" s="771"/>
      <c r="T59" s="771"/>
      <c r="U59" s="771"/>
      <c r="V59" s="771"/>
      <c r="W59" s="771"/>
      <c r="X59" s="771"/>
      <c r="Y59" s="771"/>
      <c r="Z59" s="771"/>
    </row>
    <row r="60" spans="1:26" ht="27" customHeight="1">
      <c r="A60" s="3274"/>
      <c r="B60" s="857" t="s">
        <v>531</v>
      </c>
      <c r="C60" s="3306" t="s">
        <v>1670</v>
      </c>
      <c r="D60" s="3279"/>
      <c r="E60" s="3279"/>
      <c r="F60" s="3279"/>
      <c r="G60" s="3279"/>
      <c r="H60" s="3279"/>
      <c r="I60" s="3279"/>
      <c r="J60" s="3279"/>
      <c r="K60" s="3279"/>
      <c r="L60" s="3279"/>
      <c r="M60" s="3280"/>
      <c r="N60" s="770"/>
      <c r="O60" s="771"/>
      <c r="P60" s="771"/>
      <c r="Q60" s="771"/>
      <c r="R60" s="771"/>
      <c r="S60" s="771"/>
      <c r="T60" s="771"/>
      <c r="U60" s="771"/>
      <c r="V60" s="771"/>
      <c r="W60" s="771"/>
      <c r="X60" s="771"/>
      <c r="Y60" s="771"/>
      <c r="Z60" s="771"/>
    </row>
    <row r="61" spans="1:26" ht="25.5" customHeight="1" thickBot="1">
      <c r="A61" s="3274"/>
      <c r="B61" s="858" t="s">
        <v>5</v>
      </c>
      <c r="C61" s="3306" t="s">
        <v>1665</v>
      </c>
      <c r="D61" s="3279"/>
      <c r="E61" s="3279"/>
      <c r="F61" s="3279"/>
      <c r="G61" s="3279"/>
      <c r="H61" s="3279"/>
      <c r="I61" s="3279"/>
      <c r="J61" s="3279"/>
      <c r="K61" s="3279"/>
      <c r="L61" s="3279"/>
      <c r="M61" s="3280"/>
      <c r="N61" s="770"/>
      <c r="O61" s="771"/>
      <c r="P61" s="771"/>
      <c r="Q61" s="771"/>
      <c r="R61" s="771"/>
      <c r="S61" s="771"/>
      <c r="T61" s="771"/>
      <c r="U61" s="771"/>
      <c r="V61" s="771"/>
      <c r="W61" s="771"/>
      <c r="X61" s="771"/>
      <c r="Y61" s="771"/>
      <c r="Z61" s="771"/>
    </row>
    <row r="62" spans="1:26" ht="17.25" customHeight="1" thickBot="1">
      <c r="A62" s="859" t="s">
        <v>533</v>
      </c>
      <c r="B62" s="860"/>
      <c r="C62" s="3319"/>
      <c r="D62" s="3320"/>
      <c r="E62" s="3320"/>
      <c r="F62" s="3320"/>
      <c r="G62" s="3320"/>
      <c r="H62" s="3320"/>
      <c r="I62" s="3320"/>
      <c r="J62" s="3320"/>
      <c r="K62" s="3320"/>
      <c r="L62" s="3320"/>
      <c r="M62" s="332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40" zoomScale="85" zoomScaleNormal="85" workbookViewId="0">
      <selection activeCell="F1" sqref="F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575</v>
      </c>
      <c r="C1" s="153"/>
      <c r="D1" s="153"/>
      <c r="E1" s="153"/>
      <c r="F1" s="153"/>
      <c r="G1" s="153"/>
      <c r="H1" s="153"/>
      <c r="I1" s="153"/>
      <c r="J1" s="153"/>
      <c r="K1" s="153"/>
      <c r="L1" s="153"/>
      <c r="M1" s="154"/>
    </row>
    <row r="2" spans="1:13" ht="39" customHeight="1">
      <c r="A2" s="2547" t="s">
        <v>457</v>
      </c>
      <c r="B2" s="4" t="s">
        <v>458</v>
      </c>
      <c r="C2" s="2582" t="s">
        <v>25</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155" t="s">
        <v>30</v>
      </c>
      <c r="D7" s="156"/>
      <c r="E7" s="14"/>
      <c r="F7" s="14"/>
      <c r="G7" s="15"/>
      <c r="H7" s="16" t="s">
        <v>5</v>
      </c>
      <c r="I7" s="2587" t="s">
        <v>31</v>
      </c>
      <c r="J7" s="2588"/>
      <c r="K7" s="2588"/>
      <c r="L7" s="2588"/>
      <c r="M7" s="2589"/>
    </row>
    <row r="8" spans="1:13">
      <c r="A8" s="2548"/>
      <c r="B8" s="2539" t="s">
        <v>462</v>
      </c>
      <c r="C8" s="102"/>
      <c r="D8" s="17"/>
      <c r="E8" s="17"/>
      <c r="F8" s="17"/>
      <c r="G8" s="17"/>
      <c r="H8" s="17"/>
      <c r="I8" s="17"/>
      <c r="J8" s="17"/>
      <c r="K8" s="17"/>
      <c r="L8" s="18"/>
      <c r="M8" s="19"/>
    </row>
    <row r="9" spans="1:13">
      <c r="A9" s="2548"/>
      <c r="B9" s="2540"/>
      <c r="C9" s="2573" t="s">
        <v>576</v>
      </c>
      <c r="D9" s="2569"/>
      <c r="E9" s="20"/>
      <c r="F9" s="2569" t="s">
        <v>8</v>
      </c>
      <c r="G9" s="2569"/>
      <c r="H9" s="20"/>
      <c r="I9" s="2569" t="s">
        <v>8</v>
      </c>
      <c r="J9" s="2569"/>
      <c r="K9" s="20"/>
      <c r="L9" s="21"/>
      <c r="M9" s="22"/>
    </row>
    <row r="10" spans="1:13">
      <c r="A10" s="2548"/>
      <c r="B10" s="2590"/>
      <c r="C10" s="2573" t="s">
        <v>463</v>
      </c>
      <c r="D10" s="2569"/>
      <c r="E10" s="23"/>
      <c r="F10" s="2569" t="s">
        <v>463</v>
      </c>
      <c r="G10" s="2569"/>
      <c r="H10" s="23"/>
      <c r="I10" s="2569" t="s">
        <v>463</v>
      </c>
      <c r="J10" s="2569"/>
      <c r="K10" s="23"/>
      <c r="L10" s="24"/>
      <c r="M10" s="25"/>
    </row>
    <row r="11" spans="1:13" ht="99" customHeight="1">
      <c r="A11" s="2548"/>
      <c r="B11" s="109" t="s">
        <v>464</v>
      </c>
      <c r="C11" s="2513" t="s">
        <v>577</v>
      </c>
      <c r="D11" s="2514"/>
      <c r="E11" s="2514"/>
      <c r="F11" s="2514"/>
      <c r="G11" s="2514"/>
      <c r="H11" s="2514"/>
      <c r="I11" s="2514"/>
      <c r="J11" s="2514"/>
      <c r="K11" s="2514"/>
      <c r="L11" s="2514"/>
      <c r="M11" s="2515"/>
    </row>
    <row r="12" spans="1:13" ht="71.099999999999994" customHeight="1">
      <c r="A12" s="2548"/>
      <c r="B12" s="109" t="s">
        <v>543</v>
      </c>
      <c r="C12" s="2513" t="s">
        <v>578</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2539" t="s">
        <v>547</v>
      </c>
      <c r="C14" s="2513" t="s">
        <v>11</v>
      </c>
      <c r="D14" s="2514"/>
      <c r="E14" s="128" t="s">
        <v>548</v>
      </c>
      <c r="F14" s="2579" t="s">
        <v>26</v>
      </c>
      <c r="G14" s="2580"/>
      <c r="H14" s="2580"/>
      <c r="I14" s="2580"/>
      <c r="J14" s="2580"/>
      <c r="K14" s="2580"/>
      <c r="L14" s="2580"/>
      <c r="M14" s="2581"/>
    </row>
    <row r="15" spans="1:13">
      <c r="A15" s="2548"/>
      <c r="B15" s="2540"/>
      <c r="C15" s="2513"/>
      <c r="D15" s="2514"/>
      <c r="E15" s="2514"/>
      <c r="F15" s="2514"/>
      <c r="G15" s="2514"/>
      <c r="H15" s="2514"/>
      <c r="I15" s="2514"/>
      <c r="J15" s="2514"/>
      <c r="K15" s="2514"/>
      <c r="L15" s="2514"/>
      <c r="M15" s="2515"/>
    </row>
    <row r="16" spans="1:13">
      <c r="A16" s="2518" t="s">
        <v>465</v>
      </c>
      <c r="B16" s="5" t="s">
        <v>2</v>
      </c>
      <c r="C16" s="2513" t="s">
        <v>579</v>
      </c>
      <c r="D16" s="2514"/>
      <c r="E16" s="2514"/>
      <c r="F16" s="2514"/>
      <c r="G16" s="2514"/>
      <c r="H16" s="2514"/>
      <c r="I16" s="2514"/>
      <c r="J16" s="2514"/>
      <c r="K16" s="2514"/>
      <c r="L16" s="2514"/>
      <c r="M16" s="2515"/>
    </row>
    <row r="17" spans="1:13" ht="30" customHeight="1">
      <c r="A17" s="2519"/>
      <c r="B17" s="5" t="s">
        <v>550</v>
      </c>
      <c r="C17" s="2513" t="s">
        <v>580</v>
      </c>
      <c r="D17" s="2514"/>
      <c r="E17" s="2514"/>
      <c r="F17" s="2514"/>
      <c r="G17" s="2514"/>
      <c r="H17" s="2514"/>
      <c r="I17" s="2514"/>
      <c r="J17" s="2514"/>
      <c r="K17" s="2514"/>
      <c r="L17" s="2514"/>
      <c r="M17" s="2515"/>
    </row>
    <row r="18" spans="1:13" ht="8.25" customHeight="1">
      <c r="A18" s="2519"/>
      <c r="B18" s="2523" t="s">
        <v>466</v>
      </c>
      <c r="C18" s="26"/>
      <c r="D18" s="27"/>
      <c r="E18" s="27"/>
      <c r="F18" s="27"/>
      <c r="G18" s="27"/>
      <c r="H18" s="27"/>
      <c r="I18" s="27"/>
      <c r="J18" s="27"/>
      <c r="K18" s="27"/>
      <c r="L18" s="27"/>
      <c r="M18" s="28"/>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36"/>
      <c r="K20" s="35"/>
      <c r="L20" s="35"/>
      <c r="M20" s="37"/>
    </row>
    <row r="21" spans="1:13">
      <c r="A21" s="2519"/>
      <c r="B21" s="2432"/>
      <c r="C21" s="33" t="s">
        <v>471</v>
      </c>
      <c r="D21" s="38"/>
      <c r="E21" s="35" t="s">
        <v>472</v>
      </c>
      <c r="F21" s="39"/>
      <c r="G21" s="35" t="s">
        <v>473</v>
      </c>
      <c r="H21" s="39"/>
      <c r="I21" s="35"/>
      <c r="J21" s="40"/>
      <c r="K21" s="35"/>
      <c r="L21" s="35"/>
      <c r="M21" s="37"/>
    </row>
    <row r="22" spans="1:13">
      <c r="A22" s="2519"/>
      <c r="B22" s="2432"/>
      <c r="C22" s="33" t="s">
        <v>474</v>
      </c>
      <c r="D22" s="38"/>
      <c r="E22" s="35" t="s">
        <v>475</v>
      </c>
      <c r="F22" s="38"/>
      <c r="G22" s="35"/>
      <c r="H22" s="40"/>
      <c r="I22" s="35"/>
      <c r="J22" s="40"/>
      <c r="K22" s="35"/>
      <c r="L22" s="35"/>
      <c r="M22" s="37"/>
    </row>
    <row r="23" spans="1:13">
      <c r="A23" s="2519"/>
      <c r="B23" s="2432"/>
      <c r="C23" s="33" t="s">
        <v>476</v>
      </c>
      <c r="D23" s="39" t="s">
        <v>534</v>
      </c>
      <c r="E23" s="35" t="s">
        <v>478</v>
      </c>
      <c r="F23" s="41" t="s">
        <v>551</v>
      </c>
      <c r="G23" s="41"/>
      <c r="H23" s="41"/>
      <c r="I23" s="41"/>
      <c r="J23" s="41"/>
      <c r="K23" s="41"/>
      <c r="L23" s="41"/>
      <c r="M23" s="42"/>
    </row>
    <row r="24" spans="1:13" ht="9.75" customHeight="1">
      <c r="A24" s="2519"/>
      <c r="B24" s="2433"/>
      <c r="C24" s="43"/>
      <c r="D24" s="44"/>
      <c r="E24" s="44"/>
      <c r="F24" s="44"/>
      <c r="G24" s="44"/>
      <c r="H24" s="44"/>
      <c r="I24" s="44"/>
      <c r="J24" s="44"/>
      <c r="K24" s="44"/>
      <c r="L24" s="44"/>
      <c r="M24" s="45"/>
    </row>
    <row r="25" spans="1:13">
      <c r="A25" s="2519"/>
      <c r="B25" s="2523" t="s">
        <v>479</v>
      </c>
      <c r="C25" s="46"/>
      <c r="D25" s="47"/>
      <c r="E25" s="47"/>
      <c r="F25" s="47"/>
      <c r="G25" s="47"/>
      <c r="H25" s="47"/>
      <c r="I25" s="47"/>
      <c r="J25" s="47"/>
      <c r="K25" s="47"/>
      <c r="L25" s="18"/>
      <c r="M25" s="19"/>
    </row>
    <row r="26" spans="1:13">
      <c r="A26" s="2519"/>
      <c r="B26" s="2432"/>
      <c r="C26" s="33" t="s">
        <v>480</v>
      </c>
      <c r="D26" s="39"/>
      <c r="E26" s="48"/>
      <c r="F26" s="35" t="s">
        <v>481</v>
      </c>
      <c r="G26" s="38"/>
      <c r="H26" s="48"/>
      <c r="I26" s="35" t="s">
        <v>482</v>
      </c>
      <c r="J26" s="38" t="s">
        <v>534</v>
      </c>
      <c r="K26" s="48"/>
      <c r="L26" s="21"/>
      <c r="M26" s="22"/>
    </row>
    <row r="27" spans="1:13">
      <c r="A27" s="2519"/>
      <c r="B27" s="2432"/>
      <c r="C27" s="33" t="s">
        <v>483</v>
      </c>
      <c r="D27" s="49"/>
      <c r="E27" s="21"/>
      <c r="F27" s="35" t="s">
        <v>484</v>
      </c>
      <c r="G27" s="39"/>
      <c r="H27" s="21"/>
      <c r="I27" s="50"/>
      <c r="J27" s="21"/>
      <c r="K27" s="20"/>
      <c r="L27" s="21"/>
      <c r="M27" s="22"/>
    </row>
    <row r="28" spans="1:13">
      <c r="A28" s="2519"/>
      <c r="B28" s="2433"/>
      <c r="C28" s="51"/>
      <c r="D28" s="52"/>
      <c r="E28" s="52"/>
      <c r="F28" s="52"/>
      <c r="G28" s="52"/>
      <c r="H28" s="52"/>
      <c r="I28" s="52"/>
      <c r="J28" s="52"/>
      <c r="K28" s="52"/>
      <c r="L28" s="24"/>
      <c r="M28" s="25"/>
    </row>
    <row r="29" spans="1:13">
      <c r="A29" s="2519"/>
      <c r="B29" s="56" t="s">
        <v>485</v>
      </c>
      <c r="C29" s="53"/>
      <c r="D29" s="54"/>
      <c r="E29" s="54"/>
      <c r="F29" s="54"/>
      <c r="G29" s="54"/>
      <c r="H29" s="54"/>
      <c r="I29" s="54"/>
      <c r="J29" s="54"/>
      <c r="K29" s="54"/>
      <c r="L29" s="54"/>
      <c r="M29" s="55"/>
    </row>
    <row r="30" spans="1:13">
      <c r="A30" s="2519"/>
      <c r="B30" s="56"/>
      <c r="C30" s="57" t="s">
        <v>486</v>
      </c>
      <c r="D30" s="58" t="s">
        <v>9</v>
      </c>
      <c r="E30" s="48"/>
      <c r="F30" s="59" t="s">
        <v>487</v>
      </c>
      <c r="G30" s="157"/>
      <c r="H30" s="48"/>
      <c r="I30" s="59" t="s">
        <v>488</v>
      </c>
      <c r="J30" s="60"/>
      <c r="K30" s="61"/>
      <c r="L30" s="62"/>
      <c r="M30" s="63"/>
    </row>
    <row r="31" spans="1:13">
      <c r="A31" s="2519"/>
      <c r="B31" s="13"/>
      <c r="C31" s="43"/>
      <c r="D31" s="44"/>
      <c r="E31" s="44"/>
      <c r="F31" s="44"/>
      <c r="G31" s="44"/>
      <c r="H31" s="44"/>
      <c r="I31" s="44"/>
      <c r="J31" s="44"/>
      <c r="K31" s="44"/>
      <c r="L31" s="44"/>
      <c r="M31" s="45"/>
    </row>
    <row r="32" spans="1:13">
      <c r="A32" s="2519"/>
      <c r="B32" s="2523" t="s">
        <v>489</v>
      </c>
      <c r="C32" s="64"/>
      <c r="D32" s="65"/>
      <c r="E32" s="65"/>
      <c r="F32" s="65"/>
      <c r="G32" s="65"/>
      <c r="H32" s="65"/>
      <c r="I32" s="65"/>
      <c r="J32" s="65"/>
      <c r="K32" s="65"/>
      <c r="L32" s="18"/>
      <c r="M32" s="19"/>
    </row>
    <row r="33" spans="1:13">
      <c r="A33" s="2519"/>
      <c r="B33" s="2432"/>
      <c r="C33" s="66" t="s">
        <v>490</v>
      </c>
      <c r="D33" s="139">
        <v>2021</v>
      </c>
      <c r="E33" s="67"/>
      <c r="F33" s="48" t="s">
        <v>491</v>
      </c>
      <c r="G33" s="68"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523" t="s">
        <v>493</v>
      </c>
      <c r="C35" s="69"/>
      <c r="D35" s="70"/>
      <c r="E35" s="70"/>
      <c r="F35" s="70"/>
      <c r="G35" s="70"/>
      <c r="H35" s="70"/>
      <c r="I35" s="70"/>
      <c r="J35" s="70"/>
      <c r="K35" s="70"/>
      <c r="L35" s="70"/>
      <c r="M35" s="71"/>
    </row>
    <row r="36" spans="1:13">
      <c r="A36" s="2519"/>
      <c r="B36" s="2432"/>
      <c r="C36" s="72"/>
      <c r="D36" s="73" t="s">
        <v>494</v>
      </c>
      <c r="E36" s="73"/>
      <c r="F36" s="73" t="s">
        <v>495</v>
      </c>
      <c r="G36" s="73"/>
      <c r="H36" s="74" t="s">
        <v>496</v>
      </c>
      <c r="I36" s="74"/>
      <c r="J36" s="74" t="s">
        <v>497</v>
      </c>
      <c r="K36" s="73"/>
      <c r="L36" s="73" t="s">
        <v>498</v>
      </c>
      <c r="M36" s="75"/>
    </row>
    <row r="37" spans="1:13">
      <c r="A37" s="2519"/>
      <c r="B37" s="2432"/>
      <c r="C37" s="72"/>
      <c r="D37" s="77">
        <v>1</v>
      </c>
      <c r="E37" s="158"/>
      <c r="F37" s="77">
        <v>1</v>
      </c>
      <c r="G37" s="158"/>
      <c r="H37" s="77">
        <v>1</v>
      </c>
      <c r="I37" s="158"/>
      <c r="J37" s="77">
        <v>1</v>
      </c>
      <c r="K37" s="158"/>
      <c r="L37" s="77">
        <v>1</v>
      </c>
      <c r="M37" s="159"/>
    </row>
    <row r="38" spans="1:13">
      <c r="A38" s="2519"/>
      <c r="B38" s="2432"/>
      <c r="C38" s="72"/>
      <c r="D38" s="73" t="s">
        <v>499</v>
      </c>
      <c r="E38" s="73"/>
      <c r="F38" s="73" t="s">
        <v>500</v>
      </c>
      <c r="G38" s="73"/>
      <c r="H38" s="74" t="s">
        <v>501</v>
      </c>
      <c r="I38" s="74"/>
      <c r="J38" s="74" t="s">
        <v>502</v>
      </c>
      <c r="K38" s="73"/>
      <c r="L38" s="73" t="s">
        <v>503</v>
      </c>
      <c r="M38" s="32"/>
    </row>
    <row r="39" spans="1:13">
      <c r="A39" s="2519"/>
      <c r="B39" s="2432"/>
      <c r="C39" s="72"/>
      <c r="D39" s="77">
        <v>1</v>
      </c>
      <c r="E39" s="78"/>
      <c r="F39" s="77">
        <v>1</v>
      </c>
      <c r="G39" s="78"/>
      <c r="H39" s="77">
        <v>1</v>
      </c>
      <c r="I39" s="78"/>
      <c r="J39" s="77">
        <v>1</v>
      </c>
      <c r="K39" s="78"/>
      <c r="L39" s="77">
        <v>1</v>
      </c>
      <c r="M39" s="76"/>
    </row>
    <row r="40" spans="1:13">
      <c r="A40" s="2519"/>
      <c r="B40" s="2432"/>
      <c r="C40" s="72"/>
      <c r="D40" s="73" t="s">
        <v>504</v>
      </c>
      <c r="E40" s="73"/>
      <c r="F40" s="73" t="s">
        <v>505</v>
      </c>
      <c r="G40" s="73"/>
      <c r="H40" s="74" t="s">
        <v>506</v>
      </c>
      <c r="I40" s="74"/>
      <c r="J40" s="74" t="s">
        <v>507</v>
      </c>
      <c r="K40" s="73"/>
      <c r="L40" s="73" t="s">
        <v>508</v>
      </c>
      <c r="M40" s="32"/>
    </row>
    <row r="41" spans="1:13">
      <c r="A41" s="2519"/>
      <c r="B41" s="2432"/>
      <c r="C41" s="72"/>
      <c r="D41" s="160"/>
      <c r="E41" s="78"/>
      <c r="F41" s="160"/>
      <c r="G41" s="78"/>
      <c r="H41" s="160"/>
      <c r="I41" s="78"/>
      <c r="J41" s="160"/>
      <c r="K41" s="78"/>
      <c r="L41" s="77"/>
      <c r="M41" s="76"/>
    </row>
    <row r="42" spans="1:13">
      <c r="A42" s="2519"/>
      <c r="B42" s="2432"/>
      <c r="C42" s="72"/>
      <c r="D42" s="79" t="s">
        <v>508</v>
      </c>
      <c r="E42" s="80"/>
      <c r="F42" s="79" t="s">
        <v>509</v>
      </c>
      <c r="G42" s="80"/>
      <c r="H42" s="81"/>
      <c r="I42" s="82"/>
      <c r="J42" s="81"/>
      <c r="K42" s="82"/>
      <c r="L42" s="81"/>
      <c r="M42" s="83"/>
    </row>
    <row r="43" spans="1:13">
      <c r="A43" s="2519"/>
      <c r="B43" s="2432"/>
      <c r="C43" s="72"/>
      <c r="D43" s="77"/>
      <c r="E43" s="78"/>
      <c r="F43" s="2575">
        <v>1</v>
      </c>
      <c r="G43" s="2576"/>
      <c r="H43" s="2528"/>
      <c r="I43" s="2528"/>
      <c r="J43" s="84"/>
      <c r="K43" s="73"/>
      <c r="L43" s="84"/>
      <c r="M43" s="85"/>
    </row>
    <row r="44" spans="1:13">
      <c r="A44" s="2519"/>
      <c r="B44" s="2432"/>
      <c r="C44" s="86"/>
      <c r="D44" s="79"/>
      <c r="E44" s="80"/>
      <c r="F44" s="79"/>
      <c r="G44" s="80"/>
      <c r="H44" s="87"/>
      <c r="I44" s="88"/>
      <c r="J44" s="87"/>
      <c r="K44" s="88"/>
      <c r="L44" s="87"/>
      <c r="M44" s="89"/>
    </row>
    <row r="45" spans="1:13" ht="18" customHeight="1">
      <c r="A45" s="2519"/>
      <c r="B45" s="2523" t="s">
        <v>510</v>
      </c>
      <c r="C45" s="46"/>
      <c r="D45" s="47"/>
      <c r="E45" s="47"/>
      <c r="F45" s="47"/>
      <c r="G45" s="47"/>
      <c r="H45" s="47"/>
      <c r="I45" s="47"/>
      <c r="J45" s="47"/>
      <c r="K45" s="47"/>
      <c r="L45" s="21"/>
      <c r="M45" s="22"/>
    </row>
    <row r="46" spans="1:13">
      <c r="A46" s="2519"/>
      <c r="B46" s="2432"/>
      <c r="C46" s="90"/>
      <c r="D46" s="91" t="s">
        <v>131</v>
      </c>
      <c r="E46" s="92" t="s">
        <v>28</v>
      </c>
      <c r="F46" s="2453" t="s">
        <v>511</v>
      </c>
      <c r="G46" s="2529"/>
      <c r="H46" s="2529"/>
      <c r="I46" s="2529"/>
      <c r="J46" s="2529"/>
      <c r="K46" s="94" t="s">
        <v>512</v>
      </c>
      <c r="L46" s="2577"/>
      <c r="M46" s="2578"/>
    </row>
    <row r="47" spans="1:13">
      <c r="A47" s="2519"/>
      <c r="B47" s="2432"/>
      <c r="C47" s="90"/>
      <c r="D47" s="95"/>
      <c r="E47" s="38" t="s">
        <v>477</v>
      </c>
      <c r="F47" s="2453"/>
      <c r="G47" s="2529"/>
      <c r="H47" s="2529"/>
      <c r="I47" s="2529"/>
      <c r="J47" s="2529"/>
      <c r="K47" s="21"/>
      <c r="L47" s="2448"/>
      <c r="M47" s="2449"/>
    </row>
    <row r="48" spans="1:13">
      <c r="A48" s="2519"/>
      <c r="B48" s="2433"/>
      <c r="C48" s="97"/>
      <c r="D48" s="24"/>
      <c r="E48" s="24"/>
      <c r="F48" s="24"/>
      <c r="G48" s="24"/>
      <c r="H48" s="24"/>
      <c r="I48" s="24"/>
      <c r="J48" s="24"/>
      <c r="K48" s="24"/>
      <c r="L48" s="21"/>
      <c r="M48" s="22"/>
    </row>
    <row r="49" spans="1:13" ht="51" customHeight="1">
      <c r="A49" s="2519"/>
      <c r="B49" s="109" t="s">
        <v>513</v>
      </c>
      <c r="C49" s="2513" t="s">
        <v>581</v>
      </c>
      <c r="D49" s="2514"/>
      <c r="E49" s="2514"/>
      <c r="F49" s="2514"/>
      <c r="G49" s="2514"/>
      <c r="H49" s="2514"/>
      <c r="I49" s="2514"/>
      <c r="J49" s="2514"/>
      <c r="K49" s="2514"/>
      <c r="L49" s="2514"/>
      <c r="M49" s="2515"/>
    </row>
    <row r="50" spans="1:13">
      <c r="A50" s="2519"/>
      <c r="B50" s="5" t="s">
        <v>514</v>
      </c>
      <c r="C50" s="2513" t="s">
        <v>582</v>
      </c>
      <c r="D50" s="2514"/>
      <c r="E50" s="2514"/>
      <c r="F50" s="2514"/>
      <c r="G50" s="2514"/>
      <c r="H50" s="2514"/>
      <c r="I50" s="2514"/>
      <c r="J50" s="2514"/>
      <c r="K50" s="2514"/>
      <c r="L50" s="2514"/>
      <c r="M50" s="2515"/>
    </row>
    <row r="51" spans="1:13">
      <c r="A51" s="2519"/>
      <c r="B51" s="5" t="s">
        <v>515</v>
      </c>
      <c r="C51" s="2513">
        <v>20</v>
      </c>
      <c r="D51" s="2514"/>
      <c r="E51" s="2514"/>
      <c r="F51" s="2514"/>
      <c r="G51" s="2514"/>
      <c r="H51" s="2514"/>
      <c r="I51" s="2514"/>
      <c r="J51" s="2514"/>
      <c r="K51" s="2514"/>
      <c r="L51" s="2514"/>
      <c r="M51" s="2515"/>
    </row>
    <row r="52" spans="1:13">
      <c r="A52" s="2519"/>
      <c r="B52" s="5" t="s">
        <v>517</v>
      </c>
      <c r="C52" s="2574" t="s">
        <v>9</v>
      </c>
      <c r="D52" s="2514"/>
      <c r="E52" s="2514"/>
      <c r="F52" s="2514"/>
      <c r="G52" s="2514"/>
      <c r="H52" s="2514"/>
      <c r="I52" s="2514"/>
      <c r="J52" s="2514"/>
      <c r="K52" s="2514"/>
      <c r="L52" s="2514"/>
      <c r="M52" s="2515"/>
    </row>
    <row r="53" spans="1:13" ht="15.75" customHeight="1">
      <c r="A53" s="2501" t="s">
        <v>518</v>
      </c>
      <c r="B53" s="98" t="s">
        <v>519</v>
      </c>
      <c r="C53" s="2503" t="s">
        <v>33</v>
      </c>
      <c r="D53" s="2504"/>
      <c r="E53" s="2504"/>
      <c r="F53" s="2504"/>
      <c r="G53" s="2504"/>
      <c r="H53" s="2504"/>
      <c r="I53" s="2504"/>
      <c r="J53" s="2504"/>
      <c r="K53" s="2504"/>
      <c r="L53" s="2504"/>
      <c r="M53" s="2505"/>
    </row>
    <row r="54" spans="1:13">
      <c r="A54" s="2502"/>
      <c r="B54" s="98" t="s">
        <v>521</v>
      </c>
      <c r="C54" s="2503" t="s">
        <v>583</v>
      </c>
      <c r="D54" s="2504"/>
      <c r="E54" s="2504"/>
      <c r="F54" s="2504"/>
      <c r="G54" s="2504"/>
      <c r="H54" s="2504"/>
      <c r="I54" s="2504"/>
      <c r="J54" s="2504"/>
      <c r="K54" s="2504"/>
      <c r="L54" s="2504"/>
      <c r="M54" s="2505"/>
    </row>
    <row r="55" spans="1:13">
      <c r="A55" s="2502"/>
      <c r="B55" s="98" t="s">
        <v>523</v>
      </c>
      <c r="C55" s="2503" t="s">
        <v>31</v>
      </c>
      <c r="D55" s="2504"/>
      <c r="E55" s="2504"/>
      <c r="F55" s="2504"/>
      <c r="G55" s="2504"/>
      <c r="H55" s="2504"/>
      <c r="I55" s="2504"/>
      <c r="J55" s="2504"/>
      <c r="K55" s="2504"/>
      <c r="L55" s="2504"/>
      <c r="M55" s="2505"/>
    </row>
    <row r="56" spans="1:13" ht="15.75" customHeight="1">
      <c r="A56" s="2502"/>
      <c r="B56" s="99" t="s">
        <v>524</v>
      </c>
      <c r="C56" s="2503" t="s">
        <v>32</v>
      </c>
      <c r="D56" s="2504"/>
      <c r="E56" s="2504"/>
      <c r="F56" s="2504"/>
      <c r="G56" s="2504"/>
      <c r="H56" s="2504"/>
      <c r="I56" s="2504"/>
      <c r="J56" s="2504"/>
      <c r="K56" s="2504"/>
      <c r="L56" s="2504"/>
      <c r="M56" s="2505"/>
    </row>
    <row r="57" spans="1:13" ht="15.75" customHeight="1">
      <c r="A57" s="2502"/>
      <c r="B57" s="98" t="s">
        <v>526</v>
      </c>
      <c r="C57" s="2517" t="s">
        <v>34</v>
      </c>
      <c r="D57" s="2504"/>
      <c r="E57" s="2504"/>
      <c r="F57" s="2504"/>
      <c r="G57" s="2504"/>
      <c r="H57" s="2504"/>
      <c r="I57" s="2504"/>
      <c r="J57" s="2504"/>
      <c r="K57" s="2504"/>
      <c r="L57" s="2504"/>
      <c r="M57" s="2505"/>
    </row>
    <row r="58" spans="1:13" ht="16.5" thickBot="1">
      <c r="A58" s="2516"/>
      <c r="B58" s="98" t="s">
        <v>527</v>
      </c>
      <c r="C58" s="2503"/>
      <c r="D58" s="2504"/>
      <c r="E58" s="2504"/>
      <c r="F58" s="2504"/>
      <c r="G58" s="2504"/>
      <c r="H58" s="2504"/>
      <c r="I58" s="2504"/>
      <c r="J58" s="2504"/>
      <c r="K58" s="2504"/>
      <c r="L58" s="2504"/>
      <c r="M58" s="2505"/>
    </row>
    <row r="59" spans="1:13" ht="15.75" customHeight="1">
      <c r="A59" s="2501" t="s">
        <v>528</v>
      </c>
      <c r="B59" s="100" t="s">
        <v>529</v>
      </c>
      <c r="C59" s="2503" t="s">
        <v>584</v>
      </c>
      <c r="D59" s="2504"/>
      <c r="E59" s="2504"/>
      <c r="F59" s="2504"/>
      <c r="G59" s="2504"/>
      <c r="H59" s="2504"/>
      <c r="I59" s="2504"/>
      <c r="J59" s="2504"/>
      <c r="K59" s="2504"/>
      <c r="L59" s="2504"/>
      <c r="M59" s="2505"/>
    </row>
    <row r="60" spans="1:13" ht="30" customHeight="1">
      <c r="A60" s="2502"/>
      <c r="B60" s="100" t="s">
        <v>531</v>
      </c>
      <c r="C60" s="2503" t="s">
        <v>585</v>
      </c>
      <c r="D60" s="2504"/>
      <c r="E60" s="2504"/>
      <c r="F60" s="2504"/>
      <c r="G60" s="2504"/>
      <c r="H60" s="2504"/>
      <c r="I60" s="2504"/>
      <c r="J60" s="2504"/>
      <c r="K60" s="2504"/>
      <c r="L60" s="2504"/>
      <c r="M60" s="2505"/>
    </row>
    <row r="61" spans="1:13" ht="30" customHeight="1" thickBot="1">
      <c r="A61" s="2502"/>
      <c r="B61" s="101" t="s">
        <v>5</v>
      </c>
      <c r="C61" s="2503" t="s">
        <v>586</v>
      </c>
      <c r="D61" s="2504"/>
      <c r="E61" s="2504"/>
      <c r="F61" s="2504"/>
      <c r="G61" s="2504"/>
      <c r="H61" s="2504"/>
      <c r="I61" s="2504"/>
      <c r="J61" s="2504"/>
      <c r="K61" s="2504"/>
      <c r="L61" s="2504"/>
      <c r="M61" s="2505"/>
    </row>
    <row r="62" spans="1:13" ht="16.5" thickBot="1">
      <c r="A62" s="150" t="s">
        <v>533</v>
      </c>
      <c r="B62" s="104"/>
      <c r="C62" s="2506"/>
      <c r="D62" s="2507"/>
      <c r="E62" s="2507"/>
      <c r="F62" s="2507"/>
      <c r="G62" s="2507"/>
      <c r="H62" s="2507"/>
      <c r="I62" s="2507"/>
      <c r="J62" s="2507"/>
      <c r="K62" s="2507"/>
      <c r="L62" s="2507"/>
      <c r="M62" s="2508"/>
    </row>
  </sheetData>
  <mergeCells count="50">
    <mergeCell ref="A2:A15"/>
    <mergeCell ref="C2:M2"/>
    <mergeCell ref="C3:M3"/>
    <mergeCell ref="F4:G4"/>
    <mergeCell ref="C5:M5"/>
    <mergeCell ref="C6:M6"/>
    <mergeCell ref="I7:M7"/>
    <mergeCell ref="B8:B10"/>
    <mergeCell ref="C9:D9"/>
    <mergeCell ref="F9:G9"/>
    <mergeCell ref="I9:J9"/>
    <mergeCell ref="C10:D10"/>
    <mergeCell ref="F10:G10"/>
    <mergeCell ref="I10:J10"/>
    <mergeCell ref="C11:M11"/>
    <mergeCell ref="B14:B15"/>
    <mergeCell ref="C14:D14"/>
    <mergeCell ref="F14:M14"/>
    <mergeCell ref="C15:M15"/>
    <mergeCell ref="C13:M13"/>
    <mergeCell ref="C12:M12"/>
    <mergeCell ref="C52:M52"/>
    <mergeCell ref="B18:B24"/>
    <mergeCell ref="B25:B28"/>
    <mergeCell ref="B32:B34"/>
    <mergeCell ref="B35:B44"/>
    <mergeCell ref="F43:G43"/>
    <mergeCell ref="C51:M51"/>
    <mergeCell ref="H43:I43"/>
    <mergeCell ref="B45:B48"/>
    <mergeCell ref="C49:M49"/>
    <mergeCell ref="C50:M50"/>
    <mergeCell ref="F46:F47"/>
    <mergeCell ref="L46:M47"/>
    <mergeCell ref="A16:A52"/>
    <mergeCell ref="C16:M16"/>
    <mergeCell ref="C17:M17"/>
    <mergeCell ref="C62:M62"/>
    <mergeCell ref="C57:M57"/>
    <mergeCell ref="C58:M58"/>
    <mergeCell ref="A59:A61"/>
    <mergeCell ref="C59:M59"/>
    <mergeCell ref="C60:M60"/>
    <mergeCell ref="C61:M61"/>
    <mergeCell ref="A53:A58"/>
    <mergeCell ref="C53:M53"/>
    <mergeCell ref="C54:M54"/>
    <mergeCell ref="C55:M55"/>
    <mergeCell ref="C56:M56"/>
    <mergeCell ref="G46:J47"/>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G46:J47</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topLeftCell="B1" workbookViewId="0">
      <selection activeCell="C12" sqref="C12:M12"/>
    </sheetView>
  </sheetViews>
  <sheetFormatPr baseColWidth="10" defaultColWidth="12.7109375" defaultRowHeight="15" customHeight="1"/>
  <cols>
    <col min="1" max="1" width="25.140625" style="1553" customWidth="1"/>
    <col min="2" max="2" width="39.140625" style="1553" customWidth="1"/>
    <col min="3" max="9" width="11.42578125" style="1553" customWidth="1"/>
    <col min="10" max="10" width="13.7109375" style="1553" customWidth="1"/>
    <col min="11" max="13" width="11.42578125" style="1553" customWidth="1"/>
    <col min="14" max="14" width="42.28515625" style="1553" customWidth="1"/>
    <col min="15" max="26" width="11.42578125" style="1553" customWidth="1"/>
    <col min="27" max="16384" width="12.7109375" style="1553"/>
  </cols>
  <sheetData>
    <row r="1" spans="1:26" ht="48" customHeight="1" thickBot="1">
      <c r="A1" s="769"/>
      <c r="B1" s="3602" t="s">
        <v>2429</v>
      </c>
      <c r="C1" s="3603"/>
      <c r="D1" s="3603"/>
      <c r="E1" s="3603"/>
      <c r="F1" s="3603"/>
      <c r="G1" s="3603"/>
      <c r="H1" s="3603"/>
      <c r="I1" s="3603"/>
      <c r="J1" s="3603"/>
      <c r="K1" s="3603"/>
      <c r="L1" s="3603"/>
      <c r="M1" s="3604"/>
      <c r="N1" s="770"/>
      <c r="O1" s="771"/>
      <c r="P1" s="771"/>
      <c r="Q1" s="771"/>
      <c r="R1" s="771"/>
      <c r="S1" s="771"/>
      <c r="T1" s="771"/>
      <c r="U1" s="771"/>
      <c r="V1" s="771"/>
      <c r="W1" s="771"/>
      <c r="X1" s="771"/>
      <c r="Y1" s="771"/>
      <c r="Z1" s="771"/>
    </row>
    <row r="2" spans="1:26" ht="53.25" customHeight="1">
      <c r="A2" s="3273" t="s">
        <v>457</v>
      </c>
      <c r="B2" s="773" t="s">
        <v>458</v>
      </c>
      <c r="C2" s="3275" t="s">
        <v>2428</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48" customHeight="1">
      <c r="A3" s="3274"/>
      <c r="B3" s="775" t="s">
        <v>538</v>
      </c>
      <c r="C3" s="2869" t="s">
        <v>1960</v>
      </c>
      <c r="D3" s="2870"/>
      <c r="E3" s="2870"/>
      <c r="F3" s="2870"/>
      <c r="G3" s="2870"/>
      <c r="H3" s="2870"/>
      <c r="I3" s="2870"/>
      <c r="J3" s="2870"/>
      <c r="K3" s="2870"/>
      <c r="L3" s="2870"/>
      <c r="M3" s="2871"/>
      <c r="N3" s="770"/>
      <c r="O3" s="771"/>
      <c r="P3" s="771"/>
      <c r="Q3" s="771"/>
      <c r="R3" s="771"/>
      <c r="S3" s="771"/>
      <c r="T3" s="771"/>
      <c r="U3" s="771"/>
      <c r="V3" s="771"/>
      <c r="W3" s="771"/>
      <c r="X3" s="771"/>
      <c r="Y3" s="771"/>
      <c r="Z3" s="771"/>
    </row>
    <row r="4" spans="1:26" ht="15.75" customHeight="1">
      <c r="A4" s="3274"/>
      <c r="B4" s="824" t="s">
        <v>3</v>
      </c>
      <c r="C4" s="1554" t="s">
        <v>8</v>
      </c>
      <c r="D4" s="1148"/>
      <c r="E4" s="779"/>
      <c r="F4" s="3605" t="s">
        <v>4</v>
      </c>
      <c r="G4" s="3282"/>
      <c r="H4" s="1555"/>
      <c r="I4" s="3596"/>
      <c r="J4" s="3279"/>
      <c r="K4" s="3279"/>
      <c r="L4" s="3279"/>
      <c r="M4" s="3280"/>
      <c r="N4" s="3297"/>
      <c r="O4" s="771"/>
      <c r="P4" s="771"/>
      <c r="Q4" s="771"/>
      <c r="R4" s="771"/>
      <c r="S4" s="771"/>
      <c r="T4" s="771"/>
      <c r="U4" s="771"/>
      <c r="V4" s="771"/>
      <c r="W4" s="771"/>
      <c r="X4" s="771"/>
      <c r="Y4" s="771"/>
      <c r="Z4" s="771"/>
    </row>
    <row r="5" spans="1:26" ht="15.75" customHeight="1">
      <c r="A5" s="3274"/>
      <c r="B5" s="824" t="s">
        <v>459</v>
      </c>
      <c r="C5" s="3306"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824" t="s">
        <v>460</v>
      </c>
      <c r="C6" s="3306"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387</v>
      </c>
      <c r="D7" s="3279"/>
      <c r="E7" s="3279"/>
      <c r="F7" s="781"/>
      <c r="G7" s="782"/>
      <c r="H7" s="783" t="s">
        <v>5</v>
      </c>
      <c r="I7" s="3300" t="s">
        <v>400</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1</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1556"/>
      <c r="F9" s="3288" t="s">
        <v>5</v>
      </c>
      <c r="G9" s="3287"/>
      <c r="H9" s="1557"/>
      <c r="I9" s="3288" t="s">
        <v>5</v>
      </c>
      <c r="J9" s="3287"/>
      <c r="K9" s="1556"/>
      <c r="L9" s="3288" t="s">
        <v>5</v>
      </c>
      <c r="M9" s="3289"/>
      <c r="N9" s="770"/>
      <c r="O9" s="771"/>
      <c r="P9" s="771"/>
      <c r="Q9" s="771"/>
      <c r="R9" s="771"/>
      <c r="S9" s="771"/>
      <c r="T9" s="771"/>
      <c r="U9" s="771"/>
      <c r="V9" s="771"/>
      <c r="W9" s="771"/>
      <c r="X9" s="771"/>
      <c r="Y9" s="771"/>
      <c r="Z9" s="771"/>
    </row>
    <row r="10" spans="1:26" ht="19.5" customHeight="1">
      <c r="A10" s="3274"/>
      <c r="B10" s="3291"/>
      <c r="C10" s="3295"/>
      <c r="D10" s="3296"/>
      <c r="E10" s="1556"/>
      <c r="F10" s="3301"/>
      <c r="G10" s="3296"/>
      <c r="H10" s="1556"/>
      <c r="I10" s="3301"/>
      <c r="J10" s="3296"/>
      <c r="K10" s="1556"/>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1147"/>
      <c r="F11" s="3303" t="s">
        <v>463</v>
      </c>
      <c r="G11" s="3296"/>
      <c r="H11" s="1147"/>
      <c r="I11" s="3303" t="s">
        <v>463</v>
      </c>
      <c r="J11" s="3296"/>
      <c r="K11" s="1147"/>
      <c r="L11" s="3304" t="s">
        <v>5</v>
      </c>
      <c r="M11" s="3280"/>
      <c r="N11" s="770"/>
      <c r="O11" s="771"/>
      <c r="P11" s="771"/>
      <c r="Q11" s="771"/>
      <c r="R11" s="771"/>
      <c r="S11" s="771"/>
      <c r="T11" s="771"/>
      <c r="U11" s="771"/>
      <c r="V11" s="771"/>
      <c r="W11" s="771"/>
      <c r="X11" s="771"/>
      <c r="Y11" s="771"/>
      <c r="Z11" s="771"/>
    </row>
    <row r="12" spans="1:26" ht="142.5" customHeight="1">
      <c r="A12" s="3274"/>
      <c r="B12" s="775" t="s">
        <v>464</v>
      </c>
      <c r="C12" s="3598" t="s">
        <v>2431</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267.95" customHeight="1">
      <c r="A13" s="3274"/>
      <c r="B13" s="775" t="s">
        <v>543</v>
      </c>
      <c r="C13" s="3598" t="s">
        <v>2427</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3306" t="s">
        <v>1959</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111" customHeight="1">
      <c r="A15" s="3274"/>
      <c r="B15" s="1146" t="s">
        <v>547</v>
      </c>
      <c r="C15" s="3299" t="s">
        <v>11</v>
      </c>
      <c r="D15" s="3282"/>
      <c r="E15" s="789" t="s">
        <v>548</v>
      </c>
      <c r="F15" s="3309" t="s">
        <v>2410</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2411</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2430</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1558"/>
      <c r="F19" s="795"/>
      <c r="G19" s="1558"/>
      <c r="H19" s="795"/>
      <c r="I19" s="1558"/>
      <c r="J19" s="795"/>
      <c r="K19" s="1558"/>
      <c r="L19" s="1558"/>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1559" t="s">
        <v>468</v>
      </c>
      <c r="F20" s="799"/>
      <c r="G20" s="1559" t="s">
        <v>469</v>
      </c>
      <c r="H20" s="799"/>
      <c r="I20" s="1559" t="s">
        <v>470</v>
      </c>
      <c r="J20" s="801"/>
      <c r="K20" s="1559"/>
      <c r="L20" s="1559"/>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1559" t="s">
        <v>472</v>
      </c>
      <c r="F21" s="803"/>
      <c r="G21" s="1559" t="s">
        <v>473</v>
      </c>
      <c r="H21" s="803"/>
      <c r="I21" s="1559"/>
      <c r="J21" s="1558"/>
      <c r="K21" s="1559"/>
      <c r="L21" s="1559"/>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1559" t="s">
        <v>475</v>
      </c>
      <c r="F22" s="802"/>
      <c r="G22" s="1559"/>
      <c r="H22" s="1558"/>
      <c r="I22" s="1559"/>
      <c r="J22" s="1558"/>
      <c r="K22" s="1559"/>
      <c r="L22" s="1559"/>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1559" t="s">
        <v>478</v>
      </c>
      <c r="F23" s="1147" t="s">
        <v>551</v>
      </c>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1560"/>
      <c r="F26" s="1559" t="s">
        <v>481</v>
      </c>
      <c r="G26" s="802"/>
      <c r="H26" s="1560"/>
      <c r="I26" s="1559" t="s">
        <v>482</v>
      </c>
      <c r="J26" s="802" t="s">
        <v>477</v>
      </c>
      <c r="K26" s="1560"/>
      <c r="L26" s="1559"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1561"/>
      <c r="F27" s="1559" t="s">
        <v>484</v>
      </c>
      <c r="G27" s="803"/>
      <c r="H27" s="1561"/>
      <c r="I27" s="1559" t="s">
        <v>1660</v>
      </c>
      <c r="J27" s="802"/>
      <c r="K27" s="1556"/>
      <c r="L27" s="1559"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1560"/>
      <c r="F30" s="1562" t="s">
        <v>487</v>
      </c>
      <c r="G30" s="803" t="s">
        <v>29</v>
      </c>
      <c r="H30" s="1560"/>
      <c r="I30" s="1562" t="s">
        <v>488</v>
      </c>
      <c r="J30" s="3596"/>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1563">
        <v>2021</v>
      </c>
      <c r="E33" s="1564"/>
      <c r="F33" s="1560" t="s">
        <v>491</v>
      </c>
      <c r="G33" s="829" t="s">
        <v>859</v>
      </c>
      <c r="H33" s="1564"/>
      <c r="I33" s="1562"/>
      <c r="J33" s="1564"/>
      <c r="K33" s="1564"/>
      <c r="L33" s="1561"/>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1560" t="s">
        <v>494</v>
      </c>
      <c r="E36" s="1560"/>
      <c r="F36" s="1560" t="s">
        <v>495</v>
      </c>
      <c r="G36" s="1560"/>
      <c r="H36" s="1556" t="s">
        <v>496</v>
      </c>
      <c r="I36" s="1556"/>
      <c r="J36" s="1556" t="s">
        <v>497</v>
      </c>
      <c r="K36" s="1560"/>
      <c r="L36" s="1560" t="s">
        <v>498</v>
      </c>
      <c r="M36" s="837"/>
      <c r="N36" s="770"/>
      <c r="O36" s="771"/>
      <c r="P36" s="771"/>
      <c r="Q36" s="771"/>
      <c r="R36" s="771"/>
      <c r="S36" s="771"/>
      <c r="T36" s="771"/>
      <c r="U36" s="771"/>
      <c r="V36" s="771"/>
      <c r="W36" s="771"/>
      <c r="X36" s="771"/>
      <c r="Y36" s="771"/>
      <c r="Z36" s="771"/>
    </row>
    <row r="37" spans="1:26" ht="15.75" customHeight="1">
      <c r="A37" s="3274"/>
      <c r="B37" s="3291"/>
      <c r="C37" s="798"/>
      <c r="D37" s="1565"/>
      <c r="E37" s="839">
        <v>2020</v>
      </c>
      <c r="F37" s="1565">
        <v>0.2</v>
      </c>
      <c r="G37" s="839">
        <v>2021</v>
      </c>
      <c r="H37" s="1565">
        <v>0.6</v>
      </c>
      <c r="I37" s="839">
        <v>2022</v>
      </c>
      <c r="J37" s="1565">
        <v>1</v>
      </c>
      <c r="K37" s="839">
        <v>2023</v>
      </c>
      <c r="L37" s="1565"/>
      <c r="M37" s="840">
        <v>2024</v>
      </c>
      <c r="N37" s="770"/>
      <c r="O37" s="771"/>
      <c r="P37" s="771"/>
      <c r="Q37" s="771"/>
      <c r="R37" s="771"/>
      <c r="S37" s="771"/>
      <c r="T37" s="771"/>
      <c r="U37" s="771"/>
      <c r="V37" s="771"/>
      <c r="W37" s="771"/>
      <c r="X37" s="771"/>
      <c r="Y37" s="771"/>
      <c r="Z37" s="771"/>
    </row>
    <row r="38" spans="1:26" ht="15.75" customHeight="1">
      <c r="A38" s="3274"/>
      <c r="B38" s="3291"/>
      <c r="C38" s="798"/>
      <c r="D38" s="1560" t="s">
        <v>499</v>
      </c>
      <c r="E38" s="1560"/>
      <c r="F38" s="1560" t="s">
        <v>500</v>
      </c>
      <c r="G38" s="1560"/>
      <c r="H38" s="1556" t="s">
        <v>501</v>
      </c>
      <c r="I38" s="1556"/>
      <c r="J38" s="1556" t="s">
        <v>502</v>
      </c>
      <c r="K38" s="1560"/>
      <c r="L38" s="1560" t="s">
        <v>503</v>
      </c>
      <c r="M38" s="797"/>
      <c r="N38" s="770"/>
      <c r="O38" s="771"/>
      <c r="P38" s="771"/>
      <c r="Q38" s="771"/>
      <c r="R38" s="771"/>
      <c r="S38" s="771"/>
      <c r="T38" s="771"/>
      <c r="U38" s="771"/>
      <c r="V38" s="771"/>
      <c r="W38" s="771"/>
      <c r="X38" s="771"/>
      <c r="Y38" s="771"/>
      <c r="Z38" s="771"/>
    </row>
    <row r="39" spans="1:26" ht="15.75" customHeight="1">
      <c r="A39" s="3274"/>
      <c r="B39" s="3291"/>
      <c r="C39" s="798"/>
      <c r="D39" s="1565"/>
      <c r="E39" s="839">
        <v>2025</v>
      </c>
      <c r="F39" s="1565"/>
      <c r="G39" s="839">
        <v>2026</v>
      </c>
      <c r="H39" s="1565"/>
      <c r="I39" s="839">
        <v>2027</v>
      </c>
      <c r="J39" s="1565"/>
      <c r="K39" s="839">
        <v>2028</v>
      </c>
      <c r="L39" s="1565"/>
      <c r="M39" s="840">
        <v>2029</v>
      </c>
      <c r="N39" s="770"/>
      <c r="O39" s="771"/>
      <c r="P39" s="771"/>
      <c r="Q39" s="771"/>
      <c r="R39" s="771"/>
      <c r="S39" s="771"/>
      <c r="T39" s="771"/>
      <c r="U39" s="771"/>
      <c r="V39" s="771"/>
      <c r="W39" s="771"/>
      <c r="X39" s="771"/>
      <c r="Y39" s="771"/>
      <c r="Z39" s="771"/>
    </row>
    <row r="40" spans="1:26" ht="15.75" customHeight="1">
      <c r="A40" s="3274"/>
      <c r="B40" s="3291"/>
      <c r="C40" s="798"/>
      <c r="D40" s="1560" t="s">
        <v>504</v>
      </c>
      <c r="E40" s="1560"/>
      <c r="F40" s="1560" t="s">
        <v>505</v>
      </c>
      <c r="G40" s="1560"/>
      <c r="H40" s="1556" t="s">
        <v>506</v>
      </c>
      <c r="I40" s="1556"/>
      <c r="J40" s="1556" t="s">
        <v>507</v>
      </c>
      <c r="K40" s="1560"/>
      <c r="L40" s="1560" t="s">
        <v>2412</v>
      </c>
      <c r="M40" s="797"/>
      <c r="N40" s="770"/>
      <c r="O40" s="771"/>
      <c r="P40" s="771"/>
      <c r="Q40" s="771"/>
      <c r="R40" s="771"/>
      <c r="S40" s="771"/>
      <c r="T40" s="771"/>
      <c r="U40" s="771"/>
      <c r="V40" s="771"/>
      <c r="W40" s="771"/>
      <c r="X40" s="771"/>
      <c r="Y40" s="771"/>
      <c r="Z40" s="771"/>
    </row>
    <row r="41" spans="1:26" ht="15.75" customHeight="1">
      <c r="A41" s="3274"/>
      <c r="B41" s="3291"/>
      <c r="C41" s="798"/>
      <c r="D41" s="1565"/>
      <c r="E41" s="839">
        <v>2030</v>
      </c>
      <c r="F41" s="1565"/>
      <c r="G41" s="839">
        <v>2031</v>
      </c>
      <c r="H41" s="1565"/>
      <c r="I41" s="839">
        <v>2032</v>
      </c>
      <c r="J41" s="1565"/>
      <c r="K41" s="839">
        <v>2033</v>
      </c>
      <c r="L41" s="1565"/>
      <c r="M41" s="840">
        <v>2034</v>
      </c>
      <c r="N41" s="770"/>
      <c r="O41" s="771"/>
      <c r="P41" s="771"/>
      <c r="Q41" s="771"/>
      <c r="R41" s="771"/>
      <c r="S41" s="771"/>
      <c r="T41" s="771"/>
      <c r="U41" s="771"/>
      <c r="V41" s="771"/>
      <c r="W41" s="771"/>
      <c r="X41" s="771"/>
      <c r="Y41" s="771"/>
      <c r="Z41" s="771"/>
    </row>
    <row r="42" spans="1:26" ht="15.75" customHeight="1">
      <c r="A42" s="3274"/>
      <c r="B42" s="3291"/>
      <c r="C42" s="798"/>
      <c r="D42" s="1560" t="s">
        <v>2413</v>
      </c>
      <c r="E42" s="1560"/>
      <c r="F42" s="1560" t="s">
        <v>2414</v>
      </c>
      <c r="G42" s="1560"/>
      <c r="H42" s="1556" t="s">
        <v>2415</v>
      </c>
      <c r="I42" s="1556"/>
      <c r="J42" s="1556" t="s">
        <v>2416</v>
      </c>
      <c r="K42" s="1560"/>
      <c r="L42" s="1566" t="s">
        <v>509</v>
      </c>
      <c r="M42" s="839"/>
      <c r="N42" s="770"/>
      <c r="O42" s="771"/>
      <c r="P42" s="771"/>
      <c r="Q42" s="771"/>
      <c r="R42" s="771"/>
      <c r="S42" s="771"/>
      <c r="T42" s="771"/>
      <c r="U42" s="771"/>
      <c r="V42" s="771"/>
      <c r="W42" s="771"/>
      <c r="X42" s="771"/>
      <c r="Y42" s="771"/>
      <c r="Z42" s="771"/>
    </row>
    <row r="43" spans="1:26" ht="15.75" customHeight="1">
      <c r="A43" s="3274"/>
      <c r="B43" s="3291"/>
      <c r="C43" s="798"/>
      <c r="D43" s="1565"/>
      <c r="E43" s="839">
        <v>2035</v>
      </c>
      <c r="F43" s="1565"/>
      <c r="G43" s="839">
        <v>2036</v>
      </c>
      <c r="H43" s="1565"/>
      <c r="I43" s="839">
        <v>2037</v>
      </c>
      <c r="J43" s="1565"/>
      <c r="K43" s="839">
        <v>2038</v>
      </c>
      <c r="L43" s="3597">
        <v>1</v>
      </c>
      <c r="M43" s="3282"/>
      <c r="N43" s="770"/>
      <c r="O43" s="771"/>
      <c r="P43" s="771"/>
      <c r="Q43" s="771"/>
      <c r="R43" s="771"/>
      <c r="S43" s="771"/>
      <c r="T43" s="771"/>
      <c r="U43" s="771"/>
      <c r="V43" s="771"/>
      <c r="W43" s="771"/>
      <c r="X43" s="771"/>
      <c r="Y43" s="771"/>
      <c r="Z43" s="771"/>
    </row>
    <row r="44" spans="1:26" ht="15.75" customHeight="1">
      <c r="A44" s="3274"/>
      <c r="B44" s="3291"/>
      <c r="C44" s="845"/>
      <c r="D44" s="1566"/>
      <c r="E44" s="846"/>
      <c r="F44" s="1566"/>
      <c r="G44" s="846"/>
      <c r="H44" s="848"/>
      <c r="I44" s="806"/>
      <c r="J44" s="848"/>
      <c r="K44" s="806"/>
      <c r="L44" s="848"/>
      <c r="M44" s="807"/>
      <c r="N44" s="770"/>
      <c r="O44" s="771"/>
      <c r="P44" s="771"/>
      <c r="Q44" s="771"/>
      <c r="R44" s="771"/>
      <c r="S44" s="771"/>
      <c r="T44" s="771"/>
      <c r="U44" s="771"/>
      <c r="V44" s="771"/>
      <c r="W44" s="771"/>
      <c r="X44" s="771"/>
      <c r="Y44" s="771"/>
      <c r="Z44" s="771"/>
    </row>
    <row r="45" spans="1:26" ht="18" customHeight="1">
      <c r="A45" s="3274"/>
      <c r="B45" s="3307" t="s">
        <v>510</v>
      </c>
      <c r="C45" s="808"/>
      <c r="D45" s="792"/>
      <c r="E45" s="792"/>
      <c r="F45" s="792"/>
      <c r="G45" s="792"/>
      <c r="H45" s="792"/>
      <c r="I45" s="792"/>
      <c r="J45" s="792"/>
      <c r="K45" s="792"/>
      <c r="L45" s="1561"/>
      <c r="M45" s="830"/>
      <c r="N45" s="770"/>
      <c r="O45" s="771"/>
      <c r="P45" s="771"/>
      <c r="Q45" s="771"/>
      <c r="R45" s="771"/>
      <c r="S45" s="771"/>
      <c r="T45" s="771"/>
      <c r="U45" s="771"/>
      <c r="V45" s="771"/>
      <c r="W45" s="771"/>
      <c r="X45" s="771"/>
      <c r="Y45" s="771"/>
      <c r="Z45" s="771"/>
    </row>
    <row r="46" spans="1:26" ht="15.75" customHeight="1">
      <c r="A46" s="3274"/>
      <c r="B46" s="3291"/>
      <c r="C46" s="849"/>
      <c r="D46" s="1567" t="s">
        <v>131</v>
      </c>
      <c r="E46" s="851" t="s">
        <v>28</v>
      </c>
      <c r="F46" s="3312" t="s">
        <v>511</v>
      </c>
      <c r="G46" s="3314"/>
      <c r="H46" s="3287"/>
      <c r="I46" s="3287"/>
      <c r="J46" s="3315"/>
      <c r="K46" s="1568" t="s">
        <v>512</v>
      </c>
      <c r="L46" s="3318"/>
      <c r="M46" s="3289"/>
      <c r="N46" s="770"/>
      <c r="O46" s="771"/>
      <c r="P46" s="771"/>
      <c r="Q46" s="771"/>
      <c r="R46" s="771"/>
      <c r="S46" s="771"/>
      <c r="T46" s="771"/>
      <c r="U46" s="771"/>
      <c r="V46" s="771"/>
      <c r="W46" s="771"/>
      <c r="X46" s="771"/>
      <c r="Y46" s="771"/>
      <c r="Z46" s="771"/>
    </row>
    <row r="47" spans="1:26" ht="15.75" customHeight="1">
      <c r="A47" s="3274"/>
      <c r="B47" s="3291"/>
      <c r="C47" s="849"/>
      <c r="D47" s="853"/>
      <c r="E47" s="802" t="s">
        <v>477</v>
      </c>
      <c r="F47" s="3313"/>
      <c r="G47" s="3316"/>
      <c r="H47" s="3296"/>
      <c r="I47" s="3296"/>
      <c r="J47" s="3317"/>
      <c r="K47" s="1561"/>
      <c r="L47" s="3316"/>
      <c r="M47" s="3302"/>
      <c r="N47" s="770"/>
      <c r="O47" s="771"/>
      <c r="P47" s="771"/>
      <c r="Q47" s="771"/>
      <c r="R47" s="771"/>
      <c r="S47" s="771"/>
      <c r="T47" s="771"/>
      <c r="U47" s="771"/>
      <c r="V47" s="771"/>
      <c r="W47" s="771"/>
      <c r="X47" s="771"/>
      <c r="Y47" s="771"/>
      <c r="Z47" s="771"/>
    </row>
    <row r="48" spans="1:26" ht="15.75" customHeight="1">
      <c r="A48" s="3274"/>
      <c r="B48" s="3292"/>
      <c r="C48" s="854"/>
      <c r="D48" s="815"/>
      <c r="E48" s="815"/>
      <c r="F48" s="815"/>
      <c r="G48" s="815"/>
      <c r="H48" s="815"/>
      <c r="I48" s="815"/>
      <c r="J48" s="815"/>
      <c r="K48" s="815"/>
      <c r="L48" s="1561"/>
      <c r="M48" s="830"/>
      <c r="N48" s="770"/>
      <c r="O48" s="771"/>
      <c r="P48" s="771"/>
      <c r="Q48" s="771"/>
      <c r="R48" s="771"/>
      <c r="S48" s="771"/>
      <c r="T48" s="771"/>
      <c r="U48" s="771"/>
      <c r="V48" s="771"/>
      <c r="W48" s="771"/>
      <c r="X48" s="771"/>
      <c r="Y48" s="771"/>
      <c r="Z48" s="771"/>
    </row>
    <row r="49" spans="1:26" ht="31.5" customHeight="1">
      <c r="A49" s="3274"/>
      <c r="B49" s="775" t="s">
        <v>513</v>
      </c>
      <c r="C49" s="3306" t="s">
        <v>2426</v>
      </c>
      <c r="D49" s="3279"/>
      <c r="E49" s="3279"/>
      <c r="F49" s="3279"/>
      <c r="G49" s="3279"/>
      <c r="H49" s="3279"/>
      <c r="I49" s="3279"/>
      <c r="J49" s="3279"/>
      <c r="K49" s="3279"/>
      <c r="L49" s="3279"/>
      <c r="M49" s="3280"/>
      <c r="N49" s="770"/>
      <c r="O49" s="771"/>
      <c r="P49" s="771"/>
      <c r="Q49" s="771"/>
      <c r="R49" s="771"/>
      <c r="S49" s="771"/>
      <c r="T49" s="771"/>
      <c r="U49" s="771"/>
      <c r="V49" s="771"/>
      <c r="W49" s="771"/>
      <c r="X49" s="771"/>
      <c r="Y49" s="771"/>
      <c r="Z49" s="771"/>
    </row>
    <row r="50" spans="1:26" ht="23.25" customHeight="1">
      <c r="A50" s="3274"/>
      <c r="B50" s="790" t="s">
        <v>514</v>
      </c>
      <c r="C50" s="3306" t="s">
        <v>2418</v>
      </c>
      <c r="D50" s="3279"/>
      <c r="E50" s="3279"/>
      <c r="F50" s="3279"/>
      <c r="G50" s="3279"/>
      <c r="H50" s="3279"/>
      <c r="I50" s="3279"/>
      <c r="J50" s="3279"/>
      <c r="K50" s="3279"/>
      <c r="L50" s="3279"/>
      <c r="M50" s="3280"/>
      <c r="N50" s="770"/>
      <c r="O50" s="771"/>
      <c r="P50" s="771"/>
      <c r="Q50" s="771"/>
      <c r="R50" s="771"/>
      <c r="S50" s="771"/>
      <c r="T50" s="771"/>
      <c r="U50" s="771"/>
      <c r="V50" s="771"/>
      <c r="W50" s="771"/>
      <c r="X50" s="771"/>
      <c r="Y50" s="771"/>
      <c r="Z50" s="771"/>
    </row>
    <row r="51" spans="1:26" ht="22.5" customHeight="1">
      <c r="A51" s="3274"/>
      <c r="B51" s="790" t="s">
        <v>515</v>
      </c>
      <c r="C51" s="3306">
        <v>30</v>
      </c>
      <c r="D51" s="3279"/>
      <c r="E51" s="3279"/>
      <c r="F51" s="3279"/>
      <c r="G51" s="3279"/>
      <c r="H51" s="3279"/>
      <c r="I51" s="3279"/>
      <c r="J51" s="3279"/>
      <c r="K51" s="3279"/>
      <c r="L51" s="3279"/>
      <c r="M51" s="3280"/>
      <c r="N51" s="770"/>
      <c r="O51" s="771"/>
      <c r="P51" s="771"/>
      <c r="Q51" s="771"/>
      <c r="R51" s="771"/>
      <c r="S51" s="771"/>
      <c r="T51" s="771"/>
      <c r="U51" s="771"/>
      <c r="V51" s="771"/>
      <c r="W51" s="771"/>
      <c r="X51" s="771"/>
      <c r="Y51" s="771"/>
      <c r="Z51" s="771"/>
    </row>
    <row r="52" spans="1:26" ht="15.75" customHeight="1">
      <c r="A52" s="3274"/>
      <c r="B52" s="790" t="s">
        <v>517</v>
      </c>
      <c r="C52" s="3306" t="s">
        <v>9</v>
      </c>
      <c r="D52" s="3279"/>
      <c r="E52" s="3279"/>
      <c r="F52" s="3279"/>
      <c r="G52" s="3279"/>
      <c r="H52" s="3279"/>
      <c r="I52" s="3279"/>
      <c r="J52" s="3279"/>
      <c r="K52" s="3279"/>
      <c r="L52" s="3279"/>
      <c r="M52" s="3280"/>
      <c r="N52" s="770"/>
      <c r="O52" s="771"/>
      <c r="P52" s="771"/>
      <c r="Q52" s="771"/>
      <c r="R52" s="771"/>
      <c r="S52" s="771"/>
      <c r="T52" s="771"/>
      <c r="U52" s="771"/>
      <c r="V52" s="771"/>
      <c r="W52" s="771"/>
      <c r="X52" s="771"/>
      <c r="Y52" s="771"/>
      <c r="Z52" s="771"/>
    </row>
    <row r="53" spans="1:26" ht="21" customHeight="1">
      <c r="A53" s="3273" t="s">
        <v>518</v>
      </c>
      <c r="B53" s="855" t="s">
        <v>519</v>
      </c>
      <c r="C53" s="3306" t="s">
        <v>2419</v>
      </c>
      <c r="D53" s="3279"/>
      <c r="E53" s="3279"/>
      <c r="F53" s="3279"/>
      <c r="G53" s="3279"/>
      <c r="H53" s="3279"/>
      <c r="I53" s="3279"/>
      <c r="J53" s="3279"/>
      <c r="K53" s="3279"/>
      <c r="L53" s="3279"/>
      <c r="M53" s="3280"/>
      <c r="N53" s="770"/>
      <c r="O53" s="771"/>
      <c r="P53" s="771"/>
      <c r="Q53" s="771"/>
      <c r="R53" s="771"/>
      <c r="S53" s="771"/>
      <c r="T53" s="771"/>
      <c r="U53" s="771"/>
      <c r="V53" s="771"/>
      <c r="W53" s="771"/>
      <c r="X53" s="771"/>
      <c r="Y53" s="771"/>
      <c r="Z53" s="771"/>
    </row>
    <row r="54" spans="1:26" ht="15.75" customHeight="1">
      <c r="A54" s="3274"/>
      <c r="B54" s="855" t="s">
        <v>521</v>
      </c>
      <c r="C54" s="3306" t="s">
        <v>2420</v>
      </c>
      <c r="D54" s="3279"/>
      <c r="E54" s="3279"/>
      <c r="F54" s="3279"/>
      <c r="G54" s="3279"/>
      <c r="H54" s="3279"/>
      <c r="I54" s="3279"/>
      <c r="J54" s="3279"/>
      <c r="K54" s="3279"/>
      <c r="L54" s="3279"/>
      <c r="M54" s="3280"/>
      <c r="N54" s="770"/>
      <c r="O54" s="771"/>
      <c r="P54" s="771"/>
      <c r="Q54" s="771"/>
      <c r="R54" s="771"/>
      <c r="S54" s="771"/>
      <c r="T54" s="771"/>
      <c r="U54" s="771"/>
      <c r="V54" s="771"/>
      <c r="W54" s="771"/>
      <c r="X54" s="771"/>
      <c r="Y54" s="771"/>
      <c r="Z54" s="771"/>
    </row>
    <row r="55" spans="1:26" ht="15.75" customHeight="1">
      <c r="A55" s="3274"/>
      <c r="B55" s="855" t="s">
        <v>523</v>
      </c>
      <c r="C55" s="3306" t="s">
        <v>1665</v>
      </c>
      <c r="D55" s="3279"/>
      <c r="E55" s="3279"/>
      <c r="F55" s="3279"/>
      <c r="G55" s="3279"/>
      <c r="H55" s="3279"/>
      <c r="I55" s="3279"/>
      <c r="J55" s="3279"/>
      <c r="K55" s="3279"/>
      <c r="L55" s="3279"/>
      <c r="M55" s="3280"/>
      <c r="N55" s="770"/>
      <c r="O55" s="771"/>
      <c r="P55" s="771"/>
      <c r="Q55" s="771"/>
      <c r="R55" s="771"/>
      <c r="S55" s="771"/>
      <c r="T55" s="771"/>
      <c r="U55" s="771"/>
      <c r="V55" s="771"/>
      <c r="W55" s="771"/>
      <c r="X55" s="771"/>
      <c r="Y55" s="771"/>
      <c r="Z55" s="771"/>
    </row>
    <row r="56" spans="1:26" ht="15.75" customHeight="1">
      <c r="A56" s="3274"/>
      <c r="B56" s="856" t="s">
        <v>524</v>
      </c>
      <c r="C56" s="3306" t="s">
        <v>2421</v>
      </c>
      <c r="D56" s="3279"/>
      <c r="E56" s="3279"/>
      <c r="F56" s="3279"/>
      <c r="G56" s="3279"/>
      <c r="H56" s="3279"/>
      <c r="I56" s="3279"/>
      <c r="J56" s="3279"/>
      <c r="K56" s="3279"/>
      <c r="L56" s="3279"/>
      <c r="M56" s="3280"/>
      <c r="N56" s="770"/>
      <c r="O56" s="771"/>
      <c r="P56" s="771"/>
      <c r="Q56" s="771"/>
      <c r="R56" s="771"/>
      <c r="S56" s="771"/>
      <c r="T56" s="771"/>
      <c r="U56" s="771"/>
      <c r="V56" s="771"/>
      <c r="W56" s="771"/>
      <c r="X56" s="771"/>
      <c r="Y56" s="771"/>
      <c r="Z56" s="771"/>
    </row>
    <row r="57" spans="1:26" ht="15.75" customHeight="1">
      <c r="A57" s="3274"/>
      <c r="B57" s="855" t="s">
        <v>526</v>
      </c>
      <c r="C57" s="3595" t="s">
        <v>2422</v>
      </c>
      <c r="D57" s="3279"/>
      <c r="E57" s="3279"/>
      <c r="F57" s="3279"/>
      <c r="G57" s="3279"/>
      <c r="H57" s="3279"/>
      <c r="I57" s="3279"/>
      <c r="J57" s="3279"/>
      <c r="K57" s="3279"/>
      <c r="L57" s="3279"/>
      <c r="M57" s="3280"/>
      <c r="N57" s="770"/>
      <c r="O57" s="771"/>
      <c r="P57" s="771"/>
      <c r="Q57" s="771"/>
      <c r="R57" s="771"/>
      <c r="S57" s="771"/>
      <c r="T57" s="771"/>
      <c r="U57" s="771"/>
      <c r="V57" s="771"/>
      <c r="W57" s="771"/>
      <c r="X57" s="771"/>
      <c r="Y57" s="771"/>
      <c r="Z57" s="771"/>
    </row>
    <row r="58" spans="1:26" ht="15.75" customHeight="1" thickBot="1">
      <c r="A58" s="3326"/>
      <c r="B58" s="855" t="s">
        <v>527</v>
      </c>
      <c r="C58" s="3306" t="s">
        <v>2423</v>
      </c>
      <c r="D58" s="3279"/>
      <c r="E58" s="3279"/>
      <c r="F58" s="3279"/>
      <c r="G58" s="3279"/>
      <c r="H58" s="3279"/>
      <c r="I58" s="3279"/>
      <c r="J58" s="3279"/>
      <c r="K58" s="3279"/>
      <c r="L58" s="3279"/>
      <c r="M58" s="3280"/>
      <c r="N58" s="770"/>
      <c r="O58" s="771"/>
      <c r="P58" s="771"/>
      <c r="Q58" s="771"/>
      <c r="R58" s="771"/>
      <c r="S58" s="771"/>
      <c r="T58" s="771"/>
      <c r="U58" s="771"/>
      <c r="V58" s="771"/>
      <c r="W58" s="771"/>
      <c r="X58" s="771"/>
      <c r="Y58" s="771"/>
      <c r="Z58" s="771"/>
    </row>
    <row r="59" spans="1:26" ht="18" customHeight="1">
      <c r="A59" s="3273" t="s">
        <v>528</v>
      </c>
      <c r="B59" s="857" t="s">
        <v>529</v>
      </c>
      <c r="C59" s="3306" t="s">
        <v>1669</v>
      </c>
      <c r="D59" s="3279"/>
      <c r="E59" s="3279"/>
      <c r="F59" s="3279"/>
      <c r="G59" s="3279"/>
      <c r="H59" s="3279"/>
      <c r="I59" s="3279"/>
      <c r="J59" s="3279"/>
      <c r="K59" s="3279"/>
      <c r="L59" s="3279"/>
      <c r="M59" s="3280"/>
      <c r="N59" s="770"/>
      <c r="O59" s="771"/>
      <c r="P59" s="771"/>
      <c r="Q59" s="771"/>
      <c r="R59" s="771"/>
      <c r="S59" s="771"/>
      <c r="T59" s="771"/>
      <c r="U59" s="771"/>
      <c r="V59" s="771"/>
      <c r="W59" s="771"/>
      <c r="X59" s="771"/>
      <c r="Y59" s="771"/>
      <c r="Z59" s="771"/>
    </row>
    <row r="60" spans="1:26" ht="27" customHeight="1">
      <c r="A60" s="3274"/>
      <c r="B60" s="857" t="s">
        <v>531</v>
      </c>
      <c r="C60" s="3306" t="s">
        <v>1670</v>
      </c>
      <c r="D60" s="3279"/>
      <c r="E60" s="3279"/>
      <c r="F60" s="3279"/>
      <c r="G60" s="3279"/>
      <c r="H60" s="3279"/>
      <c r="I60" s="3279"/>
      <c r="J60" s="3279"/>
      <c r="K60" s="3279"/>
      <c r="L60" s="3279"/>
      <c r="M60" s="3280"/>
      <c r="N60" s="770"/>
      <c r="O60" s="771"/>
      <c r="P60" s="771"/>
      <c r="Q60" s="771"/>
      <c r="R60" s="771"/>
      <c r="S60" s="771"/>
      <c r="T60" s="771"/>
      <c r="U60" s="771"/>
      <c r="V60" s="771"/>
      <c r="W60" s="771"/>
      <c r="X60" s="771"/>
      <c r="Y60" s="771"/>
      <c r="Z60" s="771"/>
    </row>
    <row r="61" spans="1:26" ht="25.5" customHeight="1" thickBot="1">
      <c r="A61" s="3274"/>
      <c r="B61" s="858" t="s">
        <v>5</v>
      </c>
      <c r="C61" s="3306" t="s">
        <v>1665</v>
      </c>
      <c r="D61" s="3279"/>
      <c r="E61" s="3279"/>
      <c r="F61" s="3279"/>
      <c r="G61" s="3279"/>
      <c r="H61" s="3279"/>
      <c r="I61" s="3279"/>
      <c r="J61" s="3279"/>
      <c r="K61" s="3279"/>
      <c r="L61" s="3279"/>
      <c r="M61" s="3280"/>
      <c r="N61" s="770"/>
      <c r="O61" s="771"/>
      <c r="P61" s="771"/>
      <c r="Q61" s="771"/>
      <c r="R61" s="771"/>
      <c r="S61" s="771"/>
      <c r="T61" s="771"/>
      <c r="U61" s="771"/>
      <c r="V61" s="771"/>
      <c r="W61" s="771"/>
      <c r="X61" s="771"/>
      <c r="Y61" s="771"/>
      <c r="Z61" s="771"/>
    </row>
    <row r="62" spans="1:26" ht="17.25" customHeight="1" thickBot="1">
      <c r="A62" s="859" t="s">
        <v>533</v>
      </c>
      <c r="B62" s="860"/>
      <c r="C62" s="3319"/>
      <c r="D62" s="3320"/>
      <c r="E62" s="3320"/>
      <c r="F62" s="3320"/>
      <c r="G62" s="3320"/>
      <c r="H62" s="3320"/>
      <c r="I62" s="3320"/>
      <c r="J62" s="3320"/>
      <c r="K62" s="3320"/>
      <c r="L62" s="3320"/>
      <c r="M62" s="332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3">
    <mergeCell ref="B1:M1"/>
    <mergeCell ref="A2:A15"/>
    <mergeCell ref="C2:M2"/>
    <mergeCell ref="C3:M3"/>
    <mergeCell ref="F4:G4"/>
    <mergeCell ref="I4:M4"/>
    <mergeCell ref="C9:D9"/>
    <mergeCell ref="F9:G9"/>
    <mergeCell ref="I9:J9"/>
    <mergeCell ref="L9:M9"/>
    <mergeCell ref="F10:G10"/>
    <mergeCell ref="I10:J10"/>
    <mergeCell ref="L10:M10"/>
    <mergeCell ref="B8:B11"/>
    <mergeCell ref="C8:D8"/>
    <mergeCell ref="F8:G8"/>
    <mergeCell ref="I8:J8"/>
    <mergeCell ref="L8:M8"/>
    <mergeCell ref="C10:D10"/>
    <mergeCell ref="C11:D11"/>
    <mergeCell ref="F11:G11"/>
    <mergeCell ref="I11:J11"/>
    <mergeCell ref="L11:M11"/>
    <mergeCell ref="N4:N6"/>
    <mergeCell ref="C5:M5"/>
    <mergeCell ref="C6:M6"/>
    <mergeCell ref="C7:E7"/>
    <mergeCell ref="I7:M7"/>
    <mergeCell ref="N29:N31"/>
    <mergeCell ref="J30:L30"/>
    <mergeCell ref="A16:A52"/>
    <mergeCell ref="C16:M16"/>
    <mergeCell ref="C17:M17"/>
    <mergeCell ref="B18:B24"/>
    <mergeCell ref="B25:B28"/>
    <mergeCell ref="B45:B48"/>
    <mergeCell ref="F46:F47"/>
    <mergeCell ref="G46:J47"/>
    <mergeCell ref="L46:M47"/>
    <mergeCell ref="B32:B34"/>
    <mergeCell ref="B35:B44"/>
    <mergeCell ref="L43:M43"/>
    <mergeCell ref="C12:M12"/>
    <mergeCell ref="C13:M13"/>
    <mergeCell ref="C14:M14"/>
    <mergeCell ref="C15:D15"/>
    <mergeCell ref="F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hyperlinks>
  <pageMargins left="0.7" right="0.7" top="0.75" bottom="0.75" header="0" footer="0"/>
  <pageSetup paperSize="9" orientation="portrai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topLeftCell="B2" workbookViewId="0">
      <selection activeCell="C12" sqref="C12:M12"/>
    </sheetView>
  </sheetViews>
  <sheetFormatPr baseColWidth="10" defaultColWidth="12.7109375" defaultRowHeight="15" customHeight="1"/>
  <cols>
    <col min="1" max="1" width="25.140625" style="1553" customWidth="1"/>
    <col min="2" max="2" width="39.140625" style="1553" customWidth="1"/>
    <col min="3" max="9" width="11.42578125" style="1553" customWidth="1"/>
    <col min="10" max="10" width="13.7109375" style="1553" customWidth="1"/>
    <col min="11" max="13" width="11.42578125" style="1553" customWidth="1"/>
    <col min="14" max="14" width="42.28515625" style="1553" customWidth="1"/>
    <col min="15" max="26" width="11.42578125" style="1553" customWidth="1"/>
    <col min="27" max="16384" width="12.7109375" style="1553"/>
  </cols>
  <sheetData>
    <row r="1" spans="1:26" ht="48" customHeight="1" thickBot="1">
      <c r="A1" s="769"/>
      <c r="B1" s="3602" t="s">
        <v>2432</v>
      </c>
      <c r="C1" s="3603"/>
      <c r="D1" s="3603"/>
      <c r="E1" s="3603"/>
      <c r="F1" s="3603"/>
      <c r="G1" s="3603"/>
      <c r="H1" s="3603"/>
      <c r="I1" s="3603"/>
      <c r="J1" s="3603"/>
      <c r="K1" s="3603"/>
      <c r="L1" s="3603"/>
      <c r="M1" s="3604"/>
      <c r="N1" s="770"/>
      <c r="O1" s="771"/>
      <c r="P1" s="771"/>
      <c r="Q1" s="771"/>
      <c r="R1" s="771"/>
      <c r="S1" s="771"/>
      <c r="T1" s="771"/>
      <c r="U1" s="771"/>
      <c r="V1" s="771"/>
      <c r="W1" s="771"/>
      <c r="X1" s="771"/>
      <c r="Y1" s="771"/>
      <c r="Z1" s="771"/>
    </row>
    <row r="2" spans="1:26" ht="53.25" customHeight="1">
      <c r="A2" s="3273" t="s">
        <v>457</v>
      </c>
      <c r="B2" s="773" t="s">
        <v>458</v>
      </c>
      <c r="C2" s="3275" t="s">
        <v>2433</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48" customHeight="1">
      <c r="A3" s="3274"/>
      <c r="B3" s="775" t="s">
        <v>538</v>
      </c>
      <c r="C3" s="2869" t="s">
        <v>1960</v>
      </c>
      <c r="D3" s="2870"/>
      <c r="E3" s="2870"/>
      <c r="F3" s="2870"/>
      <c r="G3" s="2870"/>
      <c r="H3" s="2870"/>
      <c r="I3" s="2870"/>
      <c r="J3" s="2870"/>
      <c r="K3" s="2870"/>
      <c r="L3" s="2870"/>
      <c r="M3" s="2871"/>
      <c r="N3" s="770"/>
      <c r="O3" s="771"/>
      <c r="P3" s="771"/>
      <c r="Q3" s="771"/>
      <c r="R3" s="771"/>
      <c r="S3" s="771"/>
      <c r="T3" s="771"/>
      <c r="U3" s="771"/>
      <c r="V3" s="771"/>
      <c r="W3" s="771"/>
      <c r="X3" s="771"/>
      <c r="Y3" s="771"/>
      <c r="Z3" s="771"/>
    </row>
    <row r="4" spans="1:26" ht="15.75" customHeight="1">
      <c r="A4" s="3274"/>
      <c r="B4" s="824" t="s">
        <v>3</v>
      </c>
      <c r="C4" s="1554" t="s">
        <v>8</v>
      </c>
      <c r="D4" s="1148"/>
      <c r="E4" s="779"/>
      <c r="F4" s="3605" t="s">
        <v>4</v>
      </c>
      <c r="G4" s="3282"/>
      <c r="H4" s="1555"/>
      <c r="I4" s="3596"/>
      <c r="J4" s="3279"/>
      <c r="K4" s="3279"/>
      <c r="L4" s="3279"/>
      <c r="M4" s="3280"/>
      <c r="N4" s="3297"/>
      <c r="O4" s="771"/>
      <c r="P4" s="771"/>
      <c r="Q4" s="771"/>
      <c r="R4" s="771"/>
      <c r="S4" s="771"/>
      <c r="T4" s="771"/>
      <c r="U4" s="771"/>
      <c r="V4" s="771"/>
      <c r="W4" s="771"/>
      <c r="X4" s="771"/>
      <c r="Y4" s="771"/>
      <c r="Z4" s="771"/>
    </row>
    <row r="5" spans="1:26" ht="15.75" customHeight="1">
      <c r="A5" s="3274"/>
      <c r="B5" s="824" t="s">
        <v>459</v>
      </c>
      <c r="C5" s="3306"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824" t="s">
        <v>460</v>
      </c>
      <c r="C6" s="3306"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2434</v>
      </c>
      <c r="D7" s="3279"/>
      <c r="E7" s="3279"/>
      <c r="F7" s="781"/>
      <c r="G7" s="782"/>
      <c r="H7" s="783" t="s">
        <v>5</v>
      </c>
      <c r="I7" s="2669" t="s">
        <v>2435</v>
      </c>
      <c r="J7" s="2425"/>
      <c r="K7" s="2425"/>
      <c r="L7" s="2425"/>
      <c r="M7" s="2426"/>
      <c r="N7" s="770"/>
      <c r="O7" s="771"/>
      <c r="P7" s="771"/>
      <c r="Q7" s="771"/>
      <c r="R7" s="771"/>
      <c r="S7" s="771"/>
      <c r="T7" s="771"/>
      <c r="U7" s="771"/>
      <c r="V7" s="771"/>
      <c r="W7" s="771"/>
      <c r="X7" s="771"/>
      <c r="Y7" s="771"/>
      <c r="Z7" s="771"/>
    </row>
    <row r="8" spans="1:26" ht="36.75" customHeight="1">
      <c r="A8" s="3274"/>
      <c r="B8" s="3290" t="s">
        <v>462</v>
      </c>
      <c r="C8" s="3293"/>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1556"/>
      <c r="F9" s="3288" t="s">
        <v>5</v>
      </c>
      <c r="G9" s="3287"/>
      <c r="H9" s="1557"/>
      <c r="I9" s="3288" t="s">
        <v>5</v>
      </c>
      <c r="J9" s="3287"/>
      <c r="K9" s="1556"/>
      <c r="L9" s="3288" t="s">
        <v>5</v>
      </c>
      <c r="M9" s="3289"/>
      <c r="N9" s="770"/>
      <c r="O9" s="771"/>
      <c r="P9" s="771"/>
      <c r="Q9" s="771"/>
      <c r="R9" s="771"/>
      <c r="S9" s="771"/>
      <c r="T9" s="771"/>
      <c r="U9" s="771"/>
      <c r="V9" s="771"/>
      <c r="W9" s="771"/>
      <c r="X9" s="771"/>
      <c r="Y9" s="771"/>
      <c r="Z9" s="771"/>
    </row>
    <row r="10" spans="1:26" ht="19.5" customHeight="1">
      <c r="A10" s="3274"/>
      <c r="B10" s="3291"/>
      <c r="C10" s="3295"/>
      <c r="D10" s="3296"/>
      <c r="E10" s="1556"/>
      <c r="F10" s="3301"/>
      <c r="G10" s="3296"/>
      <c r="H10" s="1556"/>
      <c r="I10" s="3301"/>
      <c r="J10" s="3296"/>
      <c r="K10" s="1556"/>
      <c r="L10" s="3301"/>
      <c r="M10" s="3302"/>
      <c r="N10" s="770"/>
      <c r="O10" s="771"/>
      <c r="P10" s="771"/>
      <c r="Q10" s="771"/>
      <c r="R10" s="771"/>
      <c r="S10" s="771"/>
      <c r="T10" s="771"/>
      <c r="U10" s="771"/>
      <c r="V10" s="771"/>
      <c r="W10" s="771"/>
      <c r="X10" s="771"/>
      <c r="Y10" s="771"/>
      <c r="Z10" s="771"/>
    </row>
    <row r="11" spans="1:26" ht="15.75" customHeight="1">
      <c r="A11" s="3274"/>
      <c r="B11" s="3292"/>
      <c r="C11" s="3295"/>
      <c r="D11" s="3296"/>
      <c r="E11" s="1147"/>
      <c r="F11" s="3303"/>
      <c r="G11" s="3296"/>
      <c r="H11" s="1147"/>
      <c r="I11" s="3303"/>
      <c r="J11" s="3296"/>
      <c r="K11" s="1147"/>
      <c r="L11" s="3304"/>
      <c r="M11" s="3280"/>
      <c r="N11" s="770"/>
      <c r="O11" s="771"/>
      <c r="P11" s="771"/>
      <c r="Q11" s="771"/>
      <c r="R11" s="771"/>
      <c r="S11" s="771"/>
      <c r="T11" s="771"/>
      <c r="U11" s="771"/>
      <c r="V11" s="771"/>
      <c r="W11" s="771"/>
      <c r="X11" s="771"/>
      <c r="Y11" s="771"/>
      <c r="Z11" s="771"/>
    </row>
    <row r="12" spans="1:26" ht="62.25" customHeight="1">
      <c r="A12" s="3274"/>
      <c r="B12" s="775" t="s">
        <v>464</v>
      </c>
      <c r="C12" s="3598" t="s">
        <v>2436</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45.75" customHeight="1">
      <c r="A13" s="3274"/>
      <c r="B13" s="775" t="s">
        <v>543</v>
      </c>
      <c r="C13" s="3598" t="s">
        <v>2437</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3306" t="s">
        <v>1959</v>
      </c>
      <c r="D14" s="3279"/>
      <c r="E14" s="3279"/>
      <c r="F14" s="3279"/>
      <c r="G14" s="3279"/>
      <c r="H14" s="3279"/>
      <c r="I14" s="3279"/>
      <c r="J14" s="3279"/>
      <c r="K14" s="3279"/>
      <c r="L14" s="3279"/>
      <c r="M14" s="3280"/>
      <c r="N14" s="770"/>
      <c r="O14" s="771"/>
      <c r="P14" s="771"/>
      <c r="Q14" s="771"/>
      <c r="R14" s="771"/>
      <c r="S14" s="771"/>
      <c r="T14" s="771"/>
      <c r="U14" s="771"/>
      <c r="V14" s="771"/>
      <c r="W14" s="771"/>
      <c r="X14" s="771"/>
      <c r="Y14" s="771"/>
      <c r="Z14" s="771"/>
    </row>
    <row r="15" spans="1:26" ht="111" customHeight="1">
      <c r="A15" s="3274"/>
      <c r="B15" s="1146" t="s">
        <v>547</v>
      </c>
      <c r="C15" s="3299" t="s">
        <v>11</v>
      </c>
      <c r="D15" s="3282"/>
      <c r="E15" s="789" t="s">
        <v>548</v>
      </c>
      <c r="F15" s="3309" t="s">
        <v>117</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2411</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2438</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1558"/>
      <c r="F19" s="795"/>
      <c r="G19" s="1558"/>
      <c r="H19" s="795"/>
      <c r="I19" s="1558"/>
      <c r="J19" s="795"/>
      <c r="K19" s="1558"/>
      <c r="L19" s="1558"/>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1559" t="s">
        <v>468</v>
      </c>
      <c r="F20" s="799"/>
      <c r="G20" s="1559" t="s">
        <v>469</v>
      </c>
      <c r="H20" s="799"/>
      <c r="I20" s="1559" t="s">
        <v>470</v>
      </c>
      <c r="J20" s="801"/>
      <c r="K20" s="1559"/>
      <c r="L20" s="1559"/>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1559" t="s">
        <v>472</v>
      </c>
      <c r="F21" s="803"/>
      <c r="G21" s="1559" t="s">
        <v>473</v>
      </c>
      <c r="H21" s="803"/>
      <c r="I21" s="1559"/>
      <c r="J21" s="1558"/>
      <c r="K21" s="1559"/>
      <c r="L21" s="1559"/>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1559" t="s">
        <v>475</v>
      </c>
      <c r="F22" s="802"/>
      <c r="G22" s="1559"/>
      <c r="H22" s="1558"/>
      <c r="I22" s="1559"/>
      <c r="J22" s="1558"/>
      <c r="K22" s="1559"/>
      <c r="L22" s="1559"/>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1559" t="s">
        <v>478</v>
      </c>
      <c r="F23" s="1147" t="s">
        <v>1417</v>
      </c>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1560"/>
      <c r="F26" s="1559" t="s">
        <v>481</v>
      </c>
      <c r="G26" s="802"/>
      <c r="H26" s="1560"/>
      <c r="I26" s="1559" t="s">
        <v>482</v>
      </c>
      <c r="J26" s="802" t="s">
        <v>477</v>
      </c>
      <c r="K26" s="1560"/>
      <c r="L26" s="1559"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1561"/>
      <c r="F27" s="1559" t="s">
        <v>484</v>
      </c>
      <c r="G27" s="803"/>
      <c r="H27" s="1561"/>
      <c r="I27" s="1559" t="s">
        <v>1660</v>
      </c>
      <c r="J27" s="802"/>
      <c r="K27" s="1556"/>
      <c r="L27" s="1559"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1560"/>
      <c r="F30" s="1562" t="s">
        <v>487</v>
      </c>
      <c r="G30" s="803" t="s">
        <v>29</v>
      </c>
      <c r="H30" s="1560"/>
      <c r="I30" s="1562" t="s">
        <v>488</v>
      </c>
      <c r="J30" s="3596"/>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1563">
        <v>2021</v>
      </c>
      <c r="E33" s="1564"/>
      <c r="F33" s="1560" t="s">
        <v>491</v>
      </c>
      <c r="G33" s="829" t="s">
        <v>492</v>
      </c>
      <c r="H33" s="1564"/>
      <c r="I33" s="1562"/>
      <c r="J33" s="1564"/>
      <c r="K33" s="1564"/>
      <c r="L33" s="1561"/>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1560" t="s">
        <v>494</v>
      </c>
      <c r="E36" s="1560"/>
      <c r="F36" s="1560" t="s">
        <v>495</v>
      </c>
      <c r="G36" s="1560"/>
      <c r="H36" s="1556" t="s">
        <v>496</v>
      </c>
      <c r="I36" s="1556"/>
      <c r="J36" s="1556" t="s">
        <v>497</v>
      </c>
      <c r="K36" s="1560"/>
      <c r="L36" s="1560" t="s">
        <v>498</v>
      </c>
      <c r="M36" s="837"/>
      <c r="N36" s="770"/>
      <c r="O36" s="771"/>
      <c r="P36" s="771"/>
      <c r="Q36" s="771"/>
      <c r="R36" s="771"/>
      <c r="S36" s="771"/>
      <c r="T36" s="771"/>
      <c r="U36" s="771"/>
      <c r="V36" s="771"/>
      <c r="W36" s="771"/>
      <c r="X36" s="771"/>
      <c r="Y36" s="771"/>
      <c r="Z36" s="771"/>
    </row>
    <row r="37" spans="1:26" ht="15.75" customHeight="1">
      <c r="A37" s="3274"/>
      <c r="B37" s="3291"/>
      <c r="C37" s="798"/>
      <c r="D37" s="1565"/>
      <c r="E37" s="839">
        <v>2020</v>
      </c>
      <c r="F37" s="1569">
        <v>1</v>
      </c>
      <c r="G37" s="839">
        <v>2021</v>
      </c>
      <c r="H37" s="1569">
        <v>1</v>
      </c>
      <c r="I37" s="839">
        <v>2022</v>
      </c>
      <c r="J37" s="1569">
        <v>1</v>
      </c>
      <c r="K37" s="839">
        <v>2023</v>
      </c>
      <c r="L37" s="1569">
        <v>1</v>
      </c>
      <c r="M37" s="840">
        <v>2024</v>
      </c>
      <c r="N37" s="770"/>
      <c r="O37" s="771"/>
      <c r="P37" s="771"/>
      <c r="Q37" s="771"/>
      <c r="R37" s="771"/>
      <c r="S37" s="771"/>
      <c r="T37" s="771"/>
      <c r="U37" s="771"/>
      <c r="V37" s="771"/>
      <c r="W37" s="771"/>
      <c r="X37" s="771"/>
      <c r="Y37" s="771"/>
      <c r="Z37" s="771"/>
    </row>
    <row r="38" spans="1:26" ht="15.75" customHeight="1">
      <c r="A38" s="3274"/>
      <c r="B38" s="3291"/>
      <c r="C38" s="798"/>
      <c r="D38" s="1560" t="s">
        <v>499</v>
      </c>
      <c r="E38" s="1560"/>
      <c r="F38" s="1560" t="s">
        <v>500</v>
      </c>
      <c r="G38" s="1560"/>
      <c r="H38" s="1556" t="s">
        <v>501</v>
      </c>
      <c r="I38" s="1556"/>
      <c r="J38" s="1556" t="s">
        <v>502</v>
      </c>
      <c r="K38" s="1560"/>
      <c r="L38" s="1560" t="s">
        <v>503</v>
      </c>
      <c r="M38" s="797"/>
      <c r="N38" s="770"/>
      <c r="O38" s="771"/>
      <c r="P38" s="771"/>
      <c r="Q38" s="771"/>
      <c r="R38" s="771"/>
      <c r="S38" s="771"/>
      <c r="T38" s="771"/>
      <c r="U38" s="771"/>
      <c r="V38" s="771"/>
      <c r="W38" s="771"/>
      <c r="X38" s="771"/>
      <c r="Y38" s="771"/>
      <c r="Z38" s="771"/>
    </row>
    <row r="39" spans="1:26" ht="15.75" customHeight="1">
      <c r="A39" s="3274"/>
      <c r="B39" s="3291"/>
      <c r="C39" s="798"/>
      <c r="D39" s="1569">
        <v>1</v>
      </c>
      <c r="E39" s="839">
        <v>2025</v>
      </c>
      <c r="F39" s="1569">
        <v>1</v>
      </c>
      <c r="G39" s="839">
        <v>2026</v>
      </c>
      <c r="H39" s="1569">
        <v>1</v>
      </c>
      <c r="I39" s="839">
        <v>2027</v>
      </c>
      <c r="J39" s="1569">
        <v>1</v>
      </c>
      <c r="K39" s="839">
        <v>2028</v>
      </c>
      <c r="L39" s="1569">
        <v>1</v>
      </c>
      <c r="M39" s="840">
        <v>2029</v>
      </c>
      <c r="N39" s="770"/>
      <c r="O39" s="771"/>
      <c r="P39" s="771"/>
      <c r="Q39" s="771"/>
      <c r="R39" s="771"/>
      <c r="S39" s="771"/>
      <c r="T39" s="771"/>
      <c r="U39" s="771"/>
      <c r="V39" s="771"/>
      <c r="W39" s="771"/>
      <c r="X39" s="771"/>
      <c r="Y39" s="771"/>
      <c r="Z39" s="771"/>
    </row>
    <row r="40" spans="1:26" ht="15.75" customHeight="1">
      <c r="A40" s="3274"/>
      <c r="B40" s="3291"/>
      <c r="C40" s="798"/>
      <c r="D40" s="1560" t="s">
        <v>504</v>
      </c>
      <c r="E40" s="1560"/>
      <c r="F40" s="1560" t="s">
        <v>505</v>
      </c>
      <c r="G40" s="1560"/>
      <c r="H40" s="1556" t="s">
        <v>506</v>
      </c>
      <c r="I40" s="1556"/>
      <c r="J40" s="1556" t="s">
        <v>507</v>
      </c>
      <c r="K40" s="1560"/>
      <c r="L40" s="1560" t="s">
        <v>2412</v>
      </c>
      <c r="M40" s="797"/>
      <c r="N40" s="770"/>
      <c r="O40" s="771"/>
      <c r="P40" s="771"/>
      <c r="Q40" s="771"/>
      <c r="R40" s="771"/>
      <c r="S40" s="771"/>
      <c r="T40" s="771"/>
      <c r="U40" s="771"/>
      <c r="V40" s="771"/>
      <c r="W40" s="771"/>
      <c r="X40" s="771"/>
      <c r="Y40" s="771"/>
      <c r="Z40" s="771"/>
    </row>
    <row r="41" spans="1:26" ht="15.75" customHeight="1">
      <c r="A41" s="3274"/>
      <c r="B41" s="3291"/>
      <c r="C41" s="798"/>
      <c r="D41" s="1569">
        <v>1</v>
      </c>
      <c r="E41" s="839">
        <v>2030</v>
      </c>
      <c r="F41" s="1565"/>
      <c r="G41" s="839">
        <v>2031</v>
      </c>
      <c r="H41" s="1565"/>
      <c r="I41" s="839">
        <v>2032</v>
      </c>
      <c r="J41" s="1565"/>
      <c r="K41" s="839">
        <v>2033</v>
      </c>
      <c r="L41" s="1565"/>
      <c r="M41" s="840">
        <v>2034</v>
      </c>
      <c r="N41" s="770"/>
      <c r="O41" s="771"/>
      <c r="P41" s="771"/>
      <c r="Q41" s="771"/>
      <c r="R41" s="771"/>
      <c r="S41" s="771"/>
      <c r="T41" s="771"/>
      <c r="U41" s="771"/>
      <c r="V41" s="771"/>
      <c r="W41" s="771"/>
      <c r="X41" s="771"/>
      <c r="Y41" s="771"/>
      <c r="Z41" s="771"/>
    </row>
    <row r="42" spans="1:26" ht="15.75" customHeight="1">
      <c r="A42" s="3274"/>
      <c r="B42" s="3291"/>
      <c r="C42" s="798"/>
      <c r="D42" s="1560" t="s">
        <v>2413</v>
      </c>
      <c r="E42" s="1560"/>
      <c r="F42" s="1560" t="s">
        <v>2414</v>
      </c>
      <c r="G42" s="1560"/>
      <c r="H42" s="1556" t="s">
        <v>2415</v>
      </c>
      <c r="I42" s="1556"/>
      <c r="J42" s="1556" t="s">
        <v>2416</v>
      </c>
      <c r="K42" s="1560"/>
      <c r="L42" s="1566" t="s">
        <v>509</v>
      </c>
      <c r="M42" s="839"/>
      <c r="N42" s="770"/>
      <c r="O42" s="771"/>
      <c r="P42" s="771"/>
      <c r="Q42" s="771"/>
      <c r="R42" s="771"/>
      <c r="S42" s="771"/>
      <c r="T42" s="771"/>
      <c r="U42" s="771"/>
      <c r="V42" s="771"/>
      <c r="W42" s="771"/>
      <c r="X42" s="771"/>
      <c r="Y42" s="771"/>
      <c r="Z42" s="771"/>
    </row>
    <row r="43" spans="1:26" ht="15.75" customHeight="1">
      <c r="A43" s="3274"/>
      <c r="B43" s="3291"/>
      <c r="C43" s="798"/>
      <c r="D43" s="1565"/>
      <c r="E43" s="839">
        <v>2035</v>
      </c>
      <c r="F43" s="1565"/>
      <c r="G43" s="839">
        <v>2036</v>
      </c>
      <c r="H43" s="1565"/>
      <c r="I43" s="839">
        <v>2037</v>
      </c>
      <c r="J43" s="1565"/>
      <c r="K43" s="839">
        <v>2038</v>
      </c>
      <c r="L43" s="3606">
        <v>1</v>
      </c>
      <c r="M43" s="3607"/>
      <c r="N43" s="770"/>
      <c r="O43" s="771"/>
      <c r="P43" s="771"/>
      <c r="Q43" s="771"/>
      <c r="R43" s="771"/>
      <c r="S43" s="771"/>
      <c r="T43" s="771"/>
      <c r="U43" s="771"/>
      <c r="V43" s="771"/>
      <c r="W43" s="771"/>
      <c r="X43" s="771"/>
      <c r="Y43" s="771"/>
      <c r="Z43" s="771"/>
    </row>
    <row r="44" spans="1:26" ht="15.75" customHeight="1">
      <c r="A44" s="3274"/>
      <c r="B44" s="3291"/>
      <c r="C44" s="845"/>
      <c r="D44" s="1566"/>
      <c r="E44" s="846"/>
      <c r="F44" s="1566"/>
      <c r="G44" s="846"/>
      <c r="H44" s="848"/>
      <c r="I44" s="806"/>
      <c r="J44" s="848"/>
      <c r="K44" s="806"/>
      <c r="L44" s="848"/>
      <c r="M44" s="807"/>
      <c r="N44" s="770"/>
      <c r="O44" s="771"/>
      <c r="P44" s="771"/>
      <c r="Q44" s="771"/>
      <c r="R44" s="771"/>
      <c r="S44" s="771"/>
      <c r="T44" s="771"/>
      <c r="U44" s="771"/>
      <c r="V44" s="771"/>
      <c r="W44" s="771"/>
      <c r="X44" s="771"/>
      <c r="Y44" s="771"/>
      <c r="Z44" s="771"/>
    </row>
    <row r="45" spans="1:26" ht="18" customHeight="1">
      <c r="A45" s="3274"/>
      <c r="B45" s="3307" t="s">
        <v>510</v>
      </c>
      <c r="C45" s="808"/>
      <c r="D45" s="792"/>
      <c r="E45" s="792"/>
      <c r="F45" s="792"/>
      <c r="G45" s="792"/>
      <c r="H45" s="792"/>
      <c r="I45" s="792"/>
      <c r="J45" s="792"/>
      <c r="K45" s="792"/>
      <c r="L45" s="1561"/>
      <c r="M45" s="830"/>
      <c r="N45" s="770"/>
      <c r="O45" s="771"/>
      <c r="P45" s="771"/>
      <c r="Q45" s="771"/>
      <c r="R45" s="771"/>
      <c r="S45" s="771"/>
      <c r="T45" s="771"/>
      <c r="U45" s="771"/>
      <c r="V45" s="771"/>
      <c r="W45" s="771"/>
      <c r="X45" s="771"/>
      <c r="Y45" s="771"/>
      <c r="Z45" s="771"/>
    </row>
    <row r="46" spans="1:26" ht="15.75" customHeight="1">
      <c r="A46" s="3274"/>
      <c r="B46" s="3291"/>
      <c r="C46" s="849"/>
      <c r="D46" s="1567" t="s">
        <v>131</v>
      </c>
      <c r="E46" s="851" t="s">
        <v>28</v>
      </c>
      <c r="F46" s="3312" t="s">
        <v>511</v>
      </c>
      <c r="G46" s="3314"/>
      <c r="H46" s="3287"/>
      <c r="I46" s="3287"/>
      <c r="J46" s="3315"/>
      <c r="K46" s="1568" t="s">
        <v>512</v>
      </c>
      <c r="L46" s="3318"/>
      <c r="M46" s="3289"/>
      <c r="N46" s="770"/>
      <c r="O46" s="771"/>
      <c r="P46" s="771"/>
      <c r="Q46" s="771"/>
      <c r="R46" s="771"/>
      <c r="S46" s="771"/>
      <c r="T46" s="771"/>
      <c r="U46" s="771"/>
      <c r="V46" s="771"/>
      <c r="W46" s="771"/>
      <c r="X46" s="771"/>
      <c r="Y46" s="771"/>
      <c r="Z46" s="771"/>
    </row>
    <row r="47" spans="1:26" ht="15.75" customHeight="1">
      <c r="A47" s="3274"/>
      <c r="B47" s="3291"/>
      <c r="C47" s="849"/>
      <c r="D47" s="853"/>
      <c r="E47" s="802" t="s">
        <v>477</v>
      </c>
      <c r="F47" s="3313"/>
      <c r="G47" s="3316"/>
      <c r="H47" s="3296"/>
      <c r="I47" s="3296"/>
      <c r="J47" s="3317"/>
      <c r="K47" s="1561"/>
      <c r="L47" s="3316"/>
      <c r="M47" s="3302"/>
      <c r="N47" s="770"/>
      <c r="O47" s="771"/>
      <c r="P47" s="771"/>
      <c r="Q47" s="771"/>
      <c r="R47" s="771"/>
      <c r="S47" s="771"/>
      <c r="T47" s="771"/>
      <c r="U47" s="771"/>
      <c r="V47" s="771"/>
      <c r="W47" s="771"/>
      <c r="X47" s="771"/>
      <c r="Y47" s="771"/>
      <c r="Z47" s="771"/>
    </row>
    <row r="48" spans="1:26" ht="15.75" customHeight="1">
      <c r="A48" s="3274"/>
      <c r="B48" s="3292"/>
      <c r="C48" s="854"/>
      <c r="D48" s="815"/>
      <c r="E48" s="815"/>
      <c r="F48" s="815"/>
      <c r="G48" s="815"/>
      <c r="H48" s="815"/>
      <c r="I48" s="815"/>
      <c r="J48" s="815"/>
      <c r="K48" s="815"/>
      <c r="L48" s="1561"/>
      <c r="M48" s="830"/>
      <c r="N48" s="770"/>
      <c r="O48" s="771"/>
      <c r="P48" s="771"/>
      <c r="Q48" s="771"/>
      <c r="R48" s="771"/>
      <c r="S48" s="771"/>
      <c r="T48" s="771"/>
      <c r="U48" s="771"/>
      <c r="V48" s="771"/>
      <c r="W48" s="771"/>
      <c r="X48" s="771"/>
      <c r="Y48" s="771"/>
      <c r="Z48" s="771"/>
    </row>
    <row r="49" spans="1:26" ht="31.5" customHeight="1">
      <c r="A49" s="3274"/>
      <c r="B49" s="775" t="s">
        <v>513</v>
      </c>
      <c r="C49" s="3306" t="s">
        <v>2439</v>
      </c>
      <c r="D49" s="3279"/>
      <c r="E49" s="3279"/>
      <c r="F49" s="3279"/>
      <c r="G49" s="3279"/>
      <c r="H49" s="3279"/>
      <c r="I49" s="3279"/>
      <c r="J49" s="3279"/>
      <c r="K49" s="3279"/>
      <c r="L49" s="3279"/>
      <c r="M49" s="3280"/>
      <c r="N49" s="770"/>
      <c r="O49" s="771"/>
      <c r="P49" s="771"/>
      <c r="Q49" s="771"/>
      <c r="R49" s="771"/>
      <c r="S49" s="771"/>
      <c r="T49" s="771"/>
      <c r="U49" s="771"/>
      <c r="V49" s="771"/>
      <c r="W49" s="771"/>
      <c r="X49" s="771"/>
      <c r="Y49" s="771"/>
      <c r="Z49" s="771"/>
    </row>
    <row r="50" spans="1:26" ht="23.25" customHeight="1">
      <c r="A50" s="3274"/>
      <c r="B50" s="790" t="s">
        <v>514</v>
      </c>
      <c r="C50" s="3306" t="s">
        <v>2440</v>
      </c>
      <c r="D50" s="3279"/>
      <c r="E50" s="3279"/>
      <c r="F50" s="3279"/>
      <c r="G50" s="3279"/>
      <c r="H50" s="3279"/>
      <c r="I50" s="3279"/>
      <c r="J50" s="3279"/>
      <c r="K50" s="3279"/>
      <c r="L50" s="3279"/>
      <c r="M50" s="3280"/>
      <c r="N50" s="770"/>
      <c r="O50" s="771"/>
      <c r="P50" s="771"/>
      <c r="Q50" s="771"/>
      <c r="R50" s="771"/>
      <c r="S50" s="771"/>
      <c r="T50" s="771"/>
      <c r="U50" s="771"/>
      <c r="V50" s="771"/>
      <c r="W50" s="771"/>
      <c r="X50" s="771"/>
      <c r="Y50" s="771"/>
      <c r="Z50" s="771"/>
    </row>
    <row r="51" spans="1:26" ht="22.5" customHeight="1">
      <c r="A51" s="3274"/>
      <c r="B51" s="790" t="s">
        <v>515</v>
      </c>
      <c r="C51" s="3306">
        <v>30</v>
      </c>
      <c r="D51" s="3279"/>
      <c r="E51" s="3279"/>
      <c r="F51" s="3279"/>
      <c r="G51" s="3279"/>
      <c r="H51" s="3279"/>
      <c r="I51" s="3279"/>
      <c r="J51" s="3279"/>
      <c r="K51" s="3279"/>
      <c r="L51" s="3279"/>
      <c r="M51" s="3280"/>
      <c r="N51" s="770"/>
      <c r="O51" s="771"/>
      <c r="P51" s="771"/>
      <c r="Q51" s="771"/>
      <c r="R51" s="771"/>
      <c r="S51" s="771"/>
      <c r="T51" s="771"/>
      <c r="U51" s="771"/>
      <c r="V51" s="771"/>
      <c r="W51" s="771"/>
      <c r="X51" s="771"/>
      <c r="Y51" s="771"/>
      <c r="Z51" s="771"/>
    </row>
    <row r="52" spans="1:26" ht="15.75" customHeight="1">
      <c r="A52" s="3274"/>
      <c r="B52" s="790" t="s">
        <v>517</v>
      </c>
      <c r="C52" s="3306" t="s">
        <v>9</v>
      </c>
      <c r="D52" s="3279"/>
      <c r="E52" s="3279"/>
      <c r="F52" s="3279"/>
      <c r="G52" s="3279"/>
      <c r="H52" s="3279"/>
      <c r="I52" s="3279"/>
      <c r="J52" s="3279"/>
      <c r="K52" s="3279"/>
      <c r="L52" s="3279"/>
      <c r="M52" s="3280"/>
      <c r="N52" s="770"/>
      <c r="O52" s="771"/>
      <c r="P52" s="771"/>
      <c r="Q52" s="771"/>
      <c r="R52" s="771"/>
      <c r="S52" s="771"/>
      <c r="T52" s="771"/>
      <c r="U52" s="771"/>
      <c r="V52" s="771"/>
      <c r="W52" s="771"/>
      <c r="X52" s="771"/>
      <c r="Y52" s="771"/>
      <c r="Z52" s="771"/>
    </row>
    <row r="53" spans="1:26" ht="21" customHeight="1">
      <c r="A53" s="3273" t="s">
        <v>518</v>
      </c>
      <c r="B53" s="855" t="s">
        <v>519</v>
      </c>
      <c r="C53" s="2650" t="s">
        <v>2441</v>
      </c>
      <c r="D53" s="2420"/>
      <c r="E53" s="2420"/>
      <c r="F53" s="2420"/>
      <c r="G53" s="2420"/>
      <c r="H53" s="2420"/>
      <c r="I53" s="2420"/>
      <c r="J53" s="2420"/>
      <c r="K53" s="2420"/>
      <c r="L53" s="2420"/>
      <c r="M53" s="2421"/>
      <c r="N53" s="770"/>
      <c r="O53" s="771"/>
      <c r="P53" s="771"/>
      <c r="Q53" s="771"/>
      <c r="R53" s="771"/>
      <c r="S53" s="771"/>
      <c r="T53" s="771"/>
      <c r="U53" s="771"/>
      <c r="V53" s="771"/>
      <c r="W53" s="771"/>
      <c r="X53" s="771"/>
      <c r="Y53" s="771"/>
      <c r="Z53" s="771"/>
    </row>
    <row r="54" spans="1:26" ht="15.75" customHeight="1">
      <c r="A54" s="3274"/>
      <c r="B54" s="855" t="s">
        <v>521</v>
      </c>
      <c r="C54" s="2650" t="s">
        <v>2442</v>
      </c>
      <c r="D54" s="2420"/>
      <c r="E54" s="2420"/>
      <c r="F54" s="2420"/>
      <c r="G54" s="2420"/>
      <c r="H54" s="2420"/>
      <c r="I54" s="2420"/>
      <c r="J54" s="2420"/>
      <c r="K54" s="2420"/>
      <c r="L54" s="2420"/>
      <c r="M54" s="2421"/>
      <c r="N54" s="770"/>
      <c r="O54" s="771"/>
      <c r="P54" s="771"/>
      <c r="Q54" s="771"/>
      <c r="R54" s="771"/>
      <c r="S54" s="771"/>
      <c r="T54" s="771"/>
      <c r="U54" s="771"/>
      <c r="V54" s="771"/>
      <c r="W54" s="771"/>
      <c r="X54" s="771"/>
      <c r="Y54" s="771"/>
      <c r="Z54" s="771"/>
    </row>
    <row r="55" spans="1:26" ht="15.75" customHeight="1">
      <c r="A55" s="3274"/>
      <c r="B55" s="855" t="s">
        <v>523</v>
      </c>
      <c r="C55" s="2650" t="s">
        <v>39</v>
      </c>
      <c r="D55" s="2420"/>
      <c r="E55" s="2420"/>
      <c r="F55" s="2420"/>
      <c r="G55" s="2420"/>
      <c r="H55" s="2420"/>
      <c r="I55" s="2420"/>
      <c r="J55" s="2420"/>
      <c r="K55" s="2420"/>
      <c r="L55" s="2420"/>
      <c r="M55" s="2421"/>
      <c r="N55" s="770"/>
      <c r="O55" s="771"/>
      <c r="P55" s="771"/>
      <c r="Q55" s="771"/>
      <c r="R55" s="771"/>
      <c r="S55" s="771"/>
      <c r="T55" s="771"/>
      <c r="U55" s="771"/>
      <c r="V55" s="771"/>
      <c r="W55" s="771"/>
      <c r="X55" s="771"/>
      <c r="Y55" s="771"/>
      <c r="Z55" s="771"/>
    </row>
    <row r="56" spans="1:26" ht="15.75" customHeight="1">
      <c r="A56" s="3274"/>
      <c r="B56" s="856" t="s">
        <v>524</v>
      </c>
      <c r="C56" s="2650" t="s">
        <v>1044</v>
      </c>
      <c r="D56" s="2420"/>
      <c r="E56" s="2420"/>
      <c r="F56" s="2420"/>
      <c r="G56" s="2420"/>
      <c r="H56" s="2420"/>
      <c r="I56" s="2420"/>
      <c r="J56" s="2420"/>
      <c r="K56" s="2420"/>
      <c r="L56" s="2420"/>
      <c r="M56" s="2421"/>
      <c r="N56" s="770"/>
      <c r="O56" s="771"/>
      <c r="P56" s="771"/>
      <c r="Q56" s="771"/>
      <c r="R56" s="771"/>
      <c r="S56" s="771"/>
      <c r="T56" s="771"/>
      <c r="U56" s="771"/>
      <c r="V56" s="771"/>
      <c r="W56" s="771"/>
      <c r="X56" s="771"/>
      <c r="Y56" s="771"/>
      <c r="Z56" s="771"/>
    </row>
    <row r="57" spans="1:26" ht="15.75" customHeight="1">
      <c r="A57" s="3274"/>
      <c r="B57" s="855" t="s">
        <v>526</v>
      </c>
      <c r="C57" s="2746" t="s">
        <v>2443</v>
      </c>
      <c r="D57" s="2420"/>
      <c r="E57" s="2420"/>
      <c r="F57" s="2420"/>
      <c r="G57" s="2420"/>
      <c r="H57" s="2420"/>
      <c r="I57" s="2420"/>
      <c r="J57" s="2420"/>
      <c r="K57" s="2420"/>
      <c r="L57" s="2420"/>
      <c r="M57" s="2421"/>
      <c r="N57" s="770"/>
      <c r="O57" s="771"/>
      <c r="P57" s="771"/>
      <c r="Q57" s="771"/>
      <c r="R57" s="771"/>
      <c r="S57" s="771"/>
      <c r="T57" s="771"/>
      <c r="U57" s="771"/>
      <c r="V57" s="771"/>
      <c r="W57" s="771"/>
      <c r="X57" s="771"/>
      <c r="Y57" s="771"/>
      <c r="Z57" s="771"/>
    </row>
    <row r="58" spans="1:26" ht="15.75" customHeight="1" thickBot="1">
      <c r="A58" s="3326"/>
      <c r="B58" s="855" t="s">
        <v>527</v>
      </c>
      <c r="C58" s="2650">
        <v>3279797</v>
      </c>
      <c r="D58" s="2420"/>
      <c r="E58" s="2420"/>
      <c r="F58" s="2420"/>
      <c r="G58" s="2420"/>
      <c r="H58" s="2420"/>
      <c r="I58" s="2420"/>
      <c r="J58" s="2420"/>
      <c r="K58" s="2420"/>
      <c r="L58" s="2420"/>
      <c r="M58" s="2421"/>
      <c r="N58" s="770"/>
      <c r="O58" s="771"/>
      <c r="P58" s="771"/>
      <c r="Q58" s="771"/>
      <c r="R58" s="771"/>
      <c r="S58" s="771"/>
      <c r="T58" s="771"/>
      <c r="U58" s="771"/>
      <c r="V58" s="771"/>
      <c r="W58" s="771"/>
      <c r="X58" s="771"/>
      <c r="Y58" s="771"/>
      <c r="Z58" s="771"/>
    </row>
    <row r="59" spans="1:26" ht="18" customHeight="1">
      <c r="A59" s="3273" t="s">
        <v>528</v>
      </c>
      <c r="B59" s="857" t="s">
        <v>529</v>
      </c>
      <c r="C59" s="2911" t="s">
        <v>1255</v>
      </c>
      <c r="D59" s="2912"/>
      <c r="E59" s="2912"/>
      <c r="F59" s="2912"/>
      <c r="G59" s="2912"/>
      <c r="H59" s="2912"/>
      <c r="I59" s="2912"/>
      <c r="J59" s="2912"/>
      <c r="K59" s="2912"/>
      <c r="L59" s="2912"/>
      <c r="M59" s="2913"/>
      <c r="N59" s="770"/>
      <c r="O59" s="771"/>
      <c r="P59" s="771"/>
      <c r="Q59" s="771"/>
      <c r="R59" s="771"/>
      <c r="S59" s="771"/>
      <c r="T59" s="771"/>
      <c r="U59" s="771"/>
      <c r="V59" s="771"/>
      <c r="W59" s="771"/>
      <c r="X59" s="771"/>
      <c r="Y59" s="771"/>
      <c r="Z59" s="771"/>
    </row>
    <row r="60" spans="1:26" ht="27" customHeight="1">
      <c r="A60" s="3274"/>
      <c r="B60" s="857" t="s">
        <v>531</v>
      </c>
      <c r="C60" s="2911" t="s">
        <v>1256</v>
      </c>
      <c r="D60" s="2912"/>
      <c r="E60" s="2912"/>
      <c r="F60" s="2912"/>
      <c r="G60" s="2912"/>
      <c r="H60" s="2912"/>
      <c r="I60" s="2912"/>
      <c r="J60" s="2912"/>
      <c r="K60" s="2912"/>
      <c r="L60" s="2912"/>
      <c r="M60" s="2913"/>
      <c r="N60" s="770"/>
      <c r="O60" s="771"/>
      <c r="P60" s="771"/>
      <c r="Q60" s="771"/>
      <c r="R60" s="771"/>
      <c r="S60" s="771"/>
      <c r="T60" s="771"/>
      <c r="U60" s="771"/>
      <c r="V60" s="771"/>
      <c r="W60" s="771"/>
      <c r="X60" s="771"/>
      <c r="Y60" s="771"/>
      <c r="Z60" s="771"/>
    </row>
    <row r="61" spans="1:26" ht="25.5" customHeight="1" thickBot="1">
      <c r="A61" s="3274"/>
      <c r="B61" s="858" t="s">
        <v>5</v>
      </c>
      <c r="C61" s="2911" t="s">
        <v>39</v>
      </c>
      <c r="D61" s="2912"/>
      <c r="E61" s="2912"/>
      <c r="F61" s="2912"/>
      <c r="G61" s="2912"/>
      <c r="H61" s="2912"/>
      <c r="I61" s="2912"/>
      <c r="J61" s="2912"/>
      <c r="K61" s="2912"/>
      <c r="L61" s="2912"/>
      <c r="M61" s="2913"/>
      <c r="N61" s="770"/>
      <c r="O61" s="771"/>
      <c r="P61" s="771"/>
      <c r="Q61" s="771"/>
      <c r="R61" s="771"/>
      <c r="S61" s="771"/>
      <c r="T61" s="771"/>
      <c r="U61" s="771"/>
      <c r="V61" s="771"/>
      <c r="W61" s="771"/>
      <c r="X61" s="771"/>
      <c r="Y61" s="771"/>
      <c r="Z61" s="771"/>
    </row>
    <row r="62" spans="1:26" ht="17.25" customHeight="1" thickBot="1">
      <c r="A62" s="859" t="s">
        <v>533</v>
      </c>
      <c r="B62" s="860"/>
      <c r="C62" s="2900"/>
      <c r="D62" s="2507"/>
      <c r="E62" s="2507"/>
      <c r="F62" s="2507"/>
      <c r="G62" s="2507"/>
      <c r="H62" s="2507"/>
      <c r="I62" s="2507"/>
      <c r="J62" s="2507"/>
      <c r="K62" s="2507"/>
      <c r="L62" s="2507"/>
      <c r="M62" s="2508"/>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hyperlinks>
  <pageMargins left="0.7" right="0.7" top="0.75" bottom="0.75" header="0" footer="0"/>
  <pageSetup paperSize="9" orientation="portrai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B1" workbookViewId="0">
      <selection activeCell="C11" sqref="C11:M11"/>
    </sheetView>
  </sheetViews>
  <sheetFormatPr baseColWidth="10" defaultColWidth="11.42578125" defaultRowHeight="15.75"/>
  <cols>
    <col min="1" max="1" width="25.140625" style="3" customWidth="1"/>
    <col min="2" max="2" width="42.42578125" style="105" customWidth="1"/>
    <col min="3" max="16384" width="11.42578125" style="3"/>
  </cols>
  <sheetData>
    <row r="1" spans="1:14" ht="16.5" thickBot="1">
      <c r="A1" s="2"/>
      <c r="B1" s="103" t="s">
        <v>2449</v>
      </c>
      <c r="C1" s="153"/>
      <c r="D1" s="153"/>
      <c r="E1" s="153"/>
      <c r="F1" s="153"/>
      <c r="G1" s="153"/>
      <c r="H1" s="153"/>
      <c r="I1" s="153"/>
      <c r="J1" s="153"/>
      <c r="K1" s="153"/>
      <c r="L1" s="153"/>
      <c r="M1" s="154"/>
    </row>
    <row r="2" spans="1:14">
      <c r="A2" s="2667" t="s">
        <v>457</v>
      </c>
      <c r="B2" s="4" t="s">
        <v>458</v>
      </c>
      <c r="C2" s="3612" t="str">
        <f>'[2]Plan de acción'!X14</f>
        <v>Porcentaje de personas mayores que asisten a talleres relacionados con el fortalecimiento del Enfoque de Género y derechos de las mujeres</v>
      </c>
      <c r="D2" s="3613"/>
      <c r="E2" s="3613"/>
      <c r="F2" s="3613"/>
      <c r="G2" s="3613"/>
      <c r="H2" s="3613"/>
      <c r="I2" s="3613"/>
      <c r="J2" s="3613"/>
      <c r="K2" s="3613"/>
      <c r="L2" s="3613"/>
      <c r="M2" s="3614"/>
    </row>
    <row r="3" spans="1:14" ht="31.5">
      <c r="A3" s="2548"/>
      <c r="B3" s="1053" t="s">
        <v>538</v>
      </c>
      <c r="C3" s="2869" t="s">
        <v>1960</v>
      </c>
      <c r="D3" s="2870"/>
      <c r="E3" s="2870"/>
      <c r="F3" s="2870"/>
      <c r="G3" s="2870"/>
      <c r="H3" s="2870"/>
      <c r="I3" s="2870"/>
      <c r="J3" s="2870"/>
      <c r="K3" s="2870"/>
      <c r="L3" s="2870"/>
      <c r="M3" s="2871"/>
    </row>
    <row r="4" spans="1:14">
      <c r="A4" s="2548"/>
      <c r="B4" s="13" t="s">
        <v>3</v>
      </c>
      <c r="C4" s="1127" t="s">
        <v>28</v>
      </c>
      <c r="D4" s="1055"/>
      <c r="E4" s="933"/>
      <c r="F4" s="2668" t="s">
        <v>4</v>
      </c>
      <c r="G4" s="2423"/>
      <c r="H4" s="1056" t="s">
        <v>8</v>
      </c>
      <c r="I4" s="1101"/>
      <c r="J4" s="1101"/>
      <c r="K4" s="1101"/>
      <c r="L4" s="1101"/>
      <c r="M4" s="1102"/>
    </row>
    <row r="5" spans="1:14">
      <c r="A5" s="2548"/>
      <c r="B5" s="13" t="s">
        <v>459</v>
      </c>
      <c r="C5" s="2650" t="s">
        <v>8</v>
      </c>
      <c r="D5" s="2420"/>
      <c r="E5" s="2420"/>
      <c r="F5" s="2420"/>
      <c r="G5" s="2420"/>
      <c r="H5" s="2420"/>
      <c r="I5" s="2420"/>
      <c r="J5" s="2420"/>
      <c r="K5" s="2420"/>
      <c r="L5" s="2420"/>
      <c r="M5" s="2421"/>
    </row>
    <row r="6" spans="1:14">
      <c r="A6" s="2548"/>
      <c r="B6" s="13" t="s">
        <v>460</v>
      </c>
      <c r="C6" s="2650" t="s">
        <v>8</v>
      </c>
      <c r="D6" s="2420"/>
      <c r="E6" s="2420"/>
      <c r="F6" s="2420"/>
      <c r="G6" s="2420"/>
      <c r="H6" s="2420"/>
      <c r="I6" s="2420"/>
      <c r="J6" s="2420"/>
      <c r="K6" s="2420"/>
      <c r="L6" s="2420"/>
      <c r="M6" s="2421"/>
    </row>
    <row r="7" spans="1:14">
      <c r="A7" s="2548"/>
      <c r="B7" s="1053" t="s">
        <v>461</v>
      </c>
      <c r="C7" s="2749" t="s">
        <v>589</v>
      </c>
      <c r="D7" s="2428"/>
      <c r="E7" s="1119"/>
      <c r="F7" s="1119"/>
      <c r="G7" s="667"/>
      <c r="H7" s="1057" t="s">
        <v>5</v>
      </c>
      <c r="I7" s="2676" t="s">
        <v>39</v>
      </c>
      <c r="J7" s="2428"/>
      <c r="K7" s="2428"/>
      <c r="L7" s="2428"/>
      <c r="M7" s="2430"/>
    </row>
    <row r="8" spans="1:14">
      <c r="A8" s="2548"/>
      <c r="B8" s="2677" t="s">
        <v>462</v>
      </c>
      <c r="C8" s="974"/>
      <c r="D8" s="1159"/>
      <c r="E8" s="1159"/>
      <c r="F8" s="1159"/>
      <c r="G8" s="1159"/>
      <c r="H8" s="1159"/>
      <c r="I8" s="1159"/>
      <c r="J8" s="1159"/>
      <c r="K8" s="1159"/>
      <c r="L8" s="18"/>
      <c r="M8" s="935"/>
    </row>
    <row r="9" spans="1:14">
      <c r="A9" s="2548"/>
      <c r="B9" s="2540"/>
      <c r="C9" s="2573"/>
      <c r="D9" s="2569"/>
      <c r="E9" s="1158"/>
      <c r="F9" s="2569"/>
      <c r="G9" s="2569"/>
      <c r="H9" s="1158"/>
      <c r="I9" s="2569"/>
      <c r="J9" s="2569"/>
      <c r="K9" s="1158"/>
      <c r="L9" s="21"/>
      <c r="M9" s="22"/>
    </row>
    <row r="10" spans="1:14">
      <c r="A10" s="2548"/>
      <c r="B10" s="2590"/>
      <c r="C10" s="2573" t="s">
        <v>463</v>
      </c>
      <c r="D10" s="2569"/>
      <c r="E10" s="1120"/>
      <c r="F10" s="2569" t="s">
        <v>463</v>
      </c>
      <c r="G10" s="2569"/>
      <c r="H10" s="1120"/>
      <c r="I10" s="2569" t="s">
        <v>463</v>
      </c>
      <c r="J10" s="2569"/>
      <c r="K10" s="1120"/>
      <c r="L10" s="24"/>
      <c r="M10" s="25"/>
    </row>
    <row r="11" spans="1:14" ht="31.5" customHeight="1">
      <c r="A11" s="2548"/>
      <c r="B11" s="1053" t="s">
        <v>464</v>
      </c>
      <c r="C11" s="2660" t="s">
        <v>2444</v>
      </c>
      <c r="D11" s="2465"/>
      <c r="E11" s="2465"/>
      <c r="F11" s="2465"/>
      <c r="G11" s="2465"/>
      <c r="H11" s="2465"/>
      <c r="I11" s="2465"/>
      <c r="J11" s="2465"/>
      <c r="K11" s="2465"/>
      <c r="L11" s="2465"/>
      <c r="M11" s="2466"/>
      <c r="N11" s="994"/>
    </row>
    <row r="12" spans="1:14" ht="47.25" customHeight="1">
      <c r="A12" s="2548"/>
      <c r="B12" s="1053" t="s">
        <v>543</v>
      </c>
      <c r="C12" s="2660" t="s">
        <v>2445</v>
      </c>
      <c r="D12" s="2465"/>
      <c r="E12" s="2465"/>
      <c r="F12" s="2465"/>
      <c r="G12" s="2465"/>
      <c r="H12" s="2465"/>
      <c r="I12" s="2465"/>
      <c r="J12" s="2465"/>
      <c r="K12" s="2465"/>
      <c r="L12" s="2465"/>
      <c r="M12" s="2466"/>
      <c r="N12" s="994"/>
    </row>
    <row r="13" spans="1:14" ht="31.5" customHeight="1">
      <c r="A13" s="2548"/>
      <c r="B13" s="1053" t="s">
        <v>545</v>
      </c>
      <c r="C13" s="3306" t="s">
        <v>1959</v>
      </c>
      <c r="D13" s="3279"/>
      <c r="E13" s="3279"/>
      <c r="F13" s="3279"/>
      <c r="G13" s="3279"/>
      <c r="H13" s="3279"/>
      <c r="I13" s="3279"/>
      <c r="J13" s="3279"/>
      <c r="K13" s="3279"/>
      <c r="L13" s="3279"/>
      <c r="M13" s="3280"/>
      <c r="N13" s="994"/>
    </row>
    <row r="14" spans="1:14" ht="47.25" customHeight="1">
      <c r="A14" s="2548"/>
      <c r="B14" s="2677" t="s">
        <v>547</v>
      </c>
      <c r="C14" s="2660" t="s">
        <v>11</v>
      </c>
      <c r="D14" s="2465"/>
      <c r="E14" s="1058" t="s">
        <v>548</v>
      </c>
      <c r="F14" s="2661" t="str">
        <f>'[2]Plan de acción'!AA14</f>
        <v>5.1  Poner fin a todas las formas de discriminación contra todas las mujeres y las niñas en todo el mundo</v>
      </c>
      <c r="G14" s="2465"/>
      <c r="H14" s="2465"/>
      <c r="I14" s="2465"/>
      <c r="J14" s="2465"/>
      <c r="K14" s="2465"/>
      <c r="L14" s="2465"/>
      <c r="M14" s="2466"/>
      <c r="N14" s="994"/>
    </row>
    <row r="15" spans="1:14">
      <c r="A15" s="2548"/>
      <c r="B15" s="2540"/>
      <c r="C15" s="2660"/>
      <c r="D15" s="2465"/>
      <c r="E15" s="2465"/>
      <c r="F15" s="2465"/>
      <c r="G15" s="2465"/>
      <c r="H15" s="2465"/>
      <c r="I15" s="2465"/>
      <c r="J15" s="2465"/>
      <c r="K15" s="2465"/>
      <c r="L15" s="2465"/>
      <c r="M15" s="2466"/>
    </row>
    <row r="16" spans="1:14">
      <c r="A16" s="2659" t="s">
        <v>465</v>
      </c>
      <c r="B16" s="1059" t="s">
        <v>2</v>
      </c>
      <c r="C16" s="2660" t="str">
        <f>'[2]Plan de acción'!AB14</f>
        <v>Género, Diferencial, de Derechos, Territorial, Diversidad Sexual</v>
      </c>
      <c r="D16" s="2465"/>
      <c r="E16" s="2465"/>
      <c r="F16" s="2465"/>
      <c r="G16" s="2465"/>
      <c r="H16" s="2465"/>
      <c r="I16" s="2465"/>
      <c r="J16" s="2465"/>
      <c r="K16" s="2465"/>
      <c r="L16" s="2465"/>
      <c r="M16" s="2466"/>
    </row>
    <row r="17" spans="1:14" ht="47.25" customHeight="1">
      <c r="A17" s="2519"/>
      <c r="B17" s="1059" t="s">
        <v>550</v>
      </c>
      <c r="C17" s="2660" t="str">
        <f>'[2]Plan de acción'!Y14</f>
        <v>(No. de Personas Mayores participantes de los servicios que asisten a los talleres relacionados con el fortalecimiento del enfoque de género y derechos de las mujeres / No. de Personas Mayores participantes de los servicios que se inscriben a los talleres relacionados con el fortalecimiento del enfoque de género y derechos de las mujeres) * 100</v>
      </c>
      <c r="D17" s="2465"/>
      <c r="E17" s="2465"/>
      <c r="F17" s="2465"/>
      <c r="G17" s="2465"/>
      <c r="H17" s="2465"/>
      <c r="I17" s="2465"/>
      <c r="J17" s="2465"/>
      <c r="K17" s="2465"/>
      <c r="L17" s="2465"/>
      <c r="M17" s="2466"/>
      <c r="N17" s="994"/>
    </row>
    <row r="18" spans="1:14" ht="8.25" customHeight="1">
      <c r="A18" s="2519"/>
      <c r="B18" s="2431" t="s">
        <v>466</v>
      </c>
      <c r="C18" s="606"/>
      <c r="D18" s="27"/>
      <c r="E18" s="27"/>
      <c r="F18" s="27"/>
      <c r="G18" s="27"/>
      <c r="H18" s="27"/>
      <c r="I18" s="27"/>
      <c r="J18" s="27"/>
      <c r="K18" s="27"/>
      <c r="L18" s="27"/>
      <c r="M18" s="682"/>
    </row>
    <row r="19" spans="1:14" ht="9" customHeight="1">
      <c r="A19" s="2519"/>
      <c r="B19" s="2432"/>
      <c r="C19" s="29"/>
      <c r="D19" s="30"/>
      <c r="E19" s="31"/>
      <c r="F19" s="30"/>
      <c r="G19" s="31"/>
      <c r="H19" s="30"/>
      <c r="I19" s="31"/>
      <c r="J19" s="30"/>
      <c r="K19" s="31"/>
      <c r="L19" s="31"/>
      <c r="M19" s="32"/>
    </row>
    <row r="20" spans="1:14">
      <c r="A20" s="2519"/>
      <c r="B20" s="2432"/>
      <c r="C20" s="33" t="s">
        <v>467</v>
      </c>
      <c r="D20" s="34"/>
      <c r="E20" s="35" t="s">
        <v>468</v>
      </c>
      <c r="F20" s="34"/>
      <c r="G20" s="35" t="s">
        <v>469</v>
      </c>
      <c r="H20" s="34"/>
      <c r="I20" s="35" t="s">
        <v>470</v>
      </c>
      <c r="J20" s="1060"/>
      <c r="K20" s="35"/>
      <c r="L20" s="35"/>
      <c r="M20" s="37"/>
    </row>
    <row r="21" spans="1:14">
      <c r="A21" s="2519"/>
      <c r="B21" s="2432"/>
      <c r="C21" s="33" t="s">
        <v>471</v>
      </c>
      <c r="D21" s="1061"/>
      <c r="E21" s="35" t="s">
        <v>472</v>
      </c>
      <c r="F21" s="1062"/>
      <c r="G21" s="35" t="s">
        <v>473</v>
      </c>
      <c r="H21" s="1062"/>
      <c r="I21" s="35"/>
      <c r="J21" s="40"/>
      <c r="K21" s="35"/>
      <c r="L21" s="35"/>
      <c r="M21" s="37"/>
    </row>
    <row r="22" spans="1:14">
      <c r="A22" s="2519"/>
      <c r="B22" s="2432"/>
      <c r="C22" s="33" t="s">
        <v>474</v>
      </c>
      <c r="D22" s="1061"/>
      <c r="E22" s="35" t="s">
        <v>475</v>
      </c>
      <c r="F22" s="1061"/>
      <c r="G22" s="35"/>
      <c r="H22" s="40"/>
      <c r="I22" s="35"/>
      <c r="J22" s="40"/>
      <c r="K22" s="35"/>
      <c r="L22" s="35"/>
      <c r="M22" s="37"/>
    </row>
    <row r="23" spans="1:14">
      <c r="A23" s="2519"/>
      <c r="B23" s="2432"/>
      <c r="C23" s="33" t="s">
        <v>476</v>
      </c>
      <c r="D23" s="1062" t="s">
        <v>477</v>
      </c>
      <c r="E23" s="35" t="s">
        <v>478</v>
      </c>
      <c r="F23" s="3610" t="s">
        <v>551</v>
      </c>
      <c r="G23" s="3610"/>
      <c r="H23" s="3610"/>
      <c r="I23" s="3610"/>
      <c r="J23" s="3610"/>
      <c r="K23" s="3610"/>
      <c r="L23" s="3610"/>
      <c r="M23" s="3611"/>
    </row>
    <row r="24" spans="1:14" ht="9.75" customHeight="1">
      <c r="A24" s="2519"/>
      <c r="B24" s="2433"/>
      <c r="C24" s="43"/>
      <c r="D24" s="44"/>
      <c r="E24" s="44"/>
      <c r="F24" s="44"/>
      <c r="G24" s="44"/>
      <c r="H24" s="44"/>
      <c r="I24" s="44"/>
      <c r="J24" s="44"/>
      <c r="K24" s="44"/>
      <c r="L24" s="44"/>
      <c r="M24" s="45"/>
    </row>
    <row r="25" spans="1:14">
      <c r="A25" s="2519"/>
      <c r="B25" s="2431" t="s">
        <v>479</v>
      </c>
      <c r="C25" s="687"/>
      <c r="D25" s="47"/>
      <c r="E25" s="47"/>
      <c r="F25" s="47"/>
      <c r="G25" s="47"/>
      <c r="H25" s="47"/>
      <c r="I25" s="47"/>
      <c r="J25" s="47"/>
      <c r="K25" s="47"/>
      <c r="L25" s="18"/>
      <c r="M25" s="935"/>
    </row>
    <row r="26" spans="1:14">
      <c r="A26" s="2519"/>
      <c r="B26" s="2432"/>
      <c r="C26" s="33" t="s">
        <v>480</v>
      </c>
      <c r="D26" s="1062"/>
      <c r="E26" s="48"/>
      <c r="F26" s="35" t="s">
        <v>481</v>
      </c>
      <c r="G26" s="1061" t="s">
        <v>477</v>
      </c>
      <c r="H26" s="48"/>
      <c r="I26" s="35" t="s">
        <v>482</v>
      </c>
      <c r="J26" s="1061"/>
      <c r="K26" s="48"/>
      <c r="L26" s="21"/>
      <c r="M26" s="22"/>
    </row>
    <row r="27" spans="1:14">
      <c r="A27" s="2519"/>
      <c r="B27" s="2432"/>
      <c r="C27" s="33" t="s">
        <v>483</v>
      </c>
      <c r="D27" s="1063"/>
      <c r="E27" s="21"/>
      <c r="F27" s="35" t="s">
        <v>484</v>
      </c>
      <c r="G27" s="1062"/>
      <c r="H27" s="21"/>
      <c r="I27" s="50"/>
      <c r="J27" s="21"/>
      <c r="K27" s="1158"/>
      <c r="L27" s="21"/>
      <c r="M27" s="22"/>
    </row>
    <row r="28" spans="1:14">
      <c r="A28" s="2519"/>
      <c r="B28" s="2433"/>
      <c r="C28" s="51"/>
      <c r="D28" s="52"/>
      <c r="E28" s="52"/>
      <c r="F28" s="52"/>
      <c r="G28" s="52"/>
      <c r="H28" s="52"/>
      <c r="I28" s="52"/>
      <c r="J28" s="52"/>
      <c r="K28" s="52"/>
      <c r="L28" s="24"/>
      <c r="M28" s="25"/>
    </row>
    <row r="29" spans="1:14">
      <c r="A29" s="2519"/>
      <c r="B29" s="56" t="s">
        <v>485</v>
      </c>
      <c r="C29" s="690"/>
      <c r="D29" s="54"/>
      <c r="E29" s="54"/>
      <c r="F29" s="54"/>
      <c r="G29" s="54"/>
      <c r="H29" s="54"/>
      <c r="I29" s="54"/>
      <c r="J29" s="54"/>
      <c r="K29" s="54"/>
      <c r="L29" s="54"/>
      <c r="M29" s="691"/>
    </row>
    <row r="30" spans="1:14">
      <c r="A30" s="2519"/>
      <c r="B30" s="56"/>
      <c r="C30" s="57" t="s">
        <v>486</v>
      </c>
      <c r="D30" s="1062" t="str">
        <f>'[2]Plan de acción'!AF14</f>
        <v>N.D.</v>
      </c>
      <c r="E30" s="48"/>
      <c r="F30" s="59" t="s">
        <v>487</v>
      </c>
      <c r="G30" s="1062" t="str">
        <f>'[2]Plan de acción'!AG14</f>
        <v>N.D.</v>
      </c>
      <c r="H30" s="48"/>
      <c r="I30" s="59" t="s">
        <v>488</v>
      </c>
      <c r="J30" s="1126"/>
      <c r="K30" s="1111"/>
      <c r="L30" s="1115"/>
      <c r="M30" s="63"/>
    </row>
    <row r="31" spans="1:14">
      <c r="A31" s="2519"/>
      <c r="B31" s="13"/>
      <c r="C31" s="43"/>
      <c r="D31" s="44"/>
      <c r="E31" s="44"/>
      <c r="F31" s="44"/>
      <c r="G31" s="44"/>
      <c r="H31" s="44"/>
      <c r="I31" s="44"/>
      <c r="J31" s="44"/>
      <c r="K31" s="44"/>
      <c r="L31" s="44"/>
      <c r="M31" s="45"/>
    </row>
    <row r="32" spans="1:14">
      <c r="A32" s="2519"/>
      <c r="B32" s="2431" t="s">
        <v>489</v>
      </c>
      <c r="C32" s="693"/>
      <c r="D32" s="65"/>
      <c r="E32" s="65"/>
      <c r="F32" s="65"/>
      <c r="G32" s="65"/>
      <c r="H32" s="65"/>
      <c r="I32" s="65"/>
      <c r="J32" s="65"/>
      <c r="K32" s="65"/>
      <c r="L32" s="18"/>
      <c r="M32" s="935"/>
    </row>
    <row r="33" spans="1:13">
      <c r="A33" s="2519"/>
      <c r="B33" s="2432"/>
      <c r="C33" s="66" t="s">
        <v>490</v>
      </c>
      <c r="D33" s="1066">
        <v>2020</v>
      </c>
      <c r="E33" s="67"/>
      <c r="F33" s="48" t="s">
        <v>491</v>
      </c>
      <c r="G33" s="1067" t="s">
        <v>769</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1100"/>
      <c r="E35" s="1100"/>
      <c r="F35" s="1100"/>
      <c r="G35" s="1100"/>
      <c r="H35" s="1100"/>
      <c r="I35" s="1100"/>
      <c r="J35" s="1100"/>
      <c r="K35" s="1100"/>
      <c r="L35" s="1100"/>
      <c r="M35" s="697"/>
    </row>
    <row r="36" spans="1:13">
      <c r="A36" s="2519"/>
      <c r="B36" s="2432"/>
      <c r="C36" s="72"/>
      <c r="D36" s="1121" t="s">
        <v>494</v>
      </c>
      <c r="E36" s="1121"/>
      <c r="F36" s="1121" t="s">
        <v>495</v>
      </c>
      <c r="G36" s="1121"/>
      <c r="H36" s="74" t="s">
        <v>496</v>
      </c>
      <c r="I36" s="74"/>
      <c r="J36" s="74" t="s">
        <v>497</v>
      </c>
      <c r="K36" s="1121"/>
      <c r="L36" s="1121" t="s">
        <v>498</v>
      </c>
      <c r="M36" s="75"/>
    </row>
    <row r="37" spans="1:13">
      <c r="A37" s="2519"/>
      <c r="B37" s="2432"/>
      <c r="C37" s="72"/>
      <c r="D37" s="1570">
        <f>'[2]Plan de acción'!AK14</f>
        <v>0.8</v>
      </c>
      <c r="E37" s="1571"/>
      <c r="F37" s="1570">
        <f>'[2]Plan de acción'!AK14</f>
        <v>0.8</v>
      </c>
      <c r="G37" s="1571"/>
      <c r="H37" s="1570">
        <f>'[2]Plan de acción'!AL14</f>
        <v>0.8</v>
      </c>
      <c r="I37" s="1571"/>
      <c r="J37" s="1570">
        <f>'[2]Plan de acción'!AM14</f>
        <v>0.8</v>
      </c>
      <c r="K37" s="1571"/>
      <c r="L37" s="1570">
        <f>'[2]Plan de acción'!AN14</f>
        <v>0.8</v>
      </c>
      <c r="M37" s="1572"/>
    </row>
    <row r="38" spans="1:13">
      <c r="A38" s="2519"/>
      <c r="B38" s="2432"/>
      <c r="C38" s="72"/>
      <c r="D38" s="1121" t="s">
        <v>499</v>
      </c>
      <c r="E38" s="1121"/>
      <c r="F38" s="1121" t="s">
        <v>500</v>
      </c>
      <c r="G38" s="1121"/>
      <c r="H38" s="74" t="s">
        <v>501</v>
      </c>
      <c r="I38" s="74"/>
      <c r="J38" s="74" t="s">
        <v>502</v>
      </c>
      <c r="K38" s="1121"/>
      <c r="L38" s="1121" t="s">
        <v>503</v>
      </c>
      <c r="M38" s="32"/>
    </row>
    <row r="39" spans="1:13">
      <c r="A39" s="2519"/>
      <c r="B39" s="2432"/>
      <c r="C39" s="72"/>
      <c r="D39" s="1570"/>
      <c r="E39" s="1571"/>
      <c r="F39" s="1570"/>
      <c r="G39" s="1571"/>
      <c r="H39" s="1570"/>
      <c r="I39" s="1571"/>
      <c r="J39" s="1570"/>
      <c r="K39" s="1571"/>
      <c r="L39" s="1570"/>
      <c r="M39" s="1572"/>
    </row>
    <row r="40" spans="1:13">
      <c r="A40" s="2519"/>
      <c r="B40" s="2432"/>
      <c r="C40" s="72"/>
      <c r="D40" s="1121" t="s">
        <v>504</v>
      </c>
      <c r="E40" s="1121"/>
      <c r="F40" s="1121" t="s">
        <v>505</v>
      </c>
      <c r="G40" s="1121"/>
      <c r="H40" s="74" t="s">
        <v>506</v>
      </c>
      <c r="I40" s="74"/>
      <c r="J40" s="74" t="s">
        <v>507</v>
      </c>
      <c r="K40" s="1121"/>
      <c r="L40" s="1121" t="s">
        <v>508</v>
      </c>
      <c r="M40" s="32"/>
    </row>
    <row r="41" spans="1:13">
      <c r="A41" s="2519"/>
      <c r="B41" s="2432"/>
      <c r="C41" s="72"/>
      <c r="D41" s="1570"/>
      <c r="E41" s="1571"/>
      <c r="F41" s="1570"/>
      <c r="G41" s="1571"/>
      <c r="H41" s="1570"/>
      <c r="I41" s="1571"/>
      <c r="J41" s="1570"/>
      <c r="K41" s="1571"/>
      <c r="L41" s="1570"/>
      <c r="M41" s="1572"/>
    </row>
    <row r="42" spans="1:13">
      <c r="A42" s="2519"/>
      <c r="B42" s="2432"/>
      <c r="C42" s="72"/>
      <c r="D42" s="705" t="s">
        <v>508</v>
      </c>
      <c r="E42" s="1103"/>
      <c r="F42" s="705" t="s">
        <v>509</v>
      </c>
      <c r="G42" s="1103"/>
      <c r="H42" s="81"/>
      <c r="I42" s="1109"/>
      <c r="J42" s="81"/>
      <c r="K42" s="1109"/>
      <c r="L42" s="81"/>
      <c r="M42" s="706"/>
    </row>
    <row r="43" spans="1:13">
      <c r="A43" s="2519"/>
      <c r="B43" s="2432"/>
      <c r="C43" s="72"/>
      <c r="D43" s="1570"/>
      <c r="E43" s="1571"/>
      <c r="F43" s="3608">
        <f>'[2]Plan de acción'!AQ14</f>
        <v>0.8</v>
      </c>
      <c r="G43" s="3609"/>
      <c r="H43" s="2528"/>
      <c r="I43" s="2528"/>
      <c r="J43" s="1118"/>
      <c r="K43" s="1121"/>
      <c r="L43" s="1118"/>
      <c r="M43" s="1154"/>
    </row>
    <row r="44" spans="1:13">
      <c r="A44" s="2519"/>
      <c r="B44" s="2432"/>
      <c r="C44" s="86"/>
      <c r="D44" s="705"/>
      <c r="E44" s="1103"/>
      <c r="F44" s="705"/>
      <c r="G44" s="1103"/>
      <c r="H44" s="1108"/>
      <c r="I44" s="1110"/>
      <c r="J44" s="1108"/>
      <c r="K44" s="1110"/>
      <c r="L44" s="1108"/>
      <c r="M44" s="1155"/>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2662"/>
      <c r="H46" s="2662"/>
      <c r="I46" s="2662"/>
      <c r="J46" s="2662"/>
      <c r="K46" s="94" t="s">
        <v>512</v>
      </c>
      <c r="L46" s="2446"/>
      <c r="M46" s="2447"/>
    </row>
    <row r="47" spans="1:13">
      <c r="A47" s="2519"/>
      <c r="B47" s="2432"/>
      <c r="C47" s="90"/>
      <c r="D47" s="1078"/>
      <c r="E47" s="1061" t="s">
        <v>477</v>
      </c>
      <c r="F47" s="2453"/>
      <c r="G47" s="2662"/>
      <c r="H47" s="2662"/>
      <c r="I47" s="2662"/>
      <c r="J47" s="2662"/>
      <c r="K47" s="21"/>
      <c r="L47" s="2448"/>
      <c r="M47" s="2449"/>
    </row>
    <row r="48" spans="1:13">
      <c r="A48" s="2519"/>
      <c r="B48" s="2433"/>
      <c r="C48" s="97"/>
      <c r="D48" s="24"/>
      <c r="E48" s="24"/>
      <c r="F48" s="24"/>
      <c r="G48" s="24"/>
      <c r="H48" s="24"/>
      <c r="I48" s="24"/>
      <c r="J48" s="24"/>
      <c r="K48" s="24"/>
      <c r="L48" s="21"/>
      <c r="M48" s="22"/>
    </row>
    <row r="49" spans="1:13" ht="31.5" customHeight="1">
      <c r="A49" s="2519"/>
      <c r="B49" s="1053" t="s">
        <v>513</v>
      </c>
      <c r="C49" s="2817" t="s">
        <v>2446</v>
      </c>
      <c r="D49" s="2441"/>
      <c r="E49" s="2441"/>
      <c r="F49" s="2441"/>
      <c r="G49" s="2441"/>
      <c r="H49" s="2441"/>
      <c r="I49" s="2441"/>
      <c r="J49" s="2441"/>
      <c r="K49" s="2441"/>
      <c r="L49" s="2441"/>
      <c r="M49" s="2442"/>
    </row>
    <row r="50" spans="1:13">
      <c r="A50" s="2519"/>
      <c r="B50" s="1059" t="s">
        <v>514</v>
      </c>
      <c r="C50" s="2817" t="s">
        <v>2447</v>
      </c>
      <c r="D50" s="2441"/>
      <c r="E50" s="2441"/>
      <c r="F50" s="2441"/>
      <c r="G50" s="2441"/>
      <c r="H50" s="2441"/>
      <c r="I50" s="2441"/>
      <c r="J50" s="2441"/>
      <c r="K50" s="2441"/>
      <c r="L50" s="2441"/>
      <c r="M50" s="2442"/>
    </row>
    <row r="51" spans="1:13">
      <c r="A51" s="2519"/>
      <c r="B51" s="1059" t="s">
        <v>515</v>
      </c>
      <c r="C51" s="1123">
        <v>10</v>
      </c>
      <c r="D51" s="1105"/>
      <c r="E51" s="1105"/>
      <c r="F51" s="1105"/>
      <c r="G51" s="1105"/>
      <c r="H51" s="1105"/>
      <c r="I51" s="1105"/>
      <c r="J51" s="1105"/>
      <c r="K51" s="1105"/>
      <c r="L51" s="1105"/>
      <c r="M51" s="1106"/>
    </row>
    <row r="52" spans="1:13">
      <c r="A52" s="2519"/>
      <c r="B52" s="1059" t="s">
        <v>517</v>
      </c>
      <c r="C52" s="1182"/>
      <c r="D52" s="1105"/>
      <c r="E52" s="1105"/>
      <c r="F52" s="1105"/>
      <c r="G52" s="1105"/>
      <c r="H52" s="1105"/>
      <c r="I52" s="1105"/>
      <c r="J52" s="1105"/>
      <c r="K52" s="1105"/>
      <c r="L52" s="1105"/>
      <c r="M52" s="1106"/>
    </row>
    <row r="53" spans="1:13" ht="15.75" customHeight="1">
      <c r="A53" s="2649" t="s">
        <v>518</v>
      </c>
      <c r="B53" s="1081" t="s">
        <v>519</v>
      </c>
      <c r="C53" s="2650" t="str">
        <f>'[2]Plan de acción'!BX13</f>
        <v>Sonia Giselle Tovar Jiménez</v>
      </c>
      <c r="D53" s="2420"/>
      <c r="E53" s="2420"/>
      <c r="F53" s="2420"/>
      <c r="G53" s="2420"/>
      <c r="H53" s="2420"/>
      <c r="I53" s="2420"/>
      <c r="J53" s="2420"/>
      <c r="K53" s="2420"/>
      <c r="L53" s="2420"/>
      <c r="M53" s="2421"/>
    </row>
    <row r="54" spans="1:13">
      <c r="A54" s="2502"/>
      <c r="B54" s="1081" t="s">
        <v>521</v>
      </c>
      <c r="C54" s="2650" t="s">
        <v>2448</v>
      </c>
      <c r="D54" s="2420"/>
      <c r="E54" s="2420"/>
      <c r="F54" s="2420"/>
      <c r="G54" s="2420"/>
      <c r="H54" s="2420"/>
      <c r="I54" s="2420"/>
      <c r="J54" s="2420"/>
      <c r="K54" s="2420"/>
      <c r="L54" s="2420"/>
      <c r="M54" s="2421"/>
    </row>
    <row r="55" spans="1:13">
      <c r="A55" s="2502"/>
      <c r="B55" s="1081" t="s">
        <v>523</v>
      </c>
      <c r="C55" s="2650" t="str">
        <f>'[2]Plan de acción'!BV13</f>
        <v>Secretaría Distrital de Integración Social</v>
      </c>
      <c r="D55" s="2420"/>
      <c r="E55" s="2420"/>
      <c r="F55" s="2420"/>
      <c r="G55" s="2420"/>
      <c r="H55" s="2420"/>
      <c r="I55" s="2420"/>
      <c r="J55" s="2420"/>
      <c r="K55" s="2420"/>
      <c r="L55" s="2420"/>
      <c r="M55" s="2421"/>
    </row>
    <row r="56" spans="1:13" ht="15.75" customHeight="1">
      <c r="A56" s="2502"/>
      <c r="B56" s="1082" t="s">
        <v>524</v>
      </c>
      <c r="C56" s="2650" t="str">
        <f>'[2]Plan de acción'!BW13</f>
        <v>Subdirección para la Vejez</v>
      </c>
      <c r="D56" s="2420"/>
      <c r="E56" s="2420"/>
      <c r="F56" s="2420"/>
      <c r="G56" s="2420"/>
      <c r="H56" s="2420"/>
      <c r="I56" s="2420"/>
      <c r="J56" s="2420"/>
      <c r="K56" s="2420"/>
      <c r="L56" s="2420"/>
      <c r="M56" s="2421"/>
    </row>
    <row r="57" spans="1:13" ht="15.75" customHeight="1">
      <c r="A57" s="2502"/>
      <c r="B57" s="1081" t="s">
        <v>526</v>
      </c>
      <c r="C57" s="2650" t="str">
        <f>'[2]Plan de acción'!BZ13</f>
        <v>stovar@sdis.gov.co</v>
      </c>
      <c r="D57" s="2420"/>
      <c r="E57" s="2420"/>
      <c r="F57" s="2420"/>
      <c r="G57" s="2420"/>
      <c r="H57" s="2420"/>
      <c r="I57" s="2420"/>
      <c r="J57" s="2420"/>
      <c r="K57" s="2420"/>
      <c r="L57" s="2420"/>
      <c r="M57" s="2421"/>
    </row>
    <row r="58" spans="1:13" ht="16.5" thickBot="1">
      <c r="A58" s="2516"/>
      <c r="B58" s="1081" t="s">
        <v>527</v>
      </c>
      <c r="C58" s="2650" t="str">
        <f>'[2]Plan de acción'!BY13</f>
        <v>3279797 Ext. 66000</v>
      </c>
      <c r="D58" s="2420"/>
      <c r="E58" s="2420"/>
      <c r="F58" s="2420"/>
      <c r="G58" s="2420"/>
      <c r="H58" s="2420"/>
      <c r="I58" s="2420"/>
      <c r="J58" s="2420"/>
      <c r="K58" s="2420"/>
      <c r="L58" s="2420"/>
      <c r="M58" s="2421"/>
    </row>
    <row r="59" spans="1:13" ht="15.75" customHeight="1">
      <c r="A59" s="2649" t="s">
        <v>528</v>
      </c>
      <c r="B59" s="1089" t="s">
        <v>529</v>
      </c>
      <c r="C59" s="2911" t="s">
        <v>1255</v>
      </c>
      <c r="D59" s="2912"/>
      <c r="E59" s="2912"/>
      <c r="F59" s="2912"/>
      <c r="G59" s="2912"/>
      <c r="H59" s="2912"/>
      <c r="I59" s="2912"/>
      <c r="J59" s="2912"/>
      <c r="K59" s="2912"/>
      <c r="L59" s="2912"/>
      <c r="M59" s="2913"/>
    </row>
    <row r="60" spans="1:13" ht="30" customHeight="1">
      <c r="A60" s="2502"/>
      <c r="B60" s="1089" t="s">
        <v>531</v>
      </c>
      <c r="C60" s="2911" t="s">
        <v>1256</v>
      </c>
      <c r="D60" s="2912"/>
      <c r="E60" s="2912"/>
      <c r="F60" s="2912"/>
      <c r="G60" s="2912"/>
      <c r="H60" s="2912"/>
      <c r="I60" s="2912"/>
      <c r="J60" s="2912"/>
      <c r="K60" s="2912"/>
      <c r="L60" s="2912"/>
      <c r="M60" s="2913"/>
    </row>
    <row r="61" spans="1:13" ht="30" customHeight="1" thickBot="1">
      <c r="A61" s="2502"/>
      <c r="B61" s="1090" t="s">
        <v>5</v>
      </c>
      <c r="C61" s="2911" t="s">
        <v>39</v>
      </c>
      <c r="D61" s="2912"/>
      <c r="E61" s="2912"/>
      <c r="F61" s="2912"/>
      <c r="G61" s="2912"/>
      <c r="H61" s="2912"/>
      <c r="I61" s="2912"/>
      <c r="J61" s="2912"/>
      <c r="K61" s="2912"/>
      <c r="L61" s="2912"/>
      <c r="M61" s="2913"/>
    </row>
    <row r="62" spans="1:13" ht="16.5" thickBot="1">
      <c r="A62" s="150" t="s">
        <v>533</v>
      </c>
      <c r="B62" s="104"/>
      <c r="C62" s="2651"/>
      <c r="D62" s="3561"/>
      <c r="E62" s="3561"/>
      <c r="F62" s="3561"/>
      <c r="G62" s="3561"/>
      <c r="H62" s="3561"/>
      <c r="I62" s="3561"/>
      <c r="J62" s="3561"/>
      <c r="K62" s="3561"/>
      <c r="L62" s="3561"/>
      <c r="M62" s="3562"/>
    </row>
  </sheetData>
  <mergeCells count="50">
    <mergeCell ref="C12:M12"/>
    <mergeCell ref="A2:A15"/>
    <mergeCell ref="C2:M2"/>
    <mergeCell ref="F4:G4"/>
    <mergeCell ref="C5:M5"/>
    <mergeCell ref="C6:M6"/>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C13:M13"/>
    <mergeCell ref="B14:B15"/>
    <mergeCell ref="C14:D14"/>
    <mergeCell ref="F14:M14"/>
    <mergeCell ref="C15:M15"/>
    <mergeCell ref="C3:M3"/>
    <mergeCell ref="L46:M47"/>
    <mergeCell ref="C49:M49"/>
    <mergeCell ref="C50:M50"/>
    <mergeCell ref="A53:A58"/>
    <mergeCell ref="C53:M53"/>
    <mergeCell ref="C54:M54"/>
    <mergeCell ref="C55:M55"/>
    <mergeCell ref="C56:M56"/>
    <mergeCell ref="C57:M57"/>
    <mergeCell ref="C58:M58"/>
    <mergeCell ref="B25:B28"/>
    <mergeCell ref="B32:B34"/>
    <mergeCell ref="B35:B44"/>
    <mergeCell ref="F43:G43"/>
    <mergeCell ref="H43:I43"/>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zoomScale="85" zoomScaleNormal="85" workbookViewId="0">
      <selection activeCell="C11" sqref="C11:M11"/>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3" ht="16.5" thickBot="1">
      <c r="A1" s="2"/>
      <c r="B1" s="103" t="s">
        <v>2461</v>
      </c>
      <c r="C1" s="1581"/>
      <c r="D1" s="1581"/>
      <c r="E1" s="1581"/>
      <c r="F1" s="1581"/>
      <c r="G1" s="1581"/>
      <c r="H1" s="1581"/>
      <c r="I1" s="1581"/>
      <c r="J1" s="1581"/>
      <c r="K1" s="1581"/>
      <c r="L1" s="1581"/>
      <c r="M1" s="1580"/>
    </row>
    <row r="2" spans="1:13" ht="39" customHeight="1">
      <c r="A2" s="2667" t="s">
        <v>457</v>
      </c>
      <c r="B2" s="4" t="s">
        <v>458</v>
      </c>
      <c r="C2" s="2415" t="s">
        <v>2460</v>
      </c>
      <c r="D2" s="2416"/>
      <c r="E2" s="2416"/>
      <c r="F2" s="2416"/>
      <c r="G2" s="2416"/>
      <c r="H2" s="2416"/>
      <c r="I2" s="2416"/>
      <c r="J2" s="2416"/>
      <c r="K2" s="2416"/>
      <c r="L2" s="2416"/>
      <c r="M2" s="2417"/>
    </row>
    <row r="3" spans="1:13" ht="31.5" customHeight="1">
      <c r="A3" s="2548"/>
      <c r="B3" s="1053" t="s">
        <v>538</v>
      </c>
      <c r="C3" s="2684" t="s">
        <v>1960</v>
      </c>
      <c r="D3" s="2425"/>
      <c r="E3" s="2425"/>
      <c r="F3" s="2425"/>
      <c r="G3" s="2425"/>
      <c r="H3" s="2425"/>
      <c r="I3" s="2425"/>
      <c r="J3" s="2425"/>
      <c r="K3" s="2425"/>
      <c r="L3" s="2425"/>
      <c r="M3" s="2426"/>
    </row>
    <row r="4" spans="1:13" ht="30" customHeight="1">
      <c r="A4" s="2548"/>
      <c r="B4" s="13" t="s">
        <v>3</v>
      </c>
      <c r="C4" s="2650" t="s">
        <v>539</v>
      </c>
      <c r="D4" s="2420"/>
      <c r="E4" s="2841"/>
      <c r="F4" s="2668" t="s">
        <v>4</v>
      </c>
      <c r="G4" s="2423"/>
      <c r="H4" s="2669" t="s">
        <v>37</v>
      </c>
      <c r="I4" s="2425"/>
      <c r="J4" s="2425"/>
      <c r="K4" s="2425"/>
      <c r="L4" s="2425"/>
      <c r="M4" s="2426"/>
    </row>
    <row r="5" spans="1:13">
      <c r="A5" s="2548"/>
      <c r="B5" s="13" t="s">
        <v>459</v>
      </c>
      <c r="C5" s="2650" t="s">
        <v>37</v>
      </c>
      <c r="D5" s="2420"/>
      <c r="E5" s="2420"/>
      <c r="F5" s="2420"/>
      <c r="G5" s="2420"/>
      <c r="H5" s="2420"/>
      <c r="I5" s="2420"/>
      <c r="J5" s="2420"/>
      <c r="K5" s="2420"/>
      <c r="L5" s="2420"/>
      <c r="M5" s="2421"/>
    </row>
    <row r="6" spans="1:13">
      <c r="A6" s="2548"/>
      <c r="B6" s="13" t="s">
        <v>460</v>
      </c>
      <c r="C6" s="2650" t="s">
        <v>37</v>
      </c>
      <c r="D6" s="2420"/>
      <c r="E6" s="2420"/>
      <c r="F6" s="2420"/>
      <c r="G6" s="2420"/>
      <c r="H6" s="2420"/>
      <c r="I6" s="2420"/>
      <c r="J6" s="2420"/>
      <c r="K6" s="2420"/>
      <c r="L6" s="2420"/>
      <c r="M6" s="2421"/>
    </row>
    <row r="7" spans="1:13">
      <c r="A7" s="2548"/>
      <c r="B7" s="1053" t="s">
        <v>461</v>
      </c>
      <c r="C7" s="2749" t="s">
        <v>23</v>
      </c>
      <c r="D7" s="2428"/>
      <c r="E7" s="2428"/>
      <c r="F7" s="2428"/>
      <c r="G7" s="2842"/>
      <c r="H7" s="1057" t="s">
        <v>5</v>
      </c>
      <c r="I7" s="2676" t="s">
        <v>1</v>
      </c>
      <c r="J7" s="2428"/>
      <c r="K7" s="2428"/>
      <c r="L7" s="2428"/>
      <c r="M7" s="2430"/>
    </row>
    <row r="8" spans="1:13">
      <c r="A8" s="2548"/>
      <c r="B8" s="2829" t="s">
        <v>462</v>
      </c>
      <c r="C8" s="1183"/>
      <c r="D8" s="276"/>
      <c r="E8" s="276"/>
      <c r="F8" s="276"/>
      <c r="G8" s="276"/>
      <c r="H8" s="276"/>
      <c r="I8" s="276"/>
      <c r="J8" s="276"/>
      <c r="K8" s="276"/>
      <c r="L8" s="276"/>
      <c r="M8" s="1184"/>
    </row>
    <row r="9" spans="1:13" ht="15.75" customHeight="1">
      <c r="A9" s="2548"/>
      <c r="B9" s="2830"/>
      <c r="C9" s="2835" t="s">
        <v>8</v>
      </c>
      <c r="D9" s="2835"/>
      <c r="E9" s="2835"/>
      <c r="F9" s="2835" t="s">
        <v>8</v>
      </c>
      <c r="G9" s="2835"/>
      <c r="H9" s="1185"/>
      <c r="I9" s="2835" t="s">
        <v>8</v>
      </c>
      <c r="J9" s="2835"/>
      <c r="K9" s="1185"/>
      <c r="L9" s="1185"/>
      <c r="M9" s="1186"/>
    </row>
    <row r="10" spans="1:13">
      <c r="A10" s="2548"/>
      <c r="B10" s="2831"/>
      <c r="C10" s="2836" t="s">
        <v>463</v>
      </c>
      <c r="D10" s="2837"/>
      <c r="E10" s="1187"/>
      <c r="F10" s="2835" t="s">
        <v>463</v>
      </c>
      <c r="G10" s="2835"/>
      <c r="H10" s="1187"/>
      <c r="I10" s="2835" t="s">
        <v>463</v>
      </c>
      <c r="J10" s="2835"/>
      <c r="K10" s="1187"/>
      <c r="L10" s="1187"/>
      <c r="M10" s="1188"/>
    </row>
    <row r="11" spans="1:13" ht="92.25" customHeight="1">
      <c r="A11" s="2548"/>
      <c r="B11" s="1053" t="s">
        <v>464</v>
      </c>
      <c r="C11" s="2817" t="s">
        <v>2459</v>
      </c>
      <c r="D11" s="2441"/>
      <c r="E11" s="2441"/>
      <c r="F11" s="2441"/>
      <c r="G11" s="2441"/>
      <c r="H11" s="2441"/>
      <c r="I11" s="2441"/>
      <c r="J11" s="2441"/>
      <c r="K11" s="2441"/>
      <c r="L11" s="2441"/>
      <c r="M11" s="2442"/>
    </row>
    <row r="12" spans="1:13" ht="125.45" customHeight="1">
      <c r="A12" s="2548"/>
      <c r="B12" s="1053" t="s">
        <v>543</v>
      </c>
      <c r="C12" s="2817" t="s">
        <v>2458</v>
      </c>
      <c r="D12" s="2441"/>
      <c r="E12" s="2441"/>
      <c r="F12" s="2441"/>
      <c r="G12" s="2441"/>
      <c r="H12" s="2441"/>
      <c r="I12" s="2441"/>
      <c r="J12" s="2441"/>
      <c r="K12" s="2441"/>
      <c r="L12" s="2441"/>
      <c r="M12" s="2442"/>
    </row>
    <row r="13" spans="1:13" ht="60" customHeight="1">
      <c r="A13" s="2548"/>
      <c r="B13" s="1053" t="s">
        <v>545</v>
      </c>
      <c r="C13" s="3306" t="s">
        <v>1959</v>
      </c>
      <c r="D13" s="3279"/>
      <c r="E13" s="3279"/>
      <c r="F13" s="3279"/>
      <c r="G13" s="3279"/>
      <c r="H13" s="3279"/>
      <c r="I13" s="3279"/>
      <c r="J13" s="3279"/>
      <c r="K13" s="3279"/>
      <c r="L13" s="3279"/>
      <c r="M13" s="3280"/>
    </row>
    <row r="14" spans="1:13">
      <c r="A14" s="2548"/>
      <c r="B14" s="986" t="s">
        <v>547</v>
      </c>
      <c r="C14" s="2817" t="s">
        <v>2142</v>
      </c>
      <c r="D14" s="2441"/>
      <c r="E14" s="1058" t="s">
        <v>548</v>
      </c>
      <c r="F14" s="2663" t="s">
        <v>37</v>
      </c>
      <c r="G14" s="2441"/>
      <c r="H14" s="2441"/>
      <c r="I14" s="2441"/>
      <c r="J14" s="2441"/>
      <c r="K14" s="2441"/>
      <c r="L14" s="2441"/>
      <c r="M14" s="2442"/>
    </row>
    <row r="15" spans="1:13">
      <c r="A15" s="2659" t="s">
        <v>465</v>
      </c>
      <c r="B15" s="1059" t="s">
        <v>2</v>
      </c>
      <c r="C15" s="2817" t="s">
        <v>2457</v>
      </c>
      <c r="D15" s="2441"/>
      <c r="E15" s="2441"/>
      <c r="F15" s="2441"/>
      <c r="G15" s="2441"/>
      <c r="H15" s="2441"/>
      <c r="I15" s="2441"/>
      <c r="J15" s="2441"/>
      <c r="K15" s="2441"/>
      <c r="L15" s="2441"/>
      <c r="M15" s="2442"/>
    </row>
    <row r="16" spans="1:13" ht="55.9" customHeight="1">
      <c r="A16" s="2519"/>
      <c r="B16" s="1059" t="s">
        <v>550</v>
      </c>
      <c r="C16" s="2817" t="s">
        <v>2456</v>
      </c>
      <c r="D16" s="2441"/>
      <c r="E16" s="2441"/>
      <c r="F16" s="2441"/>
      <c r="G16" s="2441"/>
      <c r="H16" s="2441"/>
      <c r="I16" s="2441"/>
      <c r="J16" s="2441"/>
      <c r="K16" s="2441"/>
      <c r="L16" s="2441"/>
      <c r="M16" s="2442"/>
    </row>
    <row r="17" spans="1:13" ht="8.25" customHeight="1">
      <c r="A17" s="2519"/>
      <c r="B17" s="2821" t="s">
        <v>466</v>
      </c>
      <c r="C17" s="1190"/>
      <c r="D17" s="1100"/>
      <c r="E17" s="1100"/>
      <c r="F17" s="1100"/>
      <c r="G17" s="1100"/>
      <c r="H17" s="1100"/>
      <c r="I17" s="1100"/>
      <c r="J17" s="1100"/>
      <c r="K17" s="1100"/>
      <c r="L17" s="1100"/>
      <c r="M17" s="697"/>
    </row>
    <row r="18" spans="1:13" ht="9" customHeight="1">
      <c r="A18" s="2519"/>
      <c r="B18" s="2822"/>
      <c r="C18" s="1191"/>
      <c r="D18" s="1113"/>
      <c r="E18" s="1122"/>
      <c r="F18" s="1113"/>
      <c r="G18" s="1122"/>
      <c r="H18" s="1113"/>
      <c r="I18" s="1122"/>
      <c r="J18" s="1113"/>
      <c r="K18" s="1122"/>
      <c r="L18" s="1122"/>
      <c r="M18" s="75"/>
    </row>
    <row r="19" spans="1:13">
      <c r="A19" s="2519"/>
      <c r="B19" s="2822"/>
      <c r="C19" s="1192" t="s">
        <v>467</v>
      </c>
      <c r="D19" s="1193"/>
      <c r="E19" s="94" t="s">
        <v>468</v>
      </c>
      <c r="F19" s="1193"/>
      <c r="G19" s="94" t="s">
        <v>469</v>
      </c>
      <c r="H19" s="1193"/>
      <c r="I19" s="94" t="s">
        <v>470</v>
      </c>
      <c r="J19" s="1194"/>
      <c r="K19" s="94"/>
      <c r="L19" s="94"/>
      <c r="M19" s="1195"/>
    </row>
    <row r="20" spans="1:13">
      <c r="A20" s="2519"/>
      <c r="B20" s="2822"/>
      <c r="C20" s="1192" t="s">
        <v>471</v>
      </c>
      <c r="D20" s="1194"/>
      <c r="E20" s="94" t="s">
        <v>472</v>
      </c>
      <c r="F20" s="1194"/>
      <c r="G20" s="94" t="s">
        <v>473</v>
      </c>
      <c r="H20" s="1194"/>
      <c r="I20" s="94"/>
      <c r="J20" s="94"/>
      <c r="K20" s="94"/>
      <c r="L20" s="94"/>
      <c r="M20" s="1195"/>
    </row>
    <row r="21" spans="1:13">
      <c r="A21" s="2519"/>
      <c r="B21" s="2822"/>
      <c r="C21" s="1192" t="s">
        <v>474</v>
      </c>
      <c r="D21" s="1194"/>
      <c r="E21" s="94" t="s">
        <v>475</v>
      </c>
      <c r="F21" s="1194"/>
      <c r="G21" s="94"/>
      <c r="H21" s="94"/>
      <c r="I21" s="94"/>
      <c r="J21" s="94"/>
      <c r="K21" s="94"/>
      <c r="L21" s="94"/>
      <c r="M21" s="1195"/>
    </row>
    <row r="22" spans="1:13">
      <c r="A22" s="2519"/>
      <c r="B22" s="2822"/>
      <c r="C22" s="1192" t="s">
        <v>476</v>
      </c>
      <c r="D22" s="1194" t="s">
        <v>534</v>
      </c>
      <c r="E22" s="94" t="s">
        <v>478</v>
      </c>
      <c r="F22" s="1156" t="s">
        <v>622</v>
      </c>
      <c r="G22" s="1156"/>
      <c r="H22" s="1156"/>
      <c r="I22" s="1156"/>
      <c r="J22" s="1156"/>
      <c r="K22" s="1156"/>
      <c r="L22" s="1156"/>
      <c r="M22" s="1196"/>
    </row>
    <row r="23" spans="1:13" ht="9.75" customHeight="1">
      <c r="A23" s="2519"/>
      <c r="B23" s="2823"/>
      <c r="C23" s="1197"/>
      <c r="D23" s="1198"/>
      <c r="E23" s="1198"/>
      <c r="F23" s="1198"/>
      <c r="G23" s="1198"/>
      <c r="H23" s="1198"/>
      <c r="I23" s="1198"/>
      <c r="J23" s="1198"/>
      <c r="K23" s="1198"/>
      <c r="L23" s="1198"/>
      <c r="M23" s="1199"/>
    </row>
    <row r="24" spans="1:13">
      <c r="A24" s="2519"/>
      <c r="B24" s="2821" t="s">
        <v>479</v>
      </c>
      <c r="C24" s="1200"/>
      <c r="D24" s="1201"/>
      <c r="E24" s="1201"/>
      <c r="F24" s="1201"/>
      <c r="G24" s="1201"/>
      <c r="H24" s="1201"/>
      <c r="I24" s="1201"/>
      <c r="J24" s="1201"/>
      <c r="K24" s="1201"/>
      <c r="L24" s="276"/>
      <c r="M24" s="1184"/>
    </row>
    <row r="25" spans="1:13">
      <c r="A25" s="2519"/>
      <c r="B25" s="2822"/>
      <c r="C25" s="1192" t="s">
        <v>480</v>
      </c>
      <c r="D25" s="1194"/>
      <c r="E25" s="94"/>
      <c r="F25" s="94" t="s">
        <v>481</v>
      </c>
      <c r="G25" s="1194"/>
      <c r="H25" s="94"/>
      <c r="I25" s="94" t="s">
        <v>482</v>
      </c>
      <c r="J25" s="1194" t="s">
        <v>477</v>
      </c>
      <c r="K25" s="94"/>
      <c r="L25" s="1185"/>
      <c r="M25" s="1186"/>
    </row>
    <row r="26" spans="1:13">
      <c r="A26" s="2519"/>
      <c r="B26" s="2822"/>
      <c r="C26" s="1192" t="s">
        <v>483</v>
      </c>
      <c r="D26" s="1202"/>
      <c r="E26" s="1185"/>
      <c r="F26" s="94" t="s">
        <v>484</v>
      </c>
      <c r="G26" s="1194"/>
      <c r="H26" s="1185"/>
      <c r="I26" s="1185"/>
      <c r="J26" s="1185"/>
      <c r="K26" s="1185"/>
      <c r="L26" s="1185"/>
      <c r="M26" s="1186"/>
    </row>
    <row r="27" spans="1:13">
      <c r="A27" s="2519"/>
      <c r="B27" s="2823"/>
      <c r="C27" s="1197"/>
      <c r="D27" s="1198"/>
      <c r="E27" s="1198"/>
      <c r="F27" s="1198"/>
      <c r="G27" s="1198"/>
      <c r="H27" s="1198"/>
      <c r="I27" s="1198"/>
      <c r="J27" s="1198"/>
      <c r="K27" s="1198"/>
      <c r="L27" s="1187"/>
      <c r="M27" s="1188"/>
    </row>
    <row r="28" spans="1:13">
      <c r="A28" s="2519"/>
      <c r="B28" s="2829" t="s">
        <v>485</v>
      </c>
      <c r="C28" s="1200"/>
      <c r="D28" s="1201"/>
      <c r="E28" s="1201"/>
      <c r="F28" s="1201"/>
      <c r="G28" s="1201"/>
      <c r="H28" s="1201"/>
      <c r="I28" s="1201"/>
      <c r="J28" s="1201"/>
      <c r="K28" s="1201"/>
      <c r="L28" s="1201"/>
      <c r="M28" s="1203"/>
    </row>
    <row r="29" spans="1:13">
      <c r="A29" s="2519"/>
      <c r="B29" s="2830"/>
      <c r="C29" s="1204" t="s">
        <v>486</v>
      </c>
      <c r="D29" s="1205" t="s">
        <v>9</v>
      </c>
      <c r="E29" s="94"/>
      <c r="F29" s="1206" t="s">
        <v>487</v>
      </c>
      <c r="G29" s="1205" t="s">
        <v>9</v>
      </c>
      <c r="H29" s="94"/>
      <c r="I29" s="1206" t="s">
        <v>488</v>
      </c>
      <c r="J29" s="1205" t="s">
        <v>9</v>
      </c>
      <c r="K29" s="1105"/>
      <c r="L29" s="1125"/>
      <c r="M29" s="1195"/>
    </row>
    <row r="30" spans="1:13">
      <c r="A30" s="2519"/>
      <c r="B30" s="2831"/>
      <c r="C30" s="1197"/>
      <c r="D30" s="1198"/>
      <c r="E30" s="1198"/>
      <c r="F30" s="1198"/>
      <c r="G30" s="1198"/>
      <c r="H30" s="1198"/>
      <c r="I30" s="1198"/>
      <c r="J30" s="1198"/>
      <c r="K30" s="1198"/>
      <c r="L30" s="1198"/>
      <c r="M30" s="1199"/>
    </row>
    <row r="31" spans="1:13">
      <c r="A31" s="2519"/>
      <c r="B31" s="2821" t="s">
        <v>489</v>
      </c>
      <c r="C31" s="1207"/>
      <c r="D31" s="1208"/>
      <c r="E31" s="1208"/>
      <c r="F31" s="1208"/>
      <c r="G31" s="1208"/>
      <c r="H31" s="1208"/>
      <c r="I31" s="1208"/>
      <c r="J31" s="1208"/>
      <c r="K31" s="1208"/>
      <c r="L31" s="276"/>
      <c r="M31" s="1184"/>
    </row>
    <row r="32" spans="1:13">
      <c r="A32" s="2519"/>
      <c r="B32" s="2822"/>
      <c r="C32" s="1192" t="s">
        <v>490</v>
      </c>
      <c r="D32" s="1086">
        <v>2020</v>
      </c>
      <c r="E32" s="1209"/>
      <c r="F32" s="94" t="s">
        <v>491</v>
      </c>
      <c r="G32" s="1210">
        <v>2024</v>
      </c>
      <c r="H32" s="1209"/>
      <c r="I32" s="1206"/>
      <c r="J32" s="1209"/>
      <c r="K32" s="1209"/>
      <c r="L32" s="1185"/>
      <c r="M32" s="1186"/>
    </row>
    <row r="33" spans="1:13">
      <c r="A33" s="2519"/>
      <c r="B33" s="2823"/>
      <c r="C33" s="1197"/>
      <c r="D33" s="1211"/>
      <c r="E33" s="1212"/>
      <c r="F33" s="1198"/>
      <c r="G33" s="1212"/>
      <c r="H33" s="1212"/>
      <c r="I33" s="1213"/>
      <c r="J33" s="1212"/>
      <c r="K33" s="1212"/>
      <c r="L33" s="1187"/>
      <c r="M33" s="1188"/>
    </row>
    <row r="34" spans="1:13">
      <c r="A34" s="2519"/>
      <c r="B34" s="2821" t="s">
        <v>493</v>
      </c>
      <c r="C34" s="696"/>
      <c r="D34" s="1100"/>
      <c r="E34" s="1100"/>
      <c r="F34" s="1100"/>
      <c r="G34" s="1100"/>
      <c r="H34" s="1100"/>
      <c r="I34" s="1100"/>
      <c r="J34" s="1100"/>
      <c r="K34" s="1100"/>
      <c r="L34" s="1100"/>
      <c r="M34" s="697"/>
    </row>
    <row r="35" spans="1:13">
      <c r="A35" s="2519"/>
      <c r="B35" s="2822"/>
      <c r="C35" s="1576"/>
      <c r="D35" s="1122" t="s">
        <v>494</v>
      </c>
      <c r="E35" s="1122"/>
      <c r="F35" s="1122" t="s">
        <v>495</v>
      </c>
      <c r="G35" s="1122"/>
      <c r="H35" s="121" t="s">
        <v>496</v>
      </c>
      <c r="I35" s="121"/>
      <c r="J35" s="121" t="s">
        <v>497</v>
      </c>
      <c r="K35" s="1122"/>
      <c r="L35" s="1122" t="s">
        <v>498</v>
      </c>
      <c r="M35" s="75"/>
    </row>
    <row r="36" spans="1:13">
      <c r="A36" s="2519"/>
      <c r="B36" s="2822"/>
      <c r="C36" s="1576"/>
      <c r="D36" s="1578">
        <v>0.2</v>
      </c>
      <c r="E36" s="1579"/>
      <c r="F36" s="1578">
        <v>0.4</v>
      </c>
      <c r="G36" s="1579"/>
      <c r="H36" s="1578">
        <v>0.6</v>
      </c>
      <c r="I36" s="1579"/>
      <c r="J36" s="1578">
        <v>0.8</v>
      </c>
      <c r="K36" s="1579"/>
      <c r="L36" s="1578">
        <v>1</v>
      </c>
      <c r="M36" s="1577"/>
    </row>
    <row r="37" spans="1:13">
      <c r="A37" s="2519"/>
      <c r="B37" s="2822"/>
      <c r="C37" s="1576"/>
      <c r="D37" s="1122" t="s">
        <v>499</v>
      </c>
      <c r="E37" s="1122"/>
      <c r="F37" s="1122" t="s">
        <v>500</v>
      </c>
      <c r="G37" s="1122"/>
      <c r="H37" s="121" t="s">
        <v>501</v>
      </c>
      <c r="I37" s="121"/>
      <c r="J37" s="121" t="s">
        <v>502</v>
      </c>
      <c r="K37" s="1122"/>
      <c r="L37" s="1122" t="s">
        <v>503</v>
      </c>
      <c r="M37" s="75"/>
    </row>
    <row r="38" spans="1:13">
      <c r="A38" s="2519"/>
      <c r="B38" s="2822"/>
      <c r="C38" s="1576"/>
      <c r="D38" s="1578"/>
      <c r="E38" s="1579"/>
      <c r="F38" s="1578"/>
      <c r="G38" s="1579"/>
      <c r="H38" s="1578"/>
      <c r="I38" s="1579"/>
      <c r="J38" s="1578"/>
      <c r="K38" s="1579"/>
      <c r="L38" s="1578"/>
      <c r="M38" s="1102"/>
    </row>
    <row r="39" spans="1:13">
      <c r="A39" s="2519"/>
      <c r="B39" s="2822"/>
      <c r="C39" s="1576"/>
      <c r="D39" s="1122" t="s">
        <v>504</v>
      </c>
      <c r="E39" s="1122"/>
      <c r="F39" s="1122" t="s">
        <v>505</v>
      </c>
      <c r="G39" s="1122"/>
      <c r="H39" s="121" t="s">
        <v>506</v>
      </c>
      <c r="I39" s="121"/>
      <c r="J39" s="121" t="s">
        <v>507</v>
      </c>
      <c r="K39" s="1122"/>
      <c r="L39" s="1122" t="s">
        <v>508</v>
      </c>
      <c r="M39" s="75"/>
    </row>
    <row r="40" spans="1:13">
      <c r="A40" s="2519"/>
      <c r="B40" s="2822"/>
      <c r="C40" s="1576"/>
      <c r="D40" s="1578"/>
      <c r="E40" s="1579"/>
      <c r="F40" s="1578"/>
      <c r="G40" s="1579"/>
      <c r="H40" s="1578"/>
      <c r="I40" s="1579"/>
      <c r="J40" s="1578"/>
      <c r="K40" s="1579"/>
      <c r="L40" s="1578"/>
      <c r="M40" s="1577"/>
    </row>
    <row r="41" spans="1:13">
      <c r="A41" s="2519"/>
      <c r="B41" s="2822"/>
      <c r="C41" s="1576"/>
      <c r="D41" s="1101" t="s">
        <v>508</v>
      </c>
      <c r="E41" s="1101"/>
      <c r="F41" s="1101" t="s">
        <v>509</v>
      </c>
      <c r="G41" s="1101"/>
      <c r="H41" s="1100"/>
      <c r="I41" s="1100"/>
      <c r="J41" s="1100"/>
      <c r="K41" s="1100"/>
      <c r="L41" s="1100"/>
      <c r="M41" s="697"/>
    </row>
    <row r="42" spans="1:13">
      <c r="A42" s="2519"/>
      <c r="B42" s="2822"/>
      <c r="C42" s="1576"/>
      <c r="D42" s="1224"/>
      <c r="E42" s="1575"/>
      <c r="F42" s="3615">
        <v>1</v>
      </c>
      <c r="G42" s="3616"/>
      <c r="H42" s="2641"/>
      <c r="I42" s="2641"/>
      <c r="J42" s="1122"/>
      <c r="K42" s="1122"/>
      <c r="L42" s="1122"/>
      <c r="M42" s="75"/>
    </row>
    <row r="43" spans="1:13">
      <c r="A43" s="2519"/>
      <c r="B43" s="2822"/>
      <c r="C43" s="1112"/>
      <c r="D43" s="1574"/>
      <c r="E43" s="1101"/>
      <c r="F43" s="1574"/>
      <c r="G43" s="1101"/>
      <c r="H43" s="1573"/>
      <c r="I43" s="1113"/>
      <c r="J43" s="1573"/>
      <c r="K43" s="1113"/>
      <c r="L43" s="1573"/>
      <c r="M43" s="1114"/>
    </row>
    <row r="44" spans="1:13" ht="18" customHeight="1">
      <c r="A44" s="2519"/>
      <c r="B44" s="2821" t="s">
        <v>510</v>
      </c>
      <c r="C44" s="1200"/>
      <c r="D44" s="1201"/>
      <c r="E44" s="1201"/>
      <c r="F44" s="1201"/>
      <c r="G44" s="1201"/>
      <c r="H44" s="1201"/>
      <c r="I44" s="1201"/>
      <c r="J44" s="1201"/>
      <c r="K44" s="1201"/>
      <c r="L44" s="1185"/>
      <c r="M44" s="1186"/>
    </row>
    <row r="45" spans="1:13">
      <c r="A45" s="2519"/>
      <c r="B45" s="2822"/>
      <c r="C45" s="1232"/>
      <c r="D45" s="1233" t="s">
        <v>131</v>
      </c>
      <c r="E45" s="1234" t="s">
        <v>28</v>
      </c>
      <c r="F45" s="2824" t="s">
        <v>511</v>
      </c>
      <c r="G45" s="2825"/>
      <c r="H45" s="2825"/>
      <c r="I45" s="2825"/>
      <c r="J45" s="2825"/>
      <c r="K45" s="94" t="s">
        <v>512</v>
      </c>
      <c r="L45" s="2446"/>
      <c r="M45" s="2447"/>
    </row>
    <row r="46" spans="1:13">
      <c r="A46" s="2519"/>
      <c r="B46" s="2822"/>
      <c r="C46" s="1232"/>
      <c r="D46" s="1202"/>
      <c r="E46" s="1194" t="s">
        <v>477</v>
      </c>
      <c r="F46" s="2824"/>
      <c r="G46" s="2825"/>
      <c r="H46" s="2825"/>
      <c r="I46" s="2825"/>
      <c r="J46" s="2825"/>
      <c r="K46" s="1185"/>
      <c r="L46" s="2448"/>
      <c r="M46" s="2449"/>
    </row>
    <row r="47" spans="1:13">
      <c r="A47" s="2519"/>
      <c r="B47" s="2823"/>
      <c r="C47" s="1235"/>
      <c r="D47" s="1187"/>
      <c r="E47" s="1187"/>
      <c r="F47" s="1187"/>
      <c r="G47" s="1187"/>
      <c r="H47" s="1187"/>
      <c r="I47" s="1187"/>
      <c r="J47" s="1187"/>
      <c r="K47" s="1187"/>
      <c r="L47" s="1185"/>
      <c r="M47" s="1186"/>
    </row>
    <row r="48" spans="1:13" ht="61.15" customHeight="1">
      <c r="A48" s="2519"/>
      <c r="B48" s="1053" t="s">
        <v>513</v>
      </c>
      <c r="C48" s="2817" t="s">
        <v>2455</v>
      </c>
      <c r="D48" s="2441"/>
      <c r="E48" s="2441"/>
      <c r="F48" s="2441"/>
      <c r="G48" s="2441"/>
      <c r="H48" s="2441"/>
      <c r="I48" s="2441"/>
      <c r="J48" s="2441"/>
      <c r="K48" s="2441"/>
      <c r="L48" s="2441"/>
      <c r="M48" s="2442"/>
    </row>
    <row r="49" spans="1:14" ht="49.9" customHeight="1">
      <c r="A49" s="2519"/>
      <c r="B49" s="1059" t="s">
        <v>514</v>
      </c>
      <c r="C49" s="2817" t="s">
        <v>2454</v>
      </c>
      <c r="D49" s="2441"/>
      <c r="E49" s="2441"/>
      <c r="F49" s="2441"/>
      <c r="G49" s="2441"/>
      <c r="H49" s="2441"/>
      <c r="I49" s="2441"/>
      <c r="J49" s="2441"/>
      <c r="K49" s="2441"/>
      <c r="L49" s="2441"/>
      <c r="M49" s="2442"/>
    </row>
    <row r="50" spans="1:14">
      <c r="A50" s="2519"/>
      <c r="B50" s="1059" t="s">
        <v>515</v>
      </c>
      <c r="C50" s="1123">
        <v>90</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081" t="s">
        <v>519</v>
      </c>
      <c r="C52" s="2650" t="s">
        <v>2453</v>
      </c>
      <c r="D52" s="2420"/>
      <c r="E52" s="2420"/>
      <c r="F52" s="2420"/>
      <c r="G52" s="2420"/>
      <c r="H52" s="2420"/>
      <c r="I52" s="2420"/>
      <c r="J52" s="2420"/>
      <c r="K52" s="2420"/>
      <c r="L52" s="2420"/>
      <c r="M52" s="2421"/>
    </row>
    <row r="53" spans="1:14" ht="15.75" customHeight="1">
      <c r="A53" s="2502"/>
      <c r="B53" s="1081" t="s">
        <v>521</v>
      </c>
      <c r="C53" s="2650" t="s">
        <v>2452</v>
      </c>
      <c r="D53" s="2420"/>
      <c r="E53" s="2420"/>
      <c r="F53" s="2420"/>
      <c r="G53" s="2420"/>
      <c r="H53" s="2420"/>
      <c r="I53" s="2420"/>
      <c r="J53" s="2420"/>
      <c r="K53" s="2420"/>
      <c r="L53" s="2420"/>
      <c r="M53" s="2421"/>
    </row>
    <row r="54" spans="1:14" ht="15.75" customHeight="1">
      <c r="A54" s="2502"/>
      <c r="B54" s="1081" t="s">
        <v>523</v>
      </c>
      <c r="C54" s="2650" t="s">
        <v>1</v>
      </c>
      <c r="D54" s="2420"/>
      <c r="E54" s="2420"/>
      <c r="F54" s="2420"/>
      <c r="G54" s="2420"/>
      <c r="H54" s="2420"/>
      <c r="I54" s="2420"/>
      <c r="J54" s="2420"/>
      <c r="K54" s="2420"/>
      <c r="L54" s="2420"/>
      <c r="M54" s="2421"/>
    </row>
    <row r="55" spans="1:14" ht="44.45" customHeight="1">
      <c r="A55" s="2502"/>
      <c r="B55" s="1082" t="s">
        <v>524</v>
      </c>
      <c r="C55" s="2818" t="s">
        <v>2451</v>
      </c>
      <c r="D55" s="2819"/>
      <c r="E55" s="2819"/>
      <c r="F55" s="2819"/>
      <c r="G55" s="2819"/>
      <c r="H55" s="2819"/>
      <c r="I55" s="2819"/>
      <c r="J55" s="2819"/>
      <c r="K55" s="2819"/>
      <c r="L55" s="2819"/>
      <c r="M55" s="2820"/>
      <c r="N55" s="994"/>
    </row>
    <row r="56" spans="1:14" ht="15.75" customHeight="1">
      <c r="A56" s="2502"/>
      <c r="B56" s="1081" t="s">
        <v>526</v>
      </c>
      <c r="C56" s="2746" t="s">
        <v>2450</v>
      </c>
      <c r="D56" s="2420"/>
      <c r="E56" s="2420"/>
      <c r="F56" s="2420"/>
      <c r="G56" s="2420"/>
      <c r="H56" s="2420"/>
      <c r="I56" s="2420"/>
      <c r="J56" s="2420"/>
      <c r="K56" s="2420"/>
      <c r="L56" s="2420"/>
      <c r="M56" s="2421"/>
    </row>
    <row r="57" spans="1:14" ht="16.5" customHeight="1" thickBot="1">
      <c r="A57" s="2516"/>
      <c r="B57" s="1081" t="s">
        <v>527</v>
      </c>
      <c r="C57" s="2650" t="s">
        <v>9</v>
      </c>
      <c r="D57" s="2420"/>
      <c r="E57" s="2420"/>
      <c r="F57" s="2420"/>
      <c r="G57" s="2420"/>
      <c r="H57" s="2420"/>
      <c r="I57" s="2420"/>
      <c r="J57" s="2420"/>
      <c r="K57" s="2420"/>
      <c r="L57" s="2420"/>
      <c r="M57" s="2421"/>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sheetData>
  <mergeCells count="50">
    <mergeCell ref="A58:A60"/>
    <mergeCell ref="C58:M58"/>
    <mergeCell ref="C59:M59"/>
    <mergeCell ref="C60:M60"/>
    <mergeCell ref="C61:M61"/>
    <mergeCell ref="A52:A57"/>
    <mergeCell ref="C52:M52"/>
    <mergeCell ref="C53:M53"/>
    <mergeCell ref="C54:M54"/>
    <mergeCell ref="C55:M55"/>
    <mergeCell ref="C56:M56"/>
    <mergeCell ref="C57:M57"/>
    <mergeCell ref="A15:A51"/>
    <mergeCell ref="C15:M15"/>
    <mergeCell ref="C16:M16"/>
    <mergeCell ref="B17:B23"/>
    <mergeCell ref="B24:B27"/>
    <mergeCell ref="B31:B33"/>
    <mergeCell ref="C48:M48"/>
    <mergeCell ref="C49:M49"/>
    <mergeCell ref="H42:I42"/>
    <mergeCell ref="B44:B47"/>
    <mergeCell ref="F45:F46"/>
    <mergeCell ref="G45:J46"/>
    <mergeCell ref="B28:B30"/>
    <mergeCell ref="L45:M46"/>
    <mergeCell ref="B34:B43"/>
    <mergeCell ref="F42:G42"/>
    <mergeCell ref="A2:A14"/>
    <mergeCell ref="C2:M2"/>
    <mergeCell ref="C3:M3"/>
    <mergeCell ref="F4:G4"/>
    <mergeCell ref="C5:M5"/>
    <mergeCell ref="C6:M6"/>
    <mergeCell ref="I7:M7"/>
    <mergeCell ref="B8:B10"/>
    <mergeCell ref="C9:E9"/>
    <mergeCell ref="I9:J9"/>
    <mergeCell ref="F9:G9"/>
    <mergeCell ref="C12:M12"/>
    <mergeCell ref="C13:M13"/>
    <mergeCell ref="C14:D14"/>
    <mergeCell ref="F14:M14"/>
    <mergeCell ref="C7:G7"/>
    <mergeCell ref="C10:D10"/>
    <mergeCell ref="F10:G10"/>
    <mergeCell ref="I10:J10"/>
    <mergeCell ref="C11:M11"/>
    <mergeCell ref="C4:E4"/>
    <mergeCell ref="H4:M4"/>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6"/>
  <sheetViews>
    <sheetView topLeftCell="A10" zoomScale="85" zoomScaleNormal="85" workbookViewId="0">
      <selection activeCell="C11" sqref="C11:M11"/>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3" ht="42.6" customHeight="1" thickBot="1">
      <c r="A1" s="2"/>
      <c r="B1" s="2838" t="s">
        <v>2462</v>
      </c>
      <c r="C1" s="2839"/>
      <c r="D1" s="2839"/>
      <c r="E1" s="2839"/>
      <c r="F1" s="2839"/>
      <c r="G1" s="2839"/>
      <c r="H1" s="2839"/>
      <c r="I1" s="2839"/>
      <c r="J1" s="2839"/>
      <c r="K1" s="2839"/>
      <c r="L1" s="2839"/>
      <c r="M1" s="2840"/>
    </row>
    <row r="2" spans="1:13" ht="39" customHeight="1">
      <c r="A2" s="2667" t="s">
        <v>457</v>
      </c>
      <c r="B2" s="4" t="s">
        <v>458</v>
      </c>
      <c r="C2" s="2415" t="s">
        <v>2463</v>
      </c>
      <c r="D2" s="2416"/>
      <c r="E2" s="2416"/>
      <c r="F2" s="2416"/>
      <c r="G2" s="2416"/>
      <c r="H2" s="2416"/>
      <c r="I2" s="2416"/>
      <c r="J2" s="2416"/>
      <c r="K2" s="2416"/>
      <c r="L2" s="2416"/>
      <c r="M2" s="2417"/>
    </row>
    <row r="3" spans="1:13" ht="31.5">
      <c r="A3" s="2548"/>
      <c r="B3" s="1053" t="s">
        <v>538</v>
      </c>
      <c r="C3" s="2818" t="s">
        <v>2464</v>
      </c>
      <c r="D3" s="2819"/>
      <c r="E3" s="2819"/>
      <c r="F3" s="2819"/>
      <c r="G3" s="2819"/>
      <c r="H3" s="2819"/>
      <c r="I3" s="2819"/>
      <c r="J3" s="2819"/>
      <c r="K3" s="2819"/>
      <c r="L3" s="2819"/>
      <c r="M3" s="2820"/>
    </row>
    <row r="4" spans="1:13" ht="39" customHeight="1">
      <c r="A4" s="2548"/>
      <c r="B4" s="13" t="s">
        <v>3</v>
      </c>
      <c r="C4" s="2650" t="s">
        <v>539</v>
      </c>
      <c r="D4" s="2420"/>
      <c r="E4" s="2841"/>
      <c r="F4" s="2668" t="s">
        <v>4</v>
      </c>
      <c r="G4" s="2423"/>
      <c r="H4" s="2669" t="s">
        <v>8</v>
      </c>
      <c r="I4" s="2425"/>
      <c r="J4" s="2425"/>
      <c r="K4" s="2425"/>
      <c r="L4" s="2425"/>
      <c r="M4" s="2426"/>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c r="A7" s="2548"/>
      <c r="B7" s="1053" t="s">
        <v>461</v>
      </c>
      <c r="C7" s="2749" t="s">
        <v>23</v>
      </c>
      <c r="D7" s="2428"/>
      <c r="E7" s="2428"/>
      <c r="F7" s="2428"/>
      <c r="G7" s="2842"/>
      <c r="H7" s="1057" t="s">
        <v>5</v>
      </c>
      <c r="I7" s="2676" t="s">
        <v>1</v>
      </c>
      <c r="J7" s="2428"/>
      <c r="K7" s="2428"/>
      <c r="L7" s="2428"/>
      <c r="M7" s="2430"/>
    </row>
    <row r="8" spans="1:13">
      <c r="A8" s="2548"/>
      <c r="B8" s="2829" t="s">
        <v>462</v>
      </c>
      <c r="C8" s="1183"/>
      <c r="D8" s="276"/>
      <c r="E8" s="276"/>
      <c r="F8" s="276"/>
      <c r="G8" s="276"/>
      <c r="H8" s="276"/>
      <c r="I8" s="276"/>
      <c r="J8" s="276"/>
      <c r="K8" s="276"/>
      <c r="L8" s="276"/>
      <c r="M8" s="1184"/>
    </row>
    <row r="9" spans="1:13" ht="15.75" customHeight="1">
      <c r="A9" s="2548"/>
      <c r="B9" s="2830"/>
      <c r="C9" s="2835" t="s">
        <v>8</v>
      </c>
      <c r="D9" s="2835"/>
      <c r="E9" s="2835"/>
      <c r="F9" s="2835" t="s">
        <v>8</v>
      </c>
      <c r="G9" s="2835"/>
      <c r="H9" s="1185"/>
      <c r="I9" s="2835" t="s">
        <v>8</v>
      </c>
      <c r="J9" s="2835"/>
      <c r="K9" s="1185"/>
      <c r="L9" s="1185"/>
      <c r="M9" s="1186"/>
    </row>
    <row r="10" spans="1:13">
      <c r="A10" s="2548"/>
      <c r="B10" s="2831"/>
      <c r="C10" s="2836" t="s">
        <v>463</v>
      </c>
      <c r="D10" s="2837"/>
      <c r="E10" s="1187"/>
      <c r="F10" s="2835" t="s">
        <v>463</v>
      </c>
      <c r="G10" s="2835"/>
      <c r="H10" s="1187"/>
      <c r="I10" s="2835" t="s">
        <v>463</v>
      </c>
      <c r="J10" s="2835"/>
      <c r="K10" s="1187"/>
      <c r="L10" s="1187"/>
      <c r="M10" s="1188"/>
    </row>
    <row r="11" spans="1:13" ht="67.150000000000006" customHeight="1">
      <c r="A11" s="2548"/>
      <c r="B11" s="1053" t="s">
        <v>464</v>
      </c>
      <c r="C11" s="2817" t="s">
        <v>2465</v>
      </c>
      <c r="D11" s="2441"/>
      <c r="E11" s="2441"/>
      <c r="F11" s="2441"/>
      <c r="G11" s="2441"/>
      <c r="H11" s="2441"/>
      <c r="I11" s="2441"/>
      <c r="J11" s="2441"/>
      <c r="K11" s="2441"/>
      <c r="L11" s="2441"/>
      <c r="M11" s="2442"/>
    </row>
    <row r="12" spans="1:13" ht="125.45" customHeight="1">
      <c r="A12" s="2548"/>
      <c r="B12" s="1053" t="s">
        <v>543</v>
      </c>
      <c r="C12" s="2817" t="s">
        <v>2466</v>
      </c>
      <c r="D12" s="2441"/>
      <c r="E12" s="2441"/>
      <c r="F12" s="2441"/>
      <c r="G12" s="2441"/>
      <c r="H12" s="2441"/>
      <c r="I12" s="2441"/>
      <c r="J12" s="2441"/>
      <c r="K12" s="2441"/>
      <c r="L12" s="2441"/>
      <c r="M12" s="2442"/>
    </row>
    <row r="13" spans="1:13" ht="60" customHeight="1">
      <c r="A13" s="2548"/>
      <c r="B13" s="1053" t="s">
        <v>545</v>
      </c>
      <c r="C13" s="2818" t="s">
        <v>1959</v>
      </c>
      <c r="D13" s="2819"/>
      <c r="E13" s="2819"/>
      <c r="F13" s="2819"/>
      <c r="G13" s="2819"/>
      <c r="H13" s="2819"/>
      <c r="I13" s="2819"/>
      <c r="J13" s="2819"/>
      <c r="K13" s="2819"/>
      <c r="L13" s="2819"/>
      <c r="M13" s="2820"/>
    </row>
    <row r="14" spans="1:13">
      <c r="A14" s="2548"/>
      <c r="B14" s="986" t="s">
        <v>547</v>
      </c>
      <c r="C14" s="2817" t="s">
        <v>2142</v>
      </c>
      <c r="D14" s="2441"/>
      <c r="E14" s="1058" t="s">
        <v>548</v>
      </c>
      <c r="F14" s="2663" t="s">
        <v>37</v>
      </c>
      <c r="G14" s="2441"/>
      <c r="H14" s="2441"/>
      <c r="I14" s="2441"/>
      <c r="J14" s="2441"/>
      <c r="K14" s="2441"/>
      <c r="L14" s="2441"/>
      <c r="M14" s="2442"/>
    </row>
    <row r="15" spans="1:13">
      <c r="A15" s="2659" t="s">
        <v>465</v>
      </c>
      <c r="B15" s="1059" t="s">
        <v>2</v>
      </c>
      <c r="C15" s="2817" t="s">
        <v>2457</v>
      </c>
      <c r="D15" s="2441"/>
      <c r="E15" s="2441"/>
      <c r="F15" s="2441"/>
      <c r="G15" s="2441"/>
      <c r="H15" s="2441"/>
      <c r="I15" s="2441"/>
      <c r="J15" s="2441"/>
      <c r="K15" s="2441"/>
      <c r="L15" s="2441"/>
      <c r="M15" s="2442"/>
    </row>
    <row r="16" spans="1:13" ht="34.9" customHeight="1">
      <c r="A16" s="2519"/>
      <c r="B16" s="1059" t="s">
        <v>550</v>
      </c>
      <c r="C16" s="2817" t="s">
        <v>2467</v>
      </c>
      <c r="D16" s="2441"/>
      <c r="E16" s="2441"/>
      <c r="F16" s="2441"/>
      <c r="G16" s="2441"/>
      <c r="H16" s="2441"/>
      <c r="I16" s="2441"/>
      <c r="J16" s="2441"/>
      <c r="K16" s="2441"/>
      <c r="L16" s="2441"/>
      <c r="M16" s="2442"/>
    </row>
    <row r="17" spans="1:13" ht="8.25" customHeight="1">
      <c r="A17" s="2519"/>
      <c r="B17" s="2821" t="s">
        <v>466</v>
      </c>
      <c r="C17" s="1190"/>
      <c r="D17" s="1100"/>
      <c r="E17" s="1100"/>
      <c r="F17" s="1100"/>
      <c r="G17" s="1100"/>
      <c r="H17" s="1100"/>
      <c r="I17" s="1100"/>
      <c r="J17" s="1100"/>
      <c r="K17" s="1100"/>
      <c r="L17" s="1100"/>
      <c r="M17" s="697"/>
    </row>
    <row r="18" spans="1:13" ht="9" customHeight="1">
      <c r="A18" s="2519"/>
      <c r="B18" s="2822"/>
      <c r="C18" s="1191"/>
      <c r="D18" s="1113"/>
      <c r="E18" s="1122"/>
      <c r="F18" s="1113"/>
      <c r="G18" s="1122"/>
      <c r="H18" s="1113"/>
      <c r="I18" s="1122"/>
      <c r="J18" s="1113"/>
      <c r="K18" s="1122"/>
      <c r="L18" s="1122"/>
      <c r="M18" s="75"/>
    </row>
    <row r="19" spans="1:13">
      <c r="A19" s="2519"/>
      <c r="B19" s="2822"/>
      <c r="C19" s="1192" t="s">
        <v>467</v>
      </c>
      <c r="D19" s="1193"/>
      <c r="E19" s="94" t="s">
        <v>468</v>
      </c>
      <c r="F19" s="1193"/>
      <c r="G19" s="94" t="s">
        <v>469</v>
      </c>
      <c r="H19" s="1193"/>
      <c r="I19" s="94" t="s">
        <v>470</v>
      </c>
      <c r="J19" s="1194" t="s">
        <v>477</v>
      </c>
      <c r="K19" s="94"/>
      <c r="L19" s="94"/>
      <c r="M19" s="1195"/>
    </row>
    <row r="20" spans="1:13">
      <c r="A20" s="2519"/>
      <c r="B20" s="2822"/>
      <c r="C20" s="1192" t="s">
        <v>471</v>
      </c>
      <c r="D20" s="1194"/>
      <c r="E20" s="94" t="s">
        <v>472</v>
      </c>
      <c r="F20" s="1194"/>
      <c r="G20" s="94" t="s">
        <v>473</v>
      </c>
      <c r="H20" s="1194"/>
      <c r="I20" s="94"/>
      <c r="J20" s="94"/>
      <c r="K20" s="94"/>
      <c r="L20" s="94"/>
      <c r="M20" s="1195"/>
    </row>
    <row r="21" spans="1:13">
      <c r="A21" s="2519"/>
      <c r="B21" s="2822"/>
      <c r="C21" s="1192" t="s">
        <v>474</v>
      </c>
      <c r="D21" s="1194"/>
      <c r="E21" s="94" t="s">
        <v>475</v>
      </c>
      <c r="F21" s="1194"/>
      <c r="G21" s="94"/>
      <c r="H21" s="94"/>
      <c r="I21" s="94"/>
      <c r="J21" s="94"/>
      <c r="K21" s="94"/>
      <c r="L21" s="94"/>
      <c r="M21" s="1195"/>
    </row>
    <row r="22" spans="1:13">
      <c r="A22" s="2519"/>
      <c r="B22" s="2822"/>
      <c r="C22" s="1192" t="s">
        <v>476</v>
      </c>
      <c r="D22" s="1194"/>
      <c r="E22" s="94" t="s">
        <v>478</v>
      </c>
      <c r="F22" s="1156"/>
      <c r="G22" s="1156"/>
      <c r="H22" s="1156"/>
      <c r="I22" s="1156"/>
      <c r="J22" s="1156"/>
      <c r="K22" s="1156"/>
      <c r="L22" s="1156"/>
      <c r="M22" s="1196"/>
    </row>
    <row r="23" spans="1:13" ht="9.75" customHeight="1">
      <c r="A23" s="2519"/>
      <c r="B23" s="2823"/>
      <c r="C23" s="1197"/>
      <c r="D23" s="1198"/>
      <c r="E23" s="1198"/>
      <c r="F23" s="1198"/>
      <c r="G23" s="1198"/>
      <c r="H23" s="1198"/>
      <c r="I23" s="1198"/>
      <c r="J23" s="1198"/>
      <c r="K23" s="1198"/>
      <c r="L23" s="1198"/>
      <c r="M23" s="1199"/>
    </row>
    <row r="24" spans="1:13">
      <c r="A24" s="2519"/>
      <c r="B24" s="2821" t="s">
        <v>479</v>
      </c>
      <c r="C24" s="1200"/>
      <c r="D24" s="1201"/>
      <c r="E24" s="1201"/>
      <c r="F24" s="1201"/>
      <c r="G24" s="1201"/>
      <c r="H24" s="1201"/>
      <c r="I24" s="1201"/>
      <c r="J24" s="1201"/>
      <c r="K24" s="1201"/>
      <c r="L24" s="276"/>
      <c r="M24" s="1184"/>
    </row>
    <row r="25" spans="1:13">
      <c r="A25" s="2519"/>
      <c r="B25" s="2822"/>
      <c r="C25" s="1192" t="s">
        <v>480</v>
      </c>
      <c r="D25" s="1194"/>
      <c r="E25" s="94"/>
      <c r="F25" s="94" t="s">
        <v>481</v>
      </c>
      <c r="G25" s="1194"/>
      <c r="H25" s="94"/>
      <c r="I25" s="94" t="s">
        <v>482</v>
      </c>
      <c r="J25" s="1194" t="s">
        <v>477</v>
      </c>
      <c r="K25" s="94"/>
      <c r="L25" s="1185"/>
      <c r="M25" s="1186"/>
    </row>
    <row r="26" spans="1:13">
      <c r="A26" s="2519"/>
      <c r="B26" s="2822"/>
      <c r="C26" s="1192" t="s">
        <v>483</v>
      </c>
      <c r="D26" s="1202"/>
      <c r="E26" s="1185"/>
      <c r="F26" s="94" t="s">
        <v>484</v>
      </c>
      <c r="G26" s="1194"/>
      <c r="H26" s="1185"/>
      <c r="I26" s="1185"/>
      <c r="J26" s="1185"/>
      <c r="K26" s="1185"/>
      <c r="L26" s="1185"/>
      <c r="M26" s="1186"/>
    </row>
    <row r="27" spans="1:13">
      <c r="A27" s="2519"/>
      <c r="B27" s="2823"/>
      <c r="C27" s="1197"/>
      <c r="D27" s="1198"/>
      <c r="E27" s="1198"/>
      <c r="F27" s="1198"/>
      <c r="G27" s="1198"/>
      <c r="H27" s="1198"/>
      <c r="I27" s="1198"/>
      <c r="J27" s="1198"/>
      <c r="K27" s="1198"/>
      <c r="L27" s="1187"/>
      <c r="M27" s="1188"/>
    </row>
    <row r="28" spans="1:13">
      <c r="A28" s="2519"/>
      <c r="B28" s="2829" t="s">
        <v>485</v>
      </c>
      <c r="C28" s="1200"/>
      <c r="D28" s="1201"/>
      <c r="E28" s="1201"/>
      <c r="F28" s="1201"/>
      <c r="G28" s="1201"/>
      <c r="H28" s="1201"/>
      <c r="I28" s="1201"/>
      <c r="J28" s="1201"/>
      <c r="K28" s="1201"/>
      <c r="L28" s="1201"/>
      <c r="M28" s="1203"/>
    </row>
    <row r="29" spans="1:13">
      <c r="A29" s="2519"/>
      <c r="B29" s="2830"/>
      <c r="C29" s="1204" t="s">
        <v>486</v>
      </c>
      <c r="D29" s="1205" t="s">
        <v>9</v>
      </c>
      <c r="E29" s="94"/>
      <c r="F29" s="1206" t="s">
        <v>487</v>
      </c>
      <c r="G29" s="1205" t="s">
        <v>9</v>
      </c>
      <c r="H29" s="94"/>
      <c r="I29" s="1206" t="s">
        <v>488</v>
      </c>
      <c r="J29" s="1205" t="s">
        <v>9</v>
      </c>
      <c r="K29" s="1105"/>
      <c r="L29" s="1125"/>
      <c r="M29" s="1195"/>
    </row>
    <row r="30" spans="1:13">
      <c r="A30" s="2519"/>
      <c r="B30" s="2831"/>
      <c r="C30" s="1197"/>
      <c r="D30" s="1198"/>
      <c r="E30" s="1198"/>
      <c r="F30" s="1198"/>
      <c r="G30" s="1198"/>
      <c r="H30" s="1198"/>
      <c r="I30" s="1198"/>
      <c r="J30" s="1198"/>
      <c r="K30" s="1198"/>
      <c r="L30" s="1198"/>
      <c r="M30" s="1199"/>
    </row>
    <row r="31" spans="1:13">
      <c r="A31" s="2519"/>
      <c r="B31" s="2821" t="s">
        <v>489</v>
      </c>
      <c r="C31" s="1207"/>
      <c r="D31" s="1208"/>
      <c r="E31" s="1208"/>
      <c r="F31" s="1208"/>
      <c r="G31" s="1208"/>
      <c r="H31" s="1208"/>
      <c r="I31" s="1208"/>
      <c r="J31" s="1208"/>
      <c r="K31" s="1208"/>
      <c r="L31" s="276"/>
      <c r="M31" s="1184"/>
    </row>
    <row r="32" spans="1:13">
      <c r="A32" s="2519"/>
      <c r="B32" s="2822"/>
      <c r="C32" s="1192" t="s">
        <v>490</v>
      </c>
      <c r="D32" s="1086">
        <v>2021</v>
      </c>
      <c r="E32" s="1209"/>
      <c r="F32" s="94" t="s">
        <v>491</v>
      </c>
      <c r="G32" s="1210">
        <v>2024</v>
      </c>
      <c r="H32" s="1209"/>
      <c r="I32" s="1206"/>
      <c r="J32" s="1209"/>
      <c r="K32" s="1209"/>
      <c r="L32" s="1185"/>
      <c r="M32" s="1186"/>
    </row>
    <row r="33" spans="1:14">
      <c r="A33" s="2519"/>
      <c r="B33" s="2823"/>
      <c r="C33" s="1197"/>
      <c r="D33" s="1211"/>
      <c r="E33" s="1212"/>
      <c r="F33" s="1198"/>
      <c r="G33" s="1212"/>
      <c r="H33" s="1212"/>
      <c r="I33" s="1213"/>
      <c r="J33" s="1212"/>
      <c r="K33" s="1212"/>
      <c r="L33" s="1187"/>
      <c r="M33" s="1188"/>
    </row>
    <row r="34" spans="1:14">
      <c r="A34" s="2519"/>
      <c r="B34" s="2821" t="s">
        <v>493</v>
      </c>
      <c r="C34" s="1214"/>
      <c r="D34" s="1215"/>
      <c r="E34" s="1215"/>
      <c r="F34" s="1215"/>
      <c r="G34" s="1215"/>
      <c r="H34" s="1215"/>
      <c r="I34" s="1215"/>
      <c r="J34" s="1215"/>
      <c r="K34" s="1215"/>
      <c r="L34" s="1215"/>
      <c r="M34" s="1216"/>
      <c r="N34" s="3617"/>
    </row>
    <row r="35" spans="1:14">
      <c r="A35" s="2519"/>
      <c r="B35" s="2822"/>
      <c r="C35" s="1218"/>
      <c r="D35" s="1219" t="s">
        <v>494</v>
      </c>
      <c r="E35" s="1219"/>
      <c r="F35" s="1219" t="s">
        <v>495</v>
      </c>
      <c r="G35" s="1219"/>
      <c r="H35" s="1220" t="s">
        <v>496</v>
      </c>
      <c r="I35" s="1220"/>
      <c r="J35" s="1220" t="s">
        <v>497</v>
      </c>
      <c r="K35" s="1219"/>
      <c r="L35" s="1219" t="s">
        <v>498</v>
      </c>
      <c r="M35" s="1221"/>
      <c r="N35" s="3617"/>
    </row>
    <row r="36" spans="1:14">
      <c r="A36" s="2519"/>
      <c r="B36" s="2822"/>
      <c r="C36" s="1218"/>
      <c r="D36" s="1222">
        <v>4000000</v>
      </c>
      <c r="E36" s="1223"/>
      <c r="F36" s="1222">
        <v>5000000</v>
      </c>
      <c r="G36" s="1223"/>
      <c r="H36" s="1222">
        <v>5000000</v>
      </c>
      <c r="I36" s="1223"/>
      <c r="J36" s="1222">
        <v>1000000</v>
      </c>
      <c r="K36" s="1223"/>
      <c r="L36" s="1224"/>
      <c r="M36" s="1225"/>
      <c r="N36" s="3617"/>
    </row>
    <row r="37" spans="1:14">
      <c r="A37" s="2519"/>
      <c r="B37" s="2822"/>
      <c r="C37" s="1218"/>
      <c r="D37" s="1219" t="s">
        <v>499</v>
      </c>
      <c r="E37" s="1219"/>
      <c r="F37" s="1219" t="s">
        <v>500</v>
      </c>
      <c r="G37" s="1219"/>
      <c r="H37" s="1220" t="s">
        <v>501</v>
      </c>
      <c r="I37" s="1220"/>
      <c r="J37" s="1220" t="s">
        <v>502</v>
      </c>
      <c r="K37" s="1219"/>
      <c r="L37" s="1219" t="s">
        <v>503</v>
      </c>
      <c r="M37" s="1221"/>
      <c r="N37" s="3617"/>
    </row>
    <row r="38" spans="1:14">
      <c r="A38" s="2519"/>
      <c r="B38" s="2822"/>
      <c r="C38" s="1218"/>
      <c r="D38" s="1224"/>
      <c r="E38" s="1223"/>
      <c r="F38" s="1224"/>
      <c r="G38" s="1223"/>
      <c r="H38" s="1224"/>
      <c r="I38" s="1223"/>
      <c r="J38" s="1224"/>
      <c r="K38" s="1223"/>
      <c r="L38" s="1224"/>
      <c r="M38" s="1226"/>
      <c r="N38" s="3617"/>
    </row>
    <row r="39" spans="1:14">
      <c r="A39" s="2519"/>
      <c r="B39" s="2822"/>
      <c r="C39" s="1218"/>
      <c r="D39" s="1219" t="s">
        <v>504</v>
      </c>
      <c r="E39" s="1219"/>
      <c r="F39" s="1219" t="s">
        <v>505</v>
      </c>
      <c r="G39" s="1219"/>
      <c r="H39" s="1220" t="s">
        <v>506</v>
      </c>
      <c r="I39" s="1220"/>
      <c r="J39" s="1220" t="s">
        <v>507</v>
      </c>
      <c r="K39" s="1219"/>
      <c r="L39" s="1219" t="s">
        <v>508</v>
      </c>
      <c r="M39" s="1221"/>
      <c r="N39" s="3617"/>
    </row>
    <row r="40" spans="1:14">
      <c r="A40" s="2519"/>
      <c r="B40" s="2822"/>
      <c r="C40" s="1218"/>
      <c r="D40" s="1224"/>
      <c r="E40" s="1223"/>
      <c r="F40" s="1224"/>
      <c r="G40" s="1223"/>
      <c r="H40" s="1224"/>
      <c r="I40" s="1223"/>
      <c r="J40" s="1224"/>
      <c r="K40" s="1223"/>
      <c r="L40" s="1224"/>
      <c r="M40" s="1225"/>
      <c r="N40" s="3617"/>
    </row>
    <row r="41" spans="1:14">
      <c r="A41" s="2519"/>
      <c r="B41" s="2822"/>
      <c r="C41" s="1218"/>
      <c r="D41" s="1227" t="s">
        <v>508</v>
      </c>
      <c r="E41" s="1227"/>
      <c r="F41" s="1227" t="s">
        <v>509</v>
      </c>
      <c r="G41" s="1227"/>
      <c r="H41" s="1215"/>
      <c r="I41" s="1215"/>
      <c r="J41" s="1215"/>
      <c r="K41" s="1215"/>
      <c r="L41" s="1215"/>
      <c r="M41" s="1216"/>
      <c r="N41" s="3617"/>
    </row>
    <row r="42" spans="1:14">
      <c r="A42" s="2519"/>
      <c r="B42" s="2822"/>
      <c r="C42" s="1218"/>
      <c r="D42" s="1224"/>
      <c r="E42" s="1228"/>
      <c r="F42" s="2832">
        <v>15000000</v>
      </c>
      <c r="G42" s="2833"/>
      <c r="H42" s="2834"/>
      <c r="I42" s="2834"/>
      <c r="J42" s="1219"/>
      <c r="K42" s="1219"/>
      <c r="L42" s="1219"/>
      <c r="M42" s="1221"/>
      <c r="N42" s="3617"/>
    </row>
    <row r="43" spans="1:14">
      <c r="A43" s="2519"/>
      <c r="B43" s="2822"/>
      <c r="C43" s="1229"/>
      <c r="D43" s="1227"/>
      <c r="E43" s="1227"/>
      <c r="F43" s="1227"/>
      <c r="G43" s="1227"/>
      <c r="H43" s="1230"/>
      <c r="I43" s="1230"/>
      <c r="J43" s="1230"/>
      <c r="K43" s="1230"/>
      <c r="L43" s="1230"/>
      <c r="M43" s="1231"/>
      <c r="N43" s="36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2468</v>
      </c>
      <c r="D48" s="2441"/>
      <c r="E48" s="2441"/>
      <c r="F48" s="2441"/>
      <c r="G48" s="2441"/>
      <c r="H48" s="2441"/>
      <c r="I48" s="2441"/>
      <c r="J48" s="2441"/>
      <c r="K48" s="2441"/>
      <c r="L48" s="2441"/>
      <c r="M48" s="2442"/>
    </row>
    <row r="49" spans="1:14" ht="49.9" customHeight="1">
      <c r="A49" s="2519"/>
      <c r="B49" s="1059" t="s">
        <v>514</v>
      </c>
      <c r="C49" s="2817" t="s">
        <v>2454</v>
      </c>
      <c r="D49" s="2441"/>
      <c r="E49" s="2441"/>
      <c r="F49" s="2441"/>
      <c r="G49" s="2441"/>
      <c r="H49" s="2441"/>
      <c r="I49" s="2441"/>
      <c r="J49" s="2441"/>
      <c r="K49" s="2441"/>
      <c r="L49" s="2441"/>
      <c r="M49" s="2442"/>
    </row>
    <row r="50" spans="1:14">
      <c r="A50" s="2519"/>
      <c r="B50" s="1059" t="s">
        <v>515</v>
      </c>
      <c r="C50" s="1123" t="s">
        <v>9</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081" t="s">
        <v>519</v>
      </c>
      <c r="C52" s="2650" t="s">
        <v>2453</v>
      </c>
      <c r="D52" s="2420"/>
      <c r="E52" s="2420"/>
      <c r="F52" s="2420"/>
      <c r="G52" s="2420"/>
      <c r="H52" s="2420"/>
      <c r="I52" s="2420"/>
      <c r="J52" s="2420"/>
      <c r="K52" s="2420"/>
      <c r="L52" s="2420"/>
      <c r="M52" s="2421"/>
    </row>
    <row r="53" spans="1:14" ht="15.75" customHeight="1">
      <c r="A53" s="2502"/>
      <c r="B53" s="1081" t="s">
        <v>521</v>
      </c>
      <c r="C53" s="2650" t="s">
        <v>2452</v>
      </c>
      <c r="D53" s="2420"/>
      <c r="E53" s="2420"/>
      <c r="F53" s="2420"/>
      <c r="G53" s="2420"/>
      <c r="H53" s="2420"/>
      <c r="I53" s="2420"/>
      <c r="J53" s="2420"/>
      <c r="K53" s="2420"/>
      <c r="L53" s="2420"/>
      <c r="M53" s="2421"/>
    </row>
    <row r="54" spans="1:14" ht="15.75" customHeight="1">
      <c r="A54" s="2502"/>
      <c r="B54" s="1081" t="s">
        <v>523</v>
      </c>
      <c r="C54" s="2650" t="s">
        <v>1</v>
      </c>
      <c r="D54" s="2420"/>
      <c r="E54" s="2420"/>
      <c r="F54" s="2420"/>
      <c r="G54" s="2420"/>
      <c r="H54" s="2420"/>
      <c r="I54" s="2420"/>
      <c r="J54" s="2420"/>
      <c r="K54" s="2420"/>
      <c r="L54" s="2420"/>
      <c r="M54" s="2421"/>
    </row>
    <row r="55" spans="1:14" ht="44.45" customHeight="1">
      <c r="A55" s="2502"/>
      <c r="B55" s="1082" t="s">
        <v>524</v>
      </c>
      <c r="C55" s="2818" t="s">
        <v>2451</v>
      </c>
      <c r="D55" s="2819"/>
      <c r="E55" s="2819"/>
      <c r="F55" s="2819"/>
      <c r="G55" s="2819"/>
      <c r="H55" s="2819"/>
      <c r="I55" s="2819"/>
      <c r="J55" s="2819"/>
      <c r="K55" s="2819"/>
      <c r="L55" s="2819"/>
      <c r="M55" s="2820"/>
      <c r="N55" s="994"/>
    </row>
    <row r="56" spans="1:14" ht="15.75" customHeight="1">
      <c r="A56" s="2502"/>
      <c r="B56" s="1081" t="s">
        <v>526</v>
      </c>
      <c r="C56" s="2746" t="s">
        <v>2450</v>
      </c>
      <c r="D56" s="2420"/>
      <c r="E56" s="2420"/>
      <c r="F56" s="2420"/>
      <c r="G56" s="2420"/>
      <c r="H56" s="2420"/>
      <c r="I56" s="2420"/>
      <c r="J56" s="2420"/>
      <c r="K56" s="2420"/>
      <c r="L56" s="2420"/>
      <c r="M56" s="2421"/>
    </row>
    <row r="57" spans="1:14" ht="16.5" customHeight="1" thickBot="1">
      <c r="A57" s="2516"/>
      <c r="B57" s="1081" t="s">
        <v>527</v>
      </c>
      <c r="C57" s="2650" t="s">
        <v>9</v>
      </c>
      <c r="D57" s="2420"/>
      <c r="E57" s="2420"/>
      <c r="F57" s="2420"/>
      <c r="G57" s="2420"/>
      <c r="H57" s="2420"/>
      <c r="I57" s="2420"/>
      <c r="J57" s="2420"/>
      <c r="K57" s="2420"/>
      <c r="L57" s="2420"/>
      <c r="M57" s="2421"/>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row r="66" spans="3:3">
      <c r="C66" s="1582"/>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N34:N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6"/>
  <sheetViews>
    <sheetView topLeftCell="A5" zoomScale="85" zoomScaleNormal="85" workbookViewId="0">
      <selection activeCell="C64" sqref="C64"/>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3" ht="42.6" customHeight="1" thickBot="1">
      <c r="A1" s="2"/>
      <c r="B1" s="2838" t="s">
        <v>2469</v>
      </c>
      <c r="C1" s="2839"/>
      <c r="D1" s="2839"/>
      <c r="E1" s="2839"/>
      <c r="F1" s="2839"/>
      <c r="G1" s="2839"/>
      <c r="H1" s="2839"/>
      <c r="I1" s="2839"/>
      <c r="J1" s="2839"/>
      <c r="K1" s="2839"/>
      <c r="L1" s="2839"/>
      <c r="M1" s="2840"/>
    </row>
    <row r="2" spans="1:13" ht="39" customHeight="1">
      <c r="A2" s="2667" t="s">
        <v>457</v>
      </c>
      <c r="B2" s="4" t="s">
        <v>458</v>
      </c>
      <c r="C2" s="2415" t="s">
        <v>2470</v>
      </c>
      <c r="D2" s="2416"/>
      <c r="E2" s="2416"/>
      <c r="F2" s="2416"/>
      <c r="G2" s="2416"/>
      <c r="H2" s="2416"/>
      <c r="I2" s="2416"/>
      <c r="J2" s="2416"/>
      <c r="K2" s="2416"/>
      <c r="L2" s="2416"/>
      <c r="M2" s="2417"/>
    </row>
    <row r="3" spans="1:13" ht="31.5">
      <c r="A3" s="2548"/>
      <c r="B3" s="1053" t="s">
        <v>538</v>
      </c>
      <c r="C3" s="2818" t="s">
        <v>2464</v>
      </c>
      <c r="D3" s="2819"/>
      <c r="E3" s="2819"/>
      <c r="F3" s="2819"/>
      <c r="G3" s="2819"/>
      <c r="H3" s="2819"/>
      <c r="I3" s="2819"/>
      <c r="J3" s="2819"/>
      <c r="K3" s="2819"/>
      <c r="L3" s="2819"/>
      <c r="M3" s="2820"/>
    </row>
    <row r="4" spans="1:13" ht="39" customHeight="1">
      <c r="A4" s="2548"/>
      <c r="B4" s="13" t="s">
        <v>3</v>
      </c>
      <c r="C4" s="2650" t="s">
        <v>539</v>
      </c>
      <c r="D4" s="2420"/>
      <c r="E4" s="2841"/>
      <c r="F4" s="2668" t="s">
        <v>4</v>
      </c>
      <c r="G4" s="2423"/>
      <c r="H4" s="2669" t="s">
        <v>8</v>
      </c>
      <c r="I4" s="2425"/>
      <c r="J4" s="2425"/>
      <c r="K4" s="2425"/>
      <c r="L4" s="2425"/>
      <c r="M4" s="2426"/>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c r="A7" s="2548"/>
      <c r="B7" s="1053" t="s">
        <v>461</v>
      </c>
      <c r="C7" s="2749" t="s">
        <v>23</v>
      </c>
      <c r="D7" s="2428"/>
      <c r="E7" s="2428"/>
      <c r="F7" s="2428"/>
      <c r="G7" s="2842"/>
      <c r="H7" s="1057" t="s">
        <v>5</v>
      </c>
      <c r="I7" s="2676" t="s">
        <v>1</v>
      </c>
      <c r="J7" s="2428"/>
      <c r="K7" s="2428"/>
      <c r="L7" s="2428"/>
      <c r="M7" s="2430"/>
    </row>
    <row r="8" spans="1:13">
      <c r="A8" s="2548"/>
      <c r="B8" s="2829" t="s">
        <v>462</v>
      </c>
      <c r="C8" s="1183"/>
      <c r="D8" s="276"/>
      <c r="E8" s="276"/>
      <c r="F8" s="276"/>
      <c r="G8" s="276"/>
      <c r="H8" s="276"/>
      <c r="I8" s="276"/>
      <c r="J8" s="276"/>
      <c r="K8" s="276"/>
      <c r="L8" s="276"/>
      <c r="M8" s="1184"/>
    </row>
    <row r="9" spans="1:13" ht="15.75" customHeight="1">
      <c r="A9" s="2548"/>
      <c r="B9" s="2830"/>
      <c r="C9" s="2835" t="s">
        <v>8</v>
      </c>
      <c r="D9" s="2835"/>
      <c r="E9" s="2835"/>
      <c r="F9" s="2835" t="s">
        <v>8</v>
      </c>
      <c r="G9" s="2835"/>
      <c r="H9" s="1185"/>
      <c r="I9" s="2835" t="s">
        <v>8</v>
      </c>
      <c r="J9" s="2835"/>
      <c r="K9" s="1185"/>
      <c r="L9" s="1185"/>
      <c r="M9" s="1186"/>
    </row>
    <row r="10" spans="1:13">
      <c r="A10" s="2548"/>
      <c r="B10" s="2831"/>
      <c r="C10" s="2836" t="s">
        <v>463</v>
      </c>
      <c r="D10" s="2837"/>
      <c r="E10" s="1187"/>
      <c r="F10" s="2835" t="s">
        <v>463</v>
      </c>
      <c r="G10" s="2835"/>
      <c r="H10" s="1187"/>
      <c r="I10" s="2835" t="s">
        <v>463</v>
      </c>
      <c r="J10" s="2835"/>
      <c r="K10" s="1187"/>
      <c r="L10" s="1187"/>
      <c r="M10" s="1188"/>
    </row>
    <row r="11" spans="1:13" ht="67.150000000000006" customHeight="1">
      <c r="A11" s="2548"/>
      <c r="B11" s="1053" t="s">
        <v>464</v>
      </c>
      <c r="C11" s="2817" t="s">
        <v>2472</v>
      </c>
      <c r="D11" s="2441"/>
      <c r="E11" s="2441"/>
      <c r="F11" s="2441"/>
      <c r="G11" s="2441"/>
      <c r="H11" s="2441"/>
      <c r="I11" s="2441"/>
      <c r="J11" s="2441"/>
      <c r="K11" s="2441"/>
      <c r="L11" s="2441"/>
      <c r="M11" s="2442"/>
    </row>
    <row r="12" spans="1:13" ht="125.45" customHeight="1">
      <c r="A12" s="2548"/>
      <c r="B12" s="1053" t="s">
        <v>543</v>
      </c>
      <c r="C12" s="2817" t="s">
        <v>2466</v>
      </c>
      <c r="D12" s="2441"/>
      <c r="E12" s="2441"/>
      <c r="F12" s="2441"/>
      <c r="G12" s="2441"/>
      <c r="H12" s="2441"/>
      <c r="I12" s="2441"/>
      <c r="J12" s="2441"/>
      <c r="K12" s="2441"/>
      <c r="L12" s="2441"/>
      <c r="M12" s="2442"/>
    </row>
    <row r="13" spans="1:13" ht="60" customHeight="1">
      <c r="A13" s="2548"/>
      <c r="B13" s="1053" t="s">
        <v>545</v>
      </c>
      <c r="C13" s="2818" t="s">
        <v>1959</v>
      </c>
      <c r="D13" s="2819"/>
      <c r="E13" s="2819"/>
      <c r="F13" s="2819"/>
      <c r="G13" s="2819"/>
      <c r="H13" s="2819"/>
      <c r="I13" s="2819"/>
      <c r="J13" s="2819"/>
      <c r="K13" s="2819"/>
      <c r="L13" s="2819"/>
      <c r="M13" s="2820"/>
    </row>
    <row r="14" spans="1:13">
      <c r="A14" s="2548"/>
      <c r="B14" s="986" t="s">
        <v>547</v>
      </c>
      <c r="C14" s="2817" t="s">
        <v>2142</v>
      </c>
      <c r="D14" s="2441"/>
      <c r="E14" s="1058" t="s">
        <v>548</v>
      </c>
      <c r="F14" s="2663" t="s">
        <v>37</v>
      </c>
      <c r="G14" s="2441"/>
      <c r="H14" s="2441"/>
      <c r="I14" s="2441"/>
      <c r="J14" s="2441"/>
      <c r="K14" s="2441"/>
      <c r="L14" s="2441"/>
      <c r="M14" s="2442"/>
    </row>
    <row r="15" spans="1:13">
      <c r="A15" s="2659" t="s">
        <v>465</v>
      </c>
      <c r="B15" s="1059" t="s">
        <v>2</v>
      </c>
      <c r="C15" s="2817" t="s">
        <v>2457</v>
      </c>
      <c r="D15" s="2441"/>
      <c r="E15" s="2441"/>
      <c r="F15" s="2441"/>
      <c r="G15" s="2441"/>
      <c r="H15" s="2441"/>
      <c r="I15" s="2441"/>
      <c r="J15" s="2441"/>
      <c r="K15" s="2441"/>
      <c r="L15" s="2441"/>
      <c r="M15" s="2442"/>
    </row>
    <row r="16" spans="1:13" ht="54" customHeight="1">
      <c r="A16" s="2519"/>
      <c r="B16" s="1059" t="s">
        <v>550</v>
      </c>
      <c r="C16" s="2817" t="s">
        <v>2471</v>
      </c>
      <c r="D16" s="2441"/>
      <c r="E16" s="2441"/>
      <c r="F16" s="2441"/>
      <c r="G16" s="2441"/>
      <c r="H16" s="2441"/>
      <c r="I16" s="2441"/>
      <c r="J16" s="2441"/>
      <c r="K16" s="2441"/>
      <c r="L16" s="2441"/>
      <c r="M16" s="2442"/>
    </row>
    <row r="17" spans="1:13" ht="8.25" customHeight="1">
      <c r="A17" s="2519"/>
      <c r="B17" s="2821" t="s">
        <v>466</v>
      </c>
      <c r="C17" s="1190"/>
      <c r="D17" s="1100"/>
      <c r="E17" s="1100"/>
      <c r="F17" s="1100"/>
      <c r="G17" s="1100"/>
      <c r="H17" s="1100"/>
      <c r="I17" s="1100"/>
      <c r="J17" s="1100"/>
      <c r="K17" s="1100"/>
      <c r="L17" s="1100"/>
      <c r="M17" s="697"/>
    </row>
    <row r="18" spans="1:13" ht="9" customHeight="1">
      <c r="A18" s="2519"/>
      <c r="B18" s="2822"/>
      <c r="C18" s="1191"/>
      <c r="D18" s="1113"/>
      <c r="E18" s="1122"/>
      <c r="F18" s="1113"/>
      <c r="G18" s="1122"/>
      <c r="H18" s="1113"/>
      <c r="I18" s="1122"/>
      <c r="J18" s="1113"/>
      <c r="K18" s="1122"/>
      <c r="L18" s="1122"/>
      <c r="M18" s="75"/>
    </row>
    <row r="19" spans="1:13">
      <c r="A19" s="2519"/>
      <c r="B19" s="2822"/>
      <c r="C19" s="1192" t="s">
        <v>467</v>
      </c>
      <c r="D19" s="1193"/>
      <c r="E19" s="94" t="s">
        <v>468</v>
      </c>
      <c r="F19" s="1193"/>
      <c r="G19" s="94" t="s">
        <v>469</v>
      </c>
      <c r="H19" s="1193"/>
      <c r="I19" s="94" t="s">
        <v>470</v>
      </c>
      <c r="J19" s="1194"/>
      <c r="K19" s="94"/>
      <c r="L19" s="94"/>
      <c r="M19" s="1195"/>
    </row>
    <row r="20" spans="1:13">
      <c r="A20" s="2519"/>
      <c r="B20" s="2822"/>
      <c r="C20" s="1192" t="s">
        <v>471</v>
      </c>
      <c r="D20" s="1194"/>
      <c r="E20" s="94" t="s">
        <v>472</v>
      </c>
      <c r="F20" s="1194"/>
      <c r="G20" s="94" t="s">
        <v>473</v>
      </c>
      <c r="H20" s="1194"/>
      <c r="I20" s="94"/>
      <c r="J20" s="94"/>
      <c r="K20" s="94"/>
      <c r="L20" s="94"/>
      <c r="M20" s="1195"/>
    </row>
    <row r="21" spans="1:13">
      <c r="A21" s="2519"/>
      <c r="B21" s="2822"/>
      <c r="C21" s="1192" t="s">
        <v>474</v>
      </c>
      <c r="D21" s="1194"/>
      <c r="E21" s="94" t="s">
        <v>475</v>
      </c>
      <c r="F21" s="1194"/>
      <c r="G21" s="94"/>
      <c r="H21" s="94"/>
      <c r="I21" s="94"/>
      <c r="J21" s="94"/>
      <c r="K21" s="94"/>
      <c r="L21" s="94"/>
      <c r="M21" s="1195"/>
    </row>
    <row r="22" spans="1:13">
      <c r="A22" s="2519"/>
      <c r="B22" s="2822"/>
      <c r="C22" s="1192" t="s">
        <v>476</v>
      </c>
      <c r="D22" s="1194" t="s">
        <v>477</v>
      </c>
      <c r="E22" s="94" t="s">
        <v>478</v>
      </c>
      <c r="F22" s="1156" t="s">
        <v>551</v>
      </c>
      <c r="G22" s="1156"/>
      <c r="H22" s="1156"/>
      <c r="I22" s="1156"/>
      <c r="J22" s="1156"/>
      <c r="K22" s="1156"/>
      <c r="L22" s="1156"/>
      <c r="M22" s="1196"/>
    </row>
    <row r="23" spans="1:13" ht="9.75" customHeight="1">
      <c r="A23" s="2519"/>
      <c r="B23" s="2823"/>
      <c r="C23" s="1197"/>
      <c r="D23" s="1198"/>
      <c r="E23" s="1198"/>
      <c r="F23" s="1198"/>
      <c r="G23" s="1198"/>
      <c r="H23" s="1198"/>
      <c r="I23" s="1198"/>
      <c r="J23" s="1198"/>
      <c r="K23" s="1198"/>
      <c r="L23" s="1198"/>
      <c r="M23" s="1199"/>
    </row>
    <row r="24" spans="1:13">
      <c r="A24" s="2519"/>
      <c r="B24" s="2821" t="s">
        <v>479</v>
      </c>
      <c r="C24" s="1200"/>
      <c r="D24" s="1201"/>
      <c r="E24" s="1201"/>
      <c r="F24" s="1201"/>
      <c r="G24" s="1201"/>
      <c r="H24" s="1201"/>
      <c r="I24" s="1201"/>
      <c r="J24" s="1201"/>
      <c r="K24" s="1201"/>
      <c r="L24" s="276"/>
      <c r="M24" s="1184"/>
    </row>
    <row r="25" spans="1:13">
      <c r="A25" s="2519"/>
      <c r="B25" s="2822"/>
      <c r="C25" s="1192" t="s">
        <v>480</v>
      </c>
      <c r="D25" s="1194"/>
      <c r="E25" s="94"/>
      <c r="F25" s="94" t="s">
        <v>481</v>
      </c>
      <c r="G25" s="1194"/>
      <c r="H25" s="94"/>
      <c r="I25" s="94" t="s">
        <v>482</v>
      </c>
      <c r="J25" s="1194" t="s">
        <v>477</v>
      </c>
      <c r="K25" s="94"/>
      <c r="L25" s="1185"/>
      <c r="M25" s="1186"/>
    </row>
    <row r="26" spans="1:13">
      <c r="A26" s="2519"/>
      <c r="B26" s="2822"/>
      <c r="C26" s="1192" t="s">
        <v>483</v>
      </c>
      <c r="D26" s="1202"/>
      <c r="E26" s="1185"/>
      <c r="F26" s="94" t="s">
        <v>484</v>
      </c>
      <c r="G26" s="1194"/>
      <c r="H26" s="1185"/>
      <c r="I26" s="1185"/>
      <c r="J26" s="1185"/>
      <c r="K26" s="1185"/>
      <c r="L26" s="1185"/>
      <c r="M26" s="1186"/>
    </row>
    <row r="27" spans="1:13">
      <c r="A27" s="2519"/>
      <c r="B27" s="2823"/>
      <c r="C27" s="1197"/>
      <c r="D27" s="1198"/>
      <c r="E27" s="1198"/>
      <c r="F27" s="1198"/>
      <c r="G27" s="1198"/>
      <c r="H27" s="1198"/>
      <c r="I27" s="1198"/>
      <c r="J27" s="1198"/>
      <c r="K27" s="1198"/>
      <c r="L27" s="1187"/>
      <c r="M27" s="1188"/>
    </row>
    <row r="28" spans="1:13">
      <c r="A28" s="2519"/>
      <c r="B28" s="2829" t="s">
        <v>485</v>
      </c>
      <c r="C28" s="1200"/>
      <c r="D28" s="1201"/>
      <c r="E28" s="1201"/>
      <c r="F28" s="1201"/>
      <c r="G28" s="1201"/>
      <c r="H28" s="1201"/>
      <c r="I28" s="1201"/>
      <c r="J28" s="1201"/>
      <c r="K28" s="1201"/>
      <c r="L28" s="1201"/>
      <c r="M28" s="1203"/>
    </row>
    <row r="29" spans="1:13">
      <c r="A29" s="2519"/>
      <c r="B29" s="2830"/>
      <c r="C29" s="1204" t="s">
        <v>486</v>
      </c>
      <c r="D29" s="1205" t="s">
        <v>9</v>
      </c>
      <c r="E29" s="94"/>
      <c r="F29" s="1206" t="s">
        <v>487</v>
      </c>
      <c r="G29" s="1205" t="s">
        <v>9</v>
      </c>
      <c r="H29" s="94"/>
      <c r="I29" s="1206" t="s">
        <v>488</v>
      </c>
      <c r="J29" s="1205" t="s">
        <v>9</v>
      </c>
      <c r="K29" s="1105"/>
      <c r="L29" s="1125"/>
      <c r="M29" s="1195"/>
    </row>
    <row r="30" spans="1:13">
      <c r="A30" s="2519"/>
      <c r="B30" s="2831"/>
      <c r="C30" s="1197"/>
      <c r="D30" s="1198"/>
      <c r="E30" s="1198"/>
      <c r="F30" s="1198"/>
      <c r="G30" s="1198"/>
      <c r="H30" s="1198"/>
      <c r="I30" s="1198"/>
      <c r="J30" s="1198"/>
      <c r="K30" s="1198"/>
      <c r="L30" s="1198"/>
      <c r="M30" s="1199"/>
    </row>
    <row r="31" spans="1:13">
      <c r="A31" s="2519"/>
      <c r="B31" s="2821" t="s">
        <v>489</v>
      </c>
      <c r="C31" s="1207"/>
      <c r="D31" s="1208"/>
      <c r="E31" s="1208"/>
      <c r="F31" s="1208"/>
      <c r="G31" s="1208"/>
      <c r="H31" s="1208"/>
      <c r="I31" s="1208"/>
      <c r="J31" s="1208"/>
      <c r="K31" s="1208"/>
      <c r="L31" s="276"/>
      <c r="M31" s="1184"/>
    </row>
    <row r="32" spans="1:13">
      <c r="A32" s="2519"/>
      <c r="B32" s="2822"/>
      <c r="C32" s="1192" t="s">
        <v>490</v>
      </c>
      <c r="D32" s="1086">
        <v>2021</v>
      </c>
      <c r="E32" s="1209"/>
      <c r="F32" s="94" t="s">
        <v>491</v>
      </c>
      <c r="G32" s="1210">
        <v>2024</v>
      </c>
      <c r="H32" s="1209"/>
      <c r="I32" s="1206"/>
      <c r="J32" s="1209"/>
      <c r="K32" s="1209"/>
      <c r="L32" s="1185"/>
      <c r="M32" s="1186"/>
    </row>
    <row r="33" spans="1:14">
      <c r="A33" s="2519"/>
      <c r="B33" s="2823"/>
      <c r="C33" s="1197"/>
      <c r="D33" s="1211"/>
      <c r="E33" s="1212"/>
      <c r="F33" s="1198"/>
      <c r="G33" s="1212"/>
      <c r="H33" s="1212"/>
      <c r="I33" s="1213"/>
      <c r="J33" s="1212"/>
      <c r="K33" s="1212"/>
      <c r="L33" s="1187"/>
      <c r="M33" s="1188"/>
    </row>
    <row r="34" spans="1:14">
      <c r="A34" s="2519"/>
      <c r="B34" s="2821" t="s">
        <v>493</v>
      </c>
      <c r="C34" s="1214"/>
      <c r="D34" s="1215"/>
      <c r="E34" s="1215"/>
      <c r="F34" s="1215"/>
      <c r="G34" s="1215"/>
      <c r="H34" s="1215"/>
      <c r="I34" s="1215"/>
      <c r="J34" s="1215"/>
      <c r="K34" s="1215"/>
      <c r="L34" s="1215"/>
      <c r="M34" s="1216"/>
      <c r="N34" s="3617"/>
    </row>
    <row r="35" spans="1:14">
      <c r="A35" s="2519"/>
      <c r="B35" s="2822"/>
      <c r="C35" s="1218"/>
      <c r="D35" s="1219" t="s">
        <v>494</v>
      </c>
      <c r="E35" s="1219"/>
      <c r="F35" s="1219" t="s">
        <v>495</v>
      </c>
      <c r="G35" s="1219"/>
      <c r="H35" s="1220" t="s">
        <v>496</v>
      </c>
      <c r="I35" s="1220"/>
      <c r="J35" s="1220" t="s">
        <v>497</v>
      </c>
      <c r="K35" s="1219"/>
      <c r="L35" s="1219" t="s">
        <v>498</v>
      </c>
      <c r="M35" s="1221"/>
      <c r="N35" s="3617"/>
    </row>
    <row r="36" spans="1:14">
      <c r="A36" s="2519"/>
      <c r="B36" s="2822"/>
      <c r="C36" s="1218"/>
      <c r="D36" s="1578">
        <v>0.1</v>
      </c>
      <c r="E36" s="1223"/>
      <c r="F36" s="1578">
        <v>0.3</v>
      </c>
      <c r="G36" s="1579"/>
      <c r="H36" s="1578">
        <v>0.9</v>
      </c>
      <c r="I36" s="1579"/>
      <c r="J36" s="1578">
        <v>1</v>
      </c>
      <c r="K36" s="1579"/>
      <c r="L36" s="1224" t="s">
        <v>8</v>
      </c>
      <c r="M36" s="1225"/>
      <c r="N36" s="3617"/>
    </row>
    <row r="37" spans="1:14">
      <c r="A37" s="2519"/>
      <c r="B37" s="2822"/>
      <c r="C37" s="1218"/>
      <c r="D37" s="1219" t="s">
        <v>499</v>
      </c>
      <c r="E37" s="1219"/>
      <c r="F37" s="1219" t="s">
        <v>500</v>
      </c>
      <c r="G37" s="1219"/>
      <c r="H37" s="1220" t="s">
        <v>501</v>
      </c>
      <c r="I37" s="1220"/>
      <c r="J37" s="1220" t="s">
        <v>502</v>
      </c>
      <c r="K37" s="1219"/>
      <c r="L37" s="1219" t="s">
        <v>503</v>
      </c>
      <c r="M37" s="1221"/>
      <c r="N37" s="3617"/>
    </row>
    <row r="38" spans="1:14">
      <c r="A38" s="2519"/>
      <c r="B38" s="2822"/>
      <c r="C38" s="1218"/>
      <c r="D38" s="1224" t="s">
        <v>8</v>
      </c>
      <c r="E38" s="1223"/>
      <c r="F38" s="1224" t="s">
        <v>8</v>
      </c>
      <c r="G38" s="1223"/>
      <c r="H38" s="1224" t="s">
        <v>8</v>
      </c>
      <c r="I38" s="1223"/>
      <c r="J38" s="1224" t="s">
        <v>8</v>
      </c>
      <c r="K38" s="1223"/>
      <c r="L38" s="1224" t="s">
        <v>8</v>
      </c>
      <c r="M38" s="1226"/>
      <c r="N38" s="3617"/>
    </row>
    <row r="39" spans="1:14">
      <c r="A39" s="2519"/>
      <c r="B39" s="2822"/>
      <c r="C39" s="1218"/>
      <c r="D39" s="1219" t="s">
        <v>504</v>
      </c>
      <c r="E39" s="1219"/>
      <c r="F39" s="1219" t="s">
        <v>505</v>
      </c>
      <c r="G39" s="1219"/>
      <c r="H39" s="1220" t="s">
        <v>506</v>
      </c>
      <c r="I39" s="1220"/>
      <c r="J39" s="1220" t="s">
        <v>507</v>
      </c>
      <c r="K39" s="1219"/>
      <c r="L39" s="1219" t="s">
        <v>508</v>
      </c>
      <c r="M39" s="1221"/>
      <c r="N39" s="3617"/>
    </row>
    <row r="40" spans="1:14">
      <c r="A40" s="2519"/>
      <c r="B40" s="2822"/>
      <c r="C40" s="1218"/>
      <c r="D40" s="1224"/>
      <c r="E40" s="1223"/>
      <c r="F40" s="1224"/>
      <c r="G40" s="1223"/>
      <c r="H40" s="1224"/>
      <c r="I40" s="1223"/>
      <c r="J40" s="1224"/>
      <c r="K40" s="1223"/>
      <c r="L40" s="1224"/>
      <c r="M40" s="1225"/>
      <c r="N40" s="3617"/>
    </row>
    <row r="41" spans="1:14">
      <c r="A41" s="2519"/>
      <c r="B41" s="2822"/>
      <c r="C41" s="1218"/>
      <c r="D41" s="1227" t="s">
        <v>508</v>
      </c>
      <c r="E41" s="1227"/>
      <c r="F41" s="1227" t="s">
        <v>509</v>
      </c>
      <c r="G41" s="1227"/>
      <c r="H41" s="1215"/>
      <c r="I41" s="1215"/>
      <c r="J41" s="1215"/>
      <c r="K41" s="1215"/>
      <c r="L41" s="1215"/>
      <c r="M41" s="1216"/>
      <c r="N41" s="3617"/>
    </row>
    <row r="42" spans="1:14">
      <c r="A42" s="2519"/>
      <c r="B42" s="2822"/>
      <c r="C42" s="1218"/>
      <c r="D42" s="1224"/>
      <c r="E42" s="1228"/>
      <c r="F42" s="3615">
        <v>1</v>
      </c>
      <c r="G42" s="3616"/>
      <c r="H42" s="2834"/>
      <c r="I42" s="2834"/>
      <c r="J42" s="1219"/>
      <c r="K42" s="1219"/>
      <c r="L42" s="1219"/>
      <c r="M42" s="1221"/>
      <c r="N42" s="3617"/>
    </row>
    <row r="43" spans="1:14">
      <c r="A43" s="2519"/>
      <c r="B43" s="2822"/>
      <c r="C43" s="1229"/>
      <c r="D43" s="1227"/>
      <c r="E43" s="1227"/>
      <c r="F43" s="1227"/>
      <c r="G43" s="1227"/>
      <c r="H43" s="1230"/>
      <c r="I43" s="1230"/>
      <c r="J43" s="1230"/>
      <c r="K43" s="1230"/>
      <c r="L43" s="1230"/>
      <c r="M43" s="1231"/>
      <c r="N43" s="36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2473</v>
      </c>
      <c r="D48" s="2441"/>
      <c r="E48" s="2441"/>
      <c r="F48" s="2441"/>
      <c r="G48" s="2441"/>
      <c r="H48" s="2441"/>
      <c r="I48" s="2441"/>
      <c r="J48" s="2441"/>
      <c r="K48" s="2441"/>
      <c r="L48" s="2441"/>
      <c r="M48" s="2442"/>
    </row>
    <row r="49" spans="1:14" ht="49.9" customHeight="1">
      <c r="A49" s="2519"/>
      <c r="B49" s="1059" t="s">
        <v>514</v>
      </c>
      <c r="C49" s="2817" t="s">
        <v>2474</v>
      </c>
      <c r="D49" s="2441"/>
      <c r="E49" s="2441"/>
      <c r="F49" s="2441"/>
      <c r="G49" s="2441"/>
      <c r="H49" s="2441"/>
      <c r="I49" s="2441"/>
      <c r="J49" s="2441"/>
      <c r="K49" s="2441"/>
      <c r="L49" s="2441"/>
      <c r="M49" s="2442"/>
    </row>
    <row r="50" spans="1:14">
      <c r="A50" s="2519"/>
      <c r="B50" s="1059" t="s">
        <v>515</v>
      </c>
      <c r="C50" s="1123">
        <v>90</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081" t="s">
        <v>519</v>
      </c>
      <c r="C52" s="2650" t="s">
        <v>2475</v>
      </c>
      <c r="D52" s="2420"/>
      <c r="E52" s="2420"/>
      <c r="F52" s="2420"/>
      <c r="G52" s="2420"/>
      <c r="H52" s="2420"/>
      <c r="I52" s="2420"/>
      <c r="J52" s="2420"/>
      <c r="K52" s="2420"/>
      <c r="L52" s="2420"/>
      <c r="M52" s="2421"/>
    </row>
    <row r="53" spans="1:14" ht="15.75" customHeight="1">
      <c r="A53" s="2502"/>
      <c r="B53" s="1081" t="s">
        <v>521</v>
      </c>
      <c r="C53" s="2650" t="s">
        <v>1617</v>
      </c>
      <c r="D53" s="2420"/>
      <c r="E53" s="2420"/>
      <c r="F53" s="2420"/>
      <c r="G53" s="2420"/>
      <c r="H53" s="2420"/>
      <c r="I53" s="2420"/>
      <c r="J53" s="2420"/>
      <c r="K53" s="2420"/>
      <c r="L53" s="2420"/>
      <c r="M53" s="2421"/>
    </row>
    <row r="54" spans="1:14" ht="15.75" customHeight="1">
      <c r="A54" s="2502"/>
      <c r="B54" s="1081" t="s">
        <v>523</v>
      </c>
      <c r="C54" s="2650" t="s">
        <v>1</v>
      </c>
      <c r="D54" s="2420"/>
      <c r="E54" s="2420"/>
      <c r="F54" s="2420"/>
      <c r="G54" s="2420"/>
      <c r="H54" s="2420"/>
      <c r="I54" s="2420"/>
      <c r="J54" s="2420"/>
      <c r="K54" s="2420"/>
      <c r="L54" s="2420"/>
      <c r="M54" s="2421"/>
    </row>
    <row r="55" spans="1:14" ht="44.45" customHeight="1">
      <c r="A55" s="2502"/>
      <c r="B55" s="1082" t="s">
        <v>524</v>
      </c>
      <c r="C55" s="2818" t="s">
        <v>2076</v>
      </c>
      <c r="D55" s="2819"/>
      <c r="E55" s="2819"/>
      <c r="F55" s="2819"/>
      <c r="G55" s="2819"/>
      <c r="H55" s="2819"/>
      <c r="I55" s="2819"/>
      <c r="J55" s="2819"/>
      <c r="K55" s="2819"/>
      <c r="L55" s="2819"/>
      <c r="M55" s="2820"/>
      <c r="N55" s="994"/>
    </row>
    <row r="56" spans="1:14" ht="15.75" customHeight="1">
      <c r="A56" s="2502"/>
      <c r="B56" s="1081" t="s">
        <v>526</v>
      </c>
      <c r="C56" s="2658" t="s">
        <v>2476</v>
      </c>
      <c r="D56" s="2420"/>
      <c r="E56" s="2420"/>
      <c r="F56" s="2420"/>
      <c r="G56" s="2420"/>
      <c r="H56" s="2420"/>
      <c r="I56" s="2420"/>
      <c r="J56" s="2420"/>
      <c r="K56" s="2420"/>
      <c r="L56" s="2420"/>
      <c r="M56" s="2421"/>
    </row>
    <row r="57" spans="1:14" ht="16.5" customHeight="1" thickBot="1">
      <c r="A57" s="2516"/>
      <c r="B57" s="1081" t="s">
        <v>527</v>
      </c>
      <c r="C57" s="2650" t="s">
        <v>2477</v>
      </c>
      <c r="D57" s="2420"/>
      <c r="E57" s="2420"/>
      <c r="F57" s="2420"/>
      <c r="G57" s="2420"/>
      <c r="H57" s="2420"/>
      <c r="I57" s="2420"/>
      <c r="J57" s="2420"/>
      <c r="K57" s="2420"/>
      <c r="L57" s="2420"/>
      <c r="M57" s="2421"/>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row r="66" spans="3:3">
      <c r="C66" s="1582"/>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N34:N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B13" sqref="B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1125</v>
      </c>
      <c r="C1" s="153"/>
      <c r="D1" s="153"/>
      <c r="E1" s="153"/>
      <c r="F1" s="153"/>
      <c r="G1" s="153"/>
      <c r="H1" s="153"/>
      <c r="I1" s="153"/>
      <c r="J1" s="153"/>
      <c r="K1" s="153"/>
      <c r="L1" s="153"/>
      <c r="M1" s="154"/>
    </row>
    <row r="2" spans="1:13" ht="31.5" customHeight="1">
      <c r="A2" s="2547" t="s">
        <v>457</v>
      </c>
      <c r="B2" s="4" t="s">
        <v>458</v>
      </c>
      <c r="C2" s="2582" t="s">
        <v>1126</v>
      </c>
      <c r="D2" s="2583"/>
      <c r="E2" s="2583"/>
      <c r="F2" s="2583"/>
      <c r="G2" s="2583"/>
      <c r="H2" s="2583"/>
      <c r="I2" s="2583"/>
      <c r="J2" s="2583"/>
      <c r="K2" s="2583"/>
      <c r="L2" s="2583"/>
      <c r="M2" s="2584"/>
    </row>
    <row r="3" spans="1:13" ht="42" customHeight="1">
      <c r="A3" s="2548"/>
      <c r="B3" s="109" t="s">
        <v>538</v>
      </c>
      <c r="C3" s="2503" t="s">
        <v>442</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38</v>
      </c>
      <c r="D7" s="2735"/>
      <c r="E7" s="2735"/>
      <c r="F7" s="2735"/>
      <c r="G7" s="2736"/>
      <c r="H7" s="16" t="s">
        <v>5</v>
      </c>
      <c r="I7" s="2734" t="s">
        <v>39</v>
      </c>
      <c r="J7" s="2735"/>
      <c r="K7" s="2735"/>
      <c r="L7" s="2735"/>
      <c r="M7" s="2736"/>
    </row>
    <row r="8" spans="1:13" ht="15.75" customHeight="1">
      <c r="A8" s="2548"/>
      <c r="B8" s="2539" t="s">
        <v>462</v>
      </c>
      <c r="C8" s="2722" t="s">
        <v>1127</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1130</v>
      </c>
      <c r="D11" s="2514"/>
      <c r="E11" s="2514"/>
      <c r="F11" s="2514"/>
      <c r="G11" s="2514"/>
      <c r="H11" s="2514"/>
      <c r="I11" s="2514"/>
      <c r="J11" s="2514"/>
      <c r="K11" s="2514"/>
      <c r="L11" s="2514"/>
      <c r="M11" s="2515"/>
    </row>
    <row r="12" spans="1:13" ht="111" customHeight="1">
      <c r="A12" s="2548"/>
      <c r="B12" s="109" t="s">
        <v>543</v>
      </c>
      <c r="C12" s="2758" t="s">
        <v>1128</v>
      </c>
      <c r="D12" s="2759"/>
      <c r="E12" s="2759"/>
      <c r="F12" s="2759"/>
      <c r="G12" s="2759"/>
      <c r="H12" s="2759"/>
      <c r="I12" s="2759"/>
      <c r="J12" s="2759"/>
      <c r="K12" s="2759"/>
      <c r="L12" s="2759"/>
      <c r="M12" s="2760"/>
    </row>
    <row r="13" spans="1:13" ht="60" customHeight="1">
      <c r="A13" s="2548"/>
      <c r="B13" s="109" t="s">
        <v>545</v>
      </c>
      <c r="C13" s="2513" t="s">
        <v>441</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1129</v>
      </c>
      <c r="G14" s="2580"/>
      <c r="H14" s="2580"/>
      <c r="I14" s="2580"/>
      <c r="J14" s="2580"/>
      <c r="K14" s="2580"/>
      <c r="L14" s="2580"/>
      <c r="M14" s="2581"/>
    </row>
    <row r="15" spans="1:13">
      <c r="A15" s="2518" t="s">
        <v>465</v>
      </c>
      <c r="B15" s="5" t="s">
        <v>2</v>
      </c>
      <c r="C15" s="2513" t="s">
        <v>1131</v>
      </c>
      <c r="D15" s="2514"/>
      <c r="E15" s="2514"/>
      <c r="F15" s="2514"/>
      <c r="G15" s="2514"/>
      <c r="H15" s="2514"/>
      <c r="I15" s="2514"/>
      <c r="J15" s="2514"/>
      <c r="K15" s="2514"/>
      <c r="L15" s="2514"/>
      <c r="M15" s="2515"/>
    </row>
    <row r="16" spans="1:13" ht="36.75" customHeight="1">
      <c r="A16" s="2519"/>
      <c r="B16" s="5" t="s">
        <v>550</v>
      </c>
      <c r="C16" s="2513" t="s">
        <v>1888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t="s">
        <v>534</v>
      </c>
      <c r="E21" s="35" t="s">
        <v>475</v>
      </c>
      <c r="F21" s="38"/>
      <c r="G21" s="35"/>
      <c r="H21" s="40"/>
      <c r="I21" s="35"/>
      <c r="J21" s="40"/>
      <c r="K21" s="35"/>
      <c r="L21" s="35"/>
      <c r="M21" s="37"/>
    </row>
    <row r="22" spans="1:13">
      <c r="A22" s="2519"/>
      <c r="B22" s="2432"/>
      <c r="C22" s="33" t="s">
        <v>476</v>
      </c>
      <c r="D22" s="39"/>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t="s">
        <v>29</v>
      </c>
      <c r="E38" s="2606"/>
      <c r="F38" s="2575" t="s">
        <v>29</v>
      </c>
      <c r="G38" s="2606"/>
      <c r="H38" s="2575" t="s">
        <v>29</v>
      </c>
      <c r="I38" s="2606"/>
      <c r="J38" s="2575" t="s">
        <v>29</v>
      </c>
      <c r="K38" s="2606"/>
      <c r="L38" s="2575" t="s">
        <v>29</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29</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1132</v>
      </c>
      <c r="D48" s="2514"/>
      <c r="E48" s="2514"/>
      <c r="F48" s="2514"/>
      <c r="G48" s="2514"/>
      <c r="H48" s="2514"/>
      <c r="I48" s="2514"/>
      <c r="J48" s="2514"/>
      <c r="K48" s="2514"/>
      <c r="L48" s="2514"/>
      <c r="M48" s="2515"/>
    </row>
    <row r="49" spans="1:13" ht="38.25" customHeight="1">
      <c r="A49" s="2519"/>
      <c r="B49" s="5" t="s">
        <v>514</v>
      </c>
      <c r="C49" s="2513" t="s">
        <v>1133</v>
      </c>
      <c r="D49" s="2514"/>
      <c r="E49" s="2514"/>
      <c r="F49" s="2514"/>
      <c r="G49" s="2514"/>
      <c r="H49" s="2514"/>
      <c r="I49" s="2514"/>
      <c r="J49" s="2514"/>
      <c r="K49" s="2514"/>
      <c r="L49" s="2514"/>
      <c r="M49" s="2515"/>
    </row>
    <row r="50" spans="1:13" ht="15.75" customHeight="1">
      <c r="A50" s="2519"/>
      <c r="B50" s="5" t="s">
        <v>515</v>
      </c>
      <c r="C50" s="147" t="s">
        <v>1108</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869" t="s">
        <v>1251</v>
      </c>
      <c r="D52" s="2870"/>
      <c r="E52" s="2870"/>
      <c r="F52" s="2870"/>
      <c r="G52" s="2870"/>
      <c r="H52" s="2870"/>
      <c r="I52" s="2870"/>
      <c r="J52" s="2870"/>
      <c r="K52" s="2870"/>
      <c r="L52" s="2870"/>
      <c r="M52" s="2871"/>
    </row>
    <row r="53" spans="1:13" ht="15.75" customHeight="1">
      <c r="A53" s="2502"/>
      <c r="B53" s="98" t="s">
        <v>521</v>
      </c>
      <c r="C53" s="2869" t="s">
        <v>1252</v>
      </c>
      <c r="D53" s="2870"/>
      <c r="E53" s="2870"/>
      <c r="F53" s="2870"/>
      <c r="G53" s="2870"/>
      <c r="H53" s="2870"/>
      <c r="I53" s="2870"/>
      <c r="J53" s="2870"/>
      <c r="K53" s="2870"/>
      <c r="L53" s="2870"/>
      <c r="M53" s="2871"/>
    </row>
    <row r="54" spans="1:13" ht="15.75" customHeight="1">
      <c r="A54" s="2502"/>
      <c r="B54" s="98" t="s">
        <v>523</v>
      </c>
      <c r="C54" s="2869" t="s">
        <v>39</v>
      </c>
      <c r="D54" s="2870"/>
      <c r="E54" s="2870"/>
      <c r="F54" s="2870"/>
      <c r="G54" s="2870"/>
      <c r="H54" s="2870"/>
      <c r="I54" s="2870"/>
      <c r="J54" s="2870"/>
      <c r="K54" s="2870"/>
      <c r="L54" s="2870"/>
      <c r="M54" s="2871"/>
    </row>
    <row r="55" spans="1:13" ht="15.75" customHeight="1">
      <c r="A55" s="2502"/>
      <c r="B55" s="99" t="s">
        <v>524</v>
      </c>
      <c r="C55" s="2869" t="s">
        <v>1253</v>
      </c>
      <c r="D55" s="2870"/>
      <c r="E55" s="2870"/>
      <c r="F55" s="2870"/>
      <c r="G55" s="2870"/>
      <c r="H55" s="2870"/>
      <c r="I55" s="2870"/>
      <c r="J55" s="2870"/>
      <c r="K55" s="2870"/>
      <c r="L55" s="2870"/>
      <c r="M55" s="2871"/>
    </row>
    <row r="56" spans="1:13" ht="15.75" customHeight="1">
      <c r="A56" s="2502"/>
      <c r="B56" s="98" t="s">
        <v>526</v>
      </c>
      <c r="C56" s="2892" t="s">
        <v>443</v>
      </c>
      <c r="D56" s="2870"/>
      <c r="E56" s="2870"/>
      <c r="F56" s="2870"/>
      <c r="G56" s="2870"/>
      <c r="H56" s="2870"/>
      <c r="I56" s="2870"/>
      <c r="J56" s="2870"/>
      <c r="K56" s="2870"/>
      <c r="L56" s="2870"/>
      <c r="M56" s="2871"/>
    </row>
    <row r="57" spans="1:13" ht="16.5" customHeight="1" thickBot="1">
      <c r="A57" s="2516"/>
      <c r="B57" s="98" t="s">
        <v>527</v>
      </c>
      <c r="C57" s="2869" t="s">
        <v>1254</v>
      </c>
      <c r="D57" s="2870"/>
      <c r="E57" s="2870"/>
      <c r="F57" s="2870"/>
      <c r="G57" s="2870"/>
      <c r="H57" s="2870"/>
      <c r="I57" s="2870"/>
      <c r="J57" s="2870"/>
      <c r="K57" s="2870"/>
      <c r="L57" s="2870"/>
      <c r="M57" s="2871"/>
    </row>
    <row r="58" spans="1:13" ht="15.75" customHeight="1">
      <c r="A58" s="2501" t="s">
        <v>528</v>
      </c>
      <c r="B58" s="100" t="s">
        <v>529</v>
      </c>
      <c r="C58" s="2869" t="s">
        <v>1255</v>
      </c>
      <c r="D58" s="2870"/>
      <c r="E58" s="2870"/>
      <c r="F58" s="2870"/>
      <c r="G58" s="2870"/>
      <c r="H58" s="2870"/>
      <c r="I58" s="2870"/>
      <c r="J58" s="2870"/>
      <c r="K58" s="2870"/>
      <c r="L58" s="2870"/>
      <c r="M58" s="2871"/>
    </row>
    <row r="59" spans="1:13" ht="30" customHeight="1">
      <c r="A59" s="2502"/>
      <c r="B59" s="100" t="s">
        <v>531</v>
      </c>
      <c r="C59" s="2869" t="s">
        <v>1256</v>
      </c>
      <c r="D59" s="2870"/>
      <c r="E59" s="2870"/>
      <c r="F59" s="2870"/>
      <c r="G59" s="2870"/>
      <c r="H59" s="2870"/>
      <c r="I59" s="2870"/>
      <c r="J59" s="2870"/>
      <c r="K59" s="2870"/>
      <c r="L59" s="2870"/>
      <c r="M59" s="2871"/>
    </row>
    <row r="60" spans="1:13" ht="30" customHeight="1" thickBot="1">
      <c r="A60" s="2502"/>
      <c r="B60" s="101" t="s">
        <v>5</v>
      </c>
      <c r="C60" s="2869" t="s">
        <v>39</v>
      </c>
      <c r="D60" s="2870"/>
      <c r="E60" s="2870"/>
      <c r="F60" s="2870"/>
      <c r="G60" s="2870"/>
      <c r="H60" s="2870"/>
      <c r="I60" s="2870"/>
      <c r="J60" s="2870"/>
      <c r="K60" s="2870"/>
      <c r="L60" s="2870"/>
      <c r="M60" s="2871"/>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sqref="A1:M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1257</v>
      </c>
      <c r="C1" s="153"/>
      <c r="D1" s="153"/>
      <c r="E1" s="153"/>
      <c r="F1" s="153"/>
      <c r="G1" s="153"/>
      <c r="H1" s="153"/>
      <c r="I1" s="153"/>
      <c r="J1" s="153"/>
      <c r="K1" s="153"/>
      <c r="L1" s="153"/>
      <c r="M1" s="154"/>
    </row>
    <row r="2" spans="1:13" ht="31.5" customHeight="1">
      <c r="A2" s="2547" t="s">
        <v>457</v>
      </c>
      <c r="B2" s="4" t="s">
        <v>458</v>
      </c>
      <c r="C2" s="2582" t="s">
        <v>1258</v>
      </c>
      <c r="D2" s="2583"/>
      <c r="E2" s="2583"/>
      <c r="F2" s="2583"/>
      <c r="G2" s="2583"/>
      <c r="H2" s="2583"/>
      <c r="I2" s="2583"/>
      <c r="J2" s="2583"/>
      <c r="K2" s="2583"/>
      <c r="L2" s="2583"/>
      <c r="M2" s="2584"/>
    </row>
    <row r="3" spans="1:13" ht="42" customHeight="1">
      <c r="A3" s="2548"/>
      <c r="B3" s="109" t="s">
        <v>538</v>
      </c>
      <c r="C3" s="2503" t="s">
        <v>442</v>
      </c>
      <c r="D3" s="2504"/>
      <c r="E3" s="2504"/>
      <c r="F3" s="2504"/>
      <c r="G3" s="2504"/>
      <c r="H3" s="2504"/>
      <c r="I3" s="2504"/>
      <c r="J3" s="2504"/>
      <c r="K3" s="2504"/>
      <c r="L3" s="2504"/>
      <c r="M3" s="2505"/>
    </row>
    <row r="4" spans="1:13" ht="15.75" customHeight="1">
      <c r="A4" s="2548"/>
      <c r="B4" s="13" t="s">
        <v>3</v>
      </c>
      <c r="C4" s="7" t="s">
        <v>348</v>
      </c>
      <c r="D4" s="8"/>
      <c r="E4" s="9"/>
      <c r="F4" s="2585" t="s">
        <v>4</v>
      </c>
      <c r="G4" s="2586"/>
      <c r="H4" s="10">
        <v>53</v>
      </c>
      <c r="I4" s="11"/>
      <c r="J4" s="11"/>
      <c r="K4" s="11"/>
      <c r="L4" s="11"/>
      <c r="M4" s="12"/>
    </row>
    <row r="5" spans="1:13" ht="30" customHeight="1">
      <c r="A5" s="2548"/>
      <c r="B5" s="13" t="s">
        <v>459</v>
      </c>
      <c r="C5" s="2503" t="s">
        <v>1348</v>
      </c>
      <c r="D5" s="2504"/>
      <c r="E5" s="2504"/>
      <c r="F5" s="2504"/>
      <c r="G5" s="2504"/>
      <c r="H5" s="2504"/>
      <c r="I5" s="2504"/>
      <c r="J5" s="2504"/>
      <c r="K5" s="2504"/>
      <c r="L5" s="2504"/>
      <c r="M5" s="2505"/>
    </row>
    <row r="6" spans="1:13" ht="23.25" customHeight="1">
      <c r="A6" s="2548"/>
      <c r="B6" s="13" t="s">
        <v>460</v>
      </c>
      <c r="C6" s="2503" t="s">
        <v>1349</v>
      </c>
      <c r="D6" s="2504"/>
      <c r="E6" s="2504"/>
      <c r="F6" s="2504"/>
      <c r="G6" s="2504"/>
      <c r="H6" s="2504"/>
      <c r="I6" s="2504"/>
      <c r="J6" s="2504"/>
      <c r="K6" s="2504"/>
      <c r="L6" s="2504"/>
      <c r="M6" s="2505"/>
    </row>
    <row r="7" spans="1:13" ht="15.75" customHeight="1">
      <c r="A7" s="2548"/>
      <c r="B7" s="109" t="s">
        <v>461</v>
      </c>
      <c r="C7" s="2734" t="s">
        <v>0</v>
      </c>
      <c r="D7" s="2735"/>
      <c r="E7" s="2735"/>
      <c r="F7" s="2735"/>
      <c r="G7" s="2736"/>
      <c r="H7" s="16" t="s">
        <v>5</v>
      </c>
      <c r="I7" s="2734" t="s">
        <v>1</v>
      </c>
      <c r="J7" s="2735"/>
      <c r="K7" s="2735"/>
      <c r="L7" s="2735"/>
      <c r="M7" s="2736"/>
    </row>
    <row r="8" spans="1:13" ht="15.75" customHeight="1">
      <c r="A8" s="2548"/>
      <c r="B8" s="2539" t="s">
        <v>462</v>
      </c>
      <c r="C8" s="2722" t="s">
        <v>1036</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1379</v>
      </c>
      <c r="D11" s="2514"/>
      <c r="E11" s="2514"/>
      <c r="F11" s="2514"/>
      <c r="G11" s="2514"/>
      <c r="H11" s="2514"/>
      <c r="I11" s="2514"/>
      <c r="J11" s="2514"/>
      <c r="K11" s="2514"/>
      <c r="L11" s="2514"/>
      <c r="M11" s="2515"/>
    </row>
    <row r="12" spans="1:13" ht="111" customHeight="1">
      <c r="A12" s="2548"/>
      <c r="B12" s="109" t="s">
        <v>543</v>
      </c>
      <c r="C12" s="2758" t="s">
        <v>1259</v>
      </c>
      <c r="D12" s="2759"/>
      <c r="E12" s="2759"/>
      <c r="F12" s="2759"/>
      <c r="G12" s="2759"/>
      <c r="H12" s="2759"/>
      <c r="I12" s="2759"/>
      <c r="J12" s="2759"/>
      <c r="K12" s="2759"/>
      <c r="L12" s="2759"/>
      <c r="M12" s="2760"/>
    </row>
    <row r="13" spans="1:13" ht="60" customHeight="1">
      <c r="A13" s="2548"/>
      <c r="B13" s="109" t="s">
        <v>545</v>
      </c>
      <c r="C13" s="2513" t="s">
        <v>441</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1129</v>
      </c>
      <c r="G14" s="2580"/>
      <c r="H14" s="2580"/>
      <c r="I14" s="2580"/>
      <c r="J14" s="2580"/>
      <c r="K14" s="2580"/>
      <c r="L14" s="2580"/>
      <c r="M14" s="2581"/>
    </row>
    <row r="15" spans="1:13">
      <c r="A15" s="2518" t="s">
        <v>465</v>
      </c>
      <c r="B15" s="5" t="s">
        <v>2</v>
      </c>
      <c r="C15" s="2513" t="s">
        <v>1131</v>
      </c>
      <c r="D15" s="2514"/>
      <c r="E15" s="2514"/>
      <c r="F15" s="2514"/>
      <c r="G15" s="2514"/>
      <c r="H15" s="2514"/>
      <c r="I15" s="2514"/>
      <c r="J15" s="2514"/>
      <c r="K15" s="2514"/>
      <c r="L15" s="2514"/>
      <c r="M15" s="2515"/>
    </row>
    <row r="16" spans="1:13" ht="36.75" customHeight="1">
      <c r="A16" s="2519"/>
      <c r="B16" s="5" t="s">
        <v>550</v>
      </c>
      <c r="C16" s="2513" t="s">
        <v>444</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t="s">
        <v>534</v>
      </c>
      <c r="E21" s="35" t="s">
        <v>475</v>
      </c>
      <c r="F21" s="38"/>
      <c r="G21" s="35"/>
      <c r="H21" s="40"/>
      <c r="I21" s="35"/>
      <c r="J21" s="40"/>
      <c r="K21" s="35"/>
      <c r="L21" s="35"/>
      <c r="M21" s="37"/>
    </row>
    <row r="22" spans="1:13">
      <c r="A22" s="2519"/>
      <c r="B22" s="2432"/>
      <c r="C22" s="33" t="s">
        <v>476</v>
      </c>
      <c r="D22" s="39"/>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0.3</v>
      </c>
      <c r="E36" s="2606"/>
      <c r="F36" s="2575">
        <v>0.7</v>
      </c>
      <c r="G36" s="2606"/>
      <c r="H36" s="2575">
        <v>0.8</v>
      </c>
      <c r="I36" s="2606"/>
      <c r="J36" s="2575">
        <v>0.9</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t="s">
        <v>29</v>
      </c>
      <c r="E38" s="2606"/>
      <c r="F38" s="2575" t="s">
        <v>29</v>
      </c>
      <c r="G38" s="2606"/>
      <c r="H38" s="2575" t="s">
        <v>29</v>
      </c>
      <c r="I38" s="2606"/>
      <c r="J38" s="2575" t="s">
        <v>29</v>
      </c>
      <c r="K38" s="2606"/>
      <c r="L38" s="2575" t="s">
        <v>29</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29</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1132</v>
      </c>
      <c r="D48" s="2514"/>
      <c r="E48" s="2514"/>
      <c r="F48" s="2514"/>
      <c r="G48" s="2514"/>
      <c r="H48" s="2514"/>
      <c r="I48" s="2514"/>
      <c r="J48" s="2514"/>
      <c r="K48" s="2514"/>
      <c r="L48" s="2514"/>
      <c r="M48" s="2515"/>
    </row>
    <row r="49" spans="1:13" ht="38.25" customHeight="1">
      <c r="A49" s="2519"/>
      <c r="B49" s="5" t="s">
        <v>514</v>
      </c>
      <c r="C49" s="2513" t="s">
        <v>1364</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51" t="s">
        <v>8</v>
      </c>
      <c r="D51" s="249"/>
      <c r="E51" s="249"/>
      <c r="F51" s="249"/>
      <c r="G51" s="249"/>
      <c r="H51" s="249"/>
      <c r="I51" s="249"/>
      <c r="J51" s="249"/>
      <c r="K51" s="249"/>
      <c r="L51" s="249"/>
      <c r="M51" s="250"/>
    </row>
    <row r="52" spans="1:13" ht="30" customHeight="1">
      <c r="A52" s="2501" t="s">
        <v>518</v>
      </c>
      <c r="B52" s="98" t="s">
        <v>519</v>
      </c>
      <c r="C52" s="2911" t="s">
        <v>1359</v>
      </c>
      <c r="D52" s="2912"/>
      <c r="E52" s="2912"/>
      <c r="F52" s="2912"/>
      <c r="G52" s="2912"/>
      <c r="H52" s="2912"/>
      <c r="I52" s="2912"/>
      <c r="J52" s="2912"/>
      <c r="K52" s="2912"/>
      <c r="L52" s="2912"/>
      <c r="M52" s="2913"/>
    </row>
    <row r="53" spans="1:13" ht="15.75" customHeight="1">
      <c r="A53" s="2502"/>
      <c r="B53" s="98" t="s">
        <v>521</v>
      </c>
      <c r="C53" s="2911" t="s">
        <v>1360</v>
      </c>
      <c r="D53" s="2912"/>
      <c r="E53" s="2912"/>
      <c r="F53" s="2912"/>
      <c r="G53" s="2912"/>
      <c r="H53" s="2912"/>
      <c r="I53" s="2912"/>
      <c r="J53" s="2912"/>
      <c r="K53" s="2912"/>
      <c r="L53" s="2912"/>
      <c r="M53" s="2913"/>
    </row>
    <row r="54" spans="1:13" ht="15.75" customHeight="1">
      <c r="A54" s="2502"/>
      <c r="B54" s="98" t="s">
        <v>523</v>
      </c>
      <c r="C54" s="2911" t="s">
        <v>824</v>
      </c>
      <c r="D54" s="2912"/>
      <c r="E54" s="2912"/>
      <c r="F54" s="2912"/>
      <c r="G54" s="2912"/>
      <c r="H54" s="2912"/>
      <c r="I54" s="2912"/>
      <c r="J54" s="2912"/>
      <c r="K54" s="2912"/>
      <c r="L54" s="2912"/>
      <c r="M54" s="2913"/>
    </row>
    <row r="55" spans="1:13" ht="15.75" customHeight="1">
      <c r="A55" s="2502"/>
      <c r="B55" s="99" t="s">
        <v>524</v>
      </c>
      <c r="C55" s="2911" t="s">
        <v>266</v>
      </c>
      <c r="D55" s="2912"/>
      <c r="E55" s="2912"/>
      <c r="F55" s="2912"/>
      <c r="G55" s="2912"/>
      <c r="H55" s="2912"/>
      <c r="I55" s="2912"/>
      <c r="J55" s="2912"/>
      <c r="K55" s="2912"/>
      <c r="L55" s="2912"/>
      <c r="M55" s="2913"/>
    </row>
    <row r="56" spans="1:13" ht="15.75" customHeight="1">
      <c r="A56" s="2502"/>
      <c r="B56" s="98" t="s">
        <v>526</v>
      </c>
      <c r="C56" s="2929" t="s">
        <v>1361</v>
      </c>
      <c r="D56" s="2912"/>
      <c r="E56" s="2912"/>
      <c r="F56" s="2912"/>
      <c r="G56" s="2912"/>
      <c r="H56" s="2912"/>
      <c r="I56" s="2912"/>
      <c r="J56" s="2912"/>
      <c r="K56" s="2912"/>
      <c r="L56" s="2912"/>
      <c r="M56" s="2913"/>
    </row>
    <row r="57" spans="1:13" ht="16.5" customHeight="1" thickBot="1">
      <c r="A57" s="2516"/>
      <c r="B57" s="98" t="s">
        <v>527</v>
      </c>
      <c r="C57" s="2911">
        <v>3169001</v>
      </c>
      <c r="D57" s="2912"/>
      <c r="E57" s="2912"/>
      <c r="F57" s="2912"/>
      <c r="G57" s="2912"/>
      <c r="H57" s="2912"/>
      <c r="I57" s="2912"/>
      <c r="J57" s="2912"/>
      <c r="K57" s="2912"/>
      <c r="L57" s="2912"/>
      <c r="M57" s="2913"/>
    </row>
    <row r="58" spans="1:13" ht="15.75" customHeight="1">
      <c r="A58" s="2501" t="s">
        <v>528</v>
      </c>
      <c r="B58" s="100" t="s">
        <v>529</v>
      </c>
      <c r="C58" s="2911" t="s">
        <v>1345</v>
      </c>
      <c r="D58" s="2912"/>
      <c r="E58" s="2912"/>
      <c r="F58" s="2912"/>
      <c r="G58" s="2912"/>
      <c r="H58" s="2912"/>
      <c r="I58" s="2912"/>
      <c r="J58" s="2912"/>
      <c r="K58" s="2912"/>
      <c r="L58" s="2912"/>
      <c r="M58" s="2913"/>
    </row>
    <row r="59" spans="1:13" ht="30" customHeight="1">
      <c r="A59" s="2502"/>
      <c r="B59" s="100" t="s">
        <v>531</v>
      </c>
      <c r="C59" s="2911" t="s">
        <v>1362</v>
      </c>
      <c r="D59" s="2912"/>
      <c r="E59" s="2912"/>
      <c r="F59" s="2912"/>
      <c r="G59" s="2912"/>
      <c r="H59" s="2912"/>
      <c r="I59" s="2912"/>
      <c r="J59" s="2912"/>
      <c r="K59" s="2912"/>
      <c r="L59" s="2912"/>
      <c r="M59" s="2913"/>
    </row>
    <row r="60" spans="1:13" ht="30" customHeight="1" thickBot="1">
      <c r="A60" s="2502"/>
      <c r="B60" s="101" t="s">
        <v>5</v>
      </c>
      <c r="C60" s="2911" t="s">
        <v>1276</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2">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'C:\Users\user\Downloads\[17.7.20 Ficha IP SDC.xlsx]Desplegables'!#REF!</xm:f>
          </x14:formula1>
          <xm:sqref>C14:D14 G45:J46</xm:sqref>
        </x14:dataValidation>
      </x14:dataValidations>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6"/>
  <sheetViews>
    <sheetView zoomScale="90" zoomScaleNormal="90" workbookViewId="0">
      <selection sqref="A1:M1"/>
    </sheetView>
  </sheetViews>
  <sheetFormatPr baseColWidth="10" defaultColWidth="11.42578125" defaultRowHeight="15.75"/>
  <cols>
    <col min="1" max="1" width="25.140625" style="3" customWidth="1"/>
    <col min="2" max="2" width="39.140625" style="439" customWidth="1"/>
    <col min="3" max="13" width="11.42578125" style="440"/>
    <col min="14" max="16384" width="11.42578125" style="3"/>
  </cols>
  <sheetData>
    <row r="1" spans="1:13" ht="16.5" thickBot="1">
      <c r="A1" s="2"/>
      <c r="B1" s="103" t="s">
        <v>1347</v>
      </c>
      <c r="C1" s="153"/>
      <c r="D1" s="153"/>
      <c r="E1" s="153"/>
      <c r="F1" s="153"/>
      <c r="G1" s="153"/>
      <c r="H1" s="153"/>
      <c r="I1" s="153"/>
      <c r="J1" s="153"/>
      <c r="K1" s="153"/>
      <c r="L1" s="153"/>
      <c r="M1" s="154"/>
    </row>
    <row r="2" spans="1:13">
      <c r="A2" s="3632" t="s">
        <v>457</v>
      </c>
      <c r="B2" s="339" t="s">
        <v>458</v>
      </c>
      <c r="C2" s="3399" t="s">
        <v>446</v>
      </c>
      <c r="D2" s="3400"/>
      <c r="E2" s="3400"/>
      <c r="F2" s="3400"/>
      <c r="G2" s="3400"/>
      <c r="H2" s="3400"/>
      <c r="I2" s="3400"/>
      <c r="J2" s="3400"/>
      <c r="K2" s="3400"/>
      <c r="L2" s="3400"/>
      <c r="M2" s="3401"/>
    </row>
    <row r="3" spans="1:13" ht="31.5">
      <c r="A3" s="2413"/>
      <c r="B3" s="340" t="s">
        <v>538</v>
      </c>
      <c r="C3" s="2503" t="s">
        <v>442</v>
      </c>
      <c r="D3" s="2504"/>
      <c r="E3" s="2504"/>
      <c r="F3" s="2504"/>
      <c r="G3" s="2504"/>
      <c r="H3" s="2504"/>
      <c r="I3" s="2504"/>
      <c r="J3" s="2504"/>
      <c r="K3" s="2504"/>
      <c r="L3" s="2504"/>
      <c r="M3" s="2505"/>
    </row>
    <row r="4" spans="1:13">
      <c r="A4" s="2413"/>
      <c r="B4" s="344" t="s">
        <v>3</v>
      </c>
      <c r="C4" s="341" t="s">
        <v>131</v>
      </c>
      <c r="D4" s="345"/>
      <c r="E4" s="346"/>
      <c r="F4" s="3633" t="s">
        <v>4</v>
      </c>
      <c r="G4" s="3634"/>
      <c r="H4" s="347">
        <v>53</v>
      </c>
      <c r="I4" s="342"/>
      <c r="J4" s="342"/>
      <c r="K4" s="342"/>
      <c r="L4" s="342"/>
      <c r="M4" s="343"/>
    </row>
    <row r="5" spans="1:13">
      <c r="A5" s="2413"/>
      <c r="B5" s="344" t="s">
        <v>459</v>
      </c>
      <c r="C5" s="3635" t="s">
        <v>1348</v>
      </c>
      <c r="D5" s="3636"/>
      <c r="E5" s="3636"/>
      <c r="F5" s="3636"/>
      <c r="G5" s="3636"/>
      <c r="H5" s="3636"/>
      <c r="I5" s="3636"/>
      <c r="J5" s="3636"/>
      <c r="K5" s="3636"/>
      <c r="L5" s="3636"/>
      <c r="M5" s="343"/>
    </row>
    <row r="6" spans="1:13">
      <c r="A6" s="2413"/>
      <c r="B6" s="344" t="s">
        <v>460</v>
      </c>
      <c r="C6" s="3635" t="s">
        <v>1349</v>
      </c>
      <c r="D6" s="3636"/>
      <c r="E6" s="3636"/>
      <c r="F6" s="3636"/>
      <c r="G6" s="3636"/>
      <c r="H6" s="3636"/>
      <c r="I6" s="3636"/>
      <c r="J6" s="3636"/>
      <c r="K6" s="3636"/>
      <c r="L6" s="3636"/>
      <c r="M6" s="343"/>
    </row>
    <row r="7" spans="1:13">
      <c r="A7" s="2413"/>
      <c r="B7" s="340" t="s">
        <v>461</v>
      </c>
      <c r="C7" s="3637" t="s">
        <v>0</v>
      </c>
      <c r="D7" s="3638"/>
      <c r="E7" s="348"/>
      <c r="F7" s="348"/>
      <c r="G7" s="349"/>
      <c r="H7" s="350" t="s">
        <v>5</v>
      </c>
      <c r="I7" s="3639" t="s">
        <v>1</v>
      </c>
      <c r="J7" s="3638"/>
      <c r="K7" s="3638"/>
      <c r="L7" s="3638"/>
      <c r="M7" s="3640"/>
    </row>
    <row r="8" spans="1:13" ht="15.75" customHeight="1">
      <c r="A8" s="2413"/>
      <c r="B8" s="3641" t="s">
        <v>462</v>
      </c>
      <c r="C8" s="351"/>
      <c r="D8" s="352"/>
      <c r="E8" s="352"/>
      <c r="F8" s="352"/>
      <c r="G8" s="352"/>
      <c r="H8" s="352"/>
      <c r="I8" s="352"/>
      <c r="J8" s="352"/>
      <c r="K8" s="352"/>
      <c r="L8" s="353"/>
      <c r="M8" s="354"/>
    </row>
    <row r="9" spans="1:13" ht="15.75" customHeight="1">
      <c r="A9" s="2413"/>
      <c r="B9" s="3642"/>
      <c r="C9" s="3624" t="s">
        <v>1350</v>
      </c>
      <c r="D9" s="3625"/>
      <c r="E9" s="355"/>
      <c r="F9" s="3618" t="s">
        <v>676</v>
      </c>
      <c r="G9" s="3619"/>
      <c r="H9" s="355"/>
      <c r="I9" s="3618" t="s">
        <v>22</v>
      </c>
      <c r="J9" s="3619"/>
      <c r="K9" s="355"/>
      <c r="L9" s="3618" t="s">
        <v>1351</v>
      </c>
      <c r="M9" s="3620"/>
    </row>
    <row r="10" spans="1:13">
      <c r="A10" s="2413"/>
      <c r="B10" s="3642"/>
      <c r="C10" s="3621" t="s">
        <v>463</v>
      </c>
      <c r="D10" s="3622"/>
      <c r="E10" s="355"/>
      <c r="F10" s="3622" t="s">
        <v>463</v>
      </c>
      <c r="G10" s="3622"/>
      <c r="H10" s="355"/>
      <c r="I10" s="3622" t="s">
        <v>463</v>
      </c>
      <c r="J10" s="3622"/>
      <c r="K10" s="355"/>
      <c r="L10" s="3622" t="s">
        <v>463</v>
      </c>
      <c r="M10" s="3623"/>
    </row>
    <row r="11" spans="1:13" ht="34.5" customHeight="1">
      <c r="A11" s="2413"/>
      <c r="B11" s="3642"/>
      <c r="C11" s="3625" t="s">
        <v>1352</v>
      </c>
      <c r="D11" s="3626"/>
      <c r="E11" s="355"/>
      <c r="F11" s="3618" t="s">
        <v>147</v>
      </c>
      <c r="G11" s="3619"/>
      <c r="H11" s="355"/>
      <c r="I11" s="3625" t="s">
        <v>1353</v>
      </c>
      <c r="J11" s="3626"/>
      <c r="K11" s="355"/>
      <c r="L11" s="3625" t="s">
        <v>39</v>
      </c>
      <c r="M11" s="3627"/>
    </row>
    <row r="12" spans="1:13" ht="15.75" customHeight="1">
      <c r="A12" s="2413"/>
      <c r="B12" s="3642"/>
      <c r="C12" s="3621" t="s">
        <v>463</v>
      </c>
      <c r="D12" s="3622"/>
      <c r="E12" s="355"/>
      <c r="F12" s="3622" t="s">
        <v>463</v>
      </c>
      <c r="G12" s="3622"/>
      <c r="H12" s="355"/>
      <c r="I12" s="3622" t="s">
        <v>463</v>
      </c>
      <c r="J12" s="3622"/>
      <c r="K12" s="355"/>
      <c r="L12" s="3622" t="s">
        <v>463</v>
      </c>
      <c r="M12" s="3623"/>
    </row>
    <row r="13" spans="1:13" ht="16.5" customHeight="1">
      <c r="A13" s="2413"/>
      <c r="B13" s="3642"/>
      <c r="C13" s="3624" t="s">
        <v>1354</v>
      </c>
      <c r="D13" s="3625"/>
      <c r="E13" s="355"/>
      <c r="F13" s="3618" t="s">
        <v>1145</v>
      </c>
      <c r="G13" s="3619"/>
      <c r="H13" s="355"/>
      <c r="I13" s="3618" t="s">
        <v>422</v>
      </c>
      <c r="J13" s="3619"/>
      <c r="K13" s="355"/>
      <c r="L13" s="3658"/>
      <c r="M13" s="3659"/>
    </row>
    <row r="14" spans="1:13">
      <c r="A14" s="2413"/>
      <c r="B14" s="3643"/>
      <c r="C14" s="3621" t="s">
        <v>463</v>
      </c>
      <c r="D14" s="3622"/>
      <c r="E14" s="355"/>
      <c r="F14" s="3622" t="s">
        <v>463</v>
      </c>
      <c r="G14" s="3622"/>
      <c r="H14" s="355"/>
      <c r="I14" s="3622" t="s">
        <v>463</v>
      </c>
      <c r="J14" s="3622"/>
      <c r="K14" s="355"/>
      <c r="L14" s="3619"/>
      <c r="M14" s="3620"/>
    </row>
    <row r="15" spans="1:13" ht="41.25" customHeight="1">
      <c r="A15" s="2413"/>
      <c r="B15" s="340" t="s">
        <v>464</v>
      </c>
      <c r="C15" s="3629" t="s">
        <v>1380</v>
      </c>
      <c r="D15" s="3630"/>
      <c r="E15" s="3630"/>
      <c r="F15" s="3630"/>
      <c r="G15" s="3630"/>
      <c r="H15" s="3630"/>
      <c r="I15" s="3630"/>
      <c r="J15" s="3630"/>
      <c r="K15" s="3630"/>
      <c r="L15" s="3630"/>
      <c r="M15" s="3631"/>
    </row>
    <row r="16" spans="1:13" ht="50.25" customHeight="1">
      <c r="A16" s="2413"/>
      <c r="B16" s="340" t="s">
        <v>543</v>
      </c>
      <c r="C16" s="3655" t="s">
        <v>1381</v>
      </c>
      <c r="D16" s="3656"/>
      <c r="E16" s="3656"/>
      <c r="F16" s="3656"/>
      <c r="G16" s="3656"/>
      <c r="H16" s="3656"/>
      <c r="I16" s="3656"/>
      <c r="J16" s="3656"/>
      <c r="K16" s="3656"/>
      <c r="L16" s="3656"/>
      <c r="M16" s="3657"/>
    </row>
    <row r="17" spans="1:13" ht="31.5">
      <c r="A17" s="2413"/>
      <c r="B17" s="340" t="s">
        <v>545</v>
      </c>
      <c r="C17" s="2513" t="s">
        <v>441</v>
      </c>
      <c r="D17" s="2514"/>
      <c r="E17" s="2514"/>
      <c r="F17" s="2514"/>
      <c r="G17" s="2514"/>
      <c r="H17" s="2514"/>
      <c r="I17" s="2514"/>
      <c r="J17" s="2514"/>
      <c r="K17" s="2514"/>
      <c r="L17" s="2514"/>
      <c r="M17" s="2515"/>
    </row>
    <row r="18" spans="1:13">
      <c r="A18" s="2413"/>
      <c r="B18" s="3628" t="s">
        <v>547</v>
      </c>
      <c r="C18" s="2880" t="s">
        <v>11</v>
      </c>
      <c r="D18" s="2881"/>
      <c r="E18" s="299" t="s">
        <v>548</v>
      </c>
      <c r="F18" s="300" t="s">
        <v>1355</v>
      </c>
      <c r="G18" s="300"/>
      <c r="H18" s="300"/>
      <c r="I18" s="300"/>
      <c r="J18" s="300"/>
      <c r="K18" s="300"/>
      <c r="L18" s="353"/>
      <c r="M18" s="354"/>
    </row>
    <row r="19" spans="1:13">
      <c r="A19" s="2414"/>
      <c r="B19" s="3565"/>
      <c r="C19" s="2880"/>
      <c r="D19" s="2881"/>
      <c r="E19" s="2881"/>
      <c r="F19" s="2881"/>
      <c r="G19" s="2881"/>
      <c r="H19" s="2881"/>
      <c r="I19" s="2881"/>
      <c r="J19" s="2881"/>
      <c r="K19" s="2881"/>
      <c r="L19" s="2881"/>
      <c r="M19" s="2882"/>
    </row>
    <row r="20" spans="1:13" ht="15.75" customHeight="1">
      <c r="A20" s="2886" t="s">
        <v>465</v>
      </c>
      <c r="B20" s="340" t="s">
        <v>2</v>
      </c>
      <c r="C20" s="3629" t="s">
        <v>445</v>
      </c>
      <c r="D20" s="3630"/>
      <c r="E20" s="3630"/>
      <c r="F20" s="3630"/>
      <c r="G20" s="3630"/>
      <c r="H20" s="3630"/>
      <c r="I20" s="3630"/>
      <c r="J20" s="3630"/>
      <c r="K20" s="3630"/>
      <c r="L20" s="3630"/>
      <c r="M20" s="3631"/>
    </row>
    <row r="21" spans="1:13" ht="15.75" customHeight="1">
      <c r="A21" s="2519"/>
      <c r="B21" s="340" t="s">
        <v>550</v>
      </c>
      <c r="C21" s="3629" t="s">
        <v>1356</v>
      </c>
      <c r="D21" s="3630"/>
      <c r="E21" s="3630"/>
      <c r="F21" s="3630"/>
      <c r="G21" s="3630"/>
      <c r="H21" s="3630"/>
      <c r="I21" s="3630"/>
      <c r="J21" s="3630"/>
      <c r="K21" s="3630"/>
      <c r="L21" s="3630"/>
      <c r="M21" s="3631"/>
    </row>
    <row r="22" spans="1:13" ht="8.25" customHeight="1">
      <c r="A22" s="2519"/>
      <c r="B22" s="3628" t="s">
        <v>466</v>
      </c>
      <c r="C22" s="356"/>
      <c r="D22" s="357"/>
      <c r="E22" s="357"/>
      <c r="F22" s="357"/>
      <c r="G22" s="357"/>
      <c r="H22" s="357"/>
      <c r="I22" s="357"/>
      <c r="J22" s="357"/>
      <c r="K22" s="357"/>
      <c r="L22" s="357"/>
      <c r="M22" s="358"/>
    </row>
    <row r="23" spans="1:13" ht="9" customHeight="1">
      <c r="A23" s="2519"/>
      <c r="B23" s="3565"/>
      <c r="C23" s="359"/>
      <c r="D23" s="360"/>
      <c r="E23" s="361"/>
      <c r="F23" s="360"/>
      <c r="G23" s="361"/>
      <c r="H23" s="360"/>
      <c r="I23" s="361"/>
      <c r="J23" s="360"/>
      <c r="K23" s="361"/>
      <c r="L23" s="361"/>
      <c r="M23" s="362"/>
    </row>
    <row r="24" spans="1:13">
      <c r="A24" s="2519"/>
      <c r="B24" s="3565"/>
      <c r="C24" s="363" t="s">
        <v>467</v>
      </c>
      <c r="D24" s="364"/>
      <c r="E24" s="365" t="s">
        <v>468</v>
      </c>
      <c r="F24" s="364"/>
      <c r="G24" s="365" t="s">
        <v>469</v>
      </c>
      <c r="H24" s="364"/>
      <c r="I24" s="365" t="s">
        <v>470</v>
      </c>
      <c r="J24" s="366"/>
      <c r="K24" s="365"/>
      <c r="L24" s="365"/>
      <c r="M24" s="367"/>
    </row>
    <row r="25" spans="1:13">
      <c r="A25" s="2519"/>
      <c r="B25" s="3565"/>
      <c r="C25" s="363" t="s">
        <v>471</v>
      </c>
      <c r="D25" s="368"/>
      <c r="E25" s="365" t="s">
        <v>472</v>
      </c>
      <c r="F25" s="369"/>
      <c r="G25" s="365" t="s">
        <v>473</v>
      </c>
      <c r="H25" s="369"/>
      <c r="I25" s="365"/>
      <c r="J25" s="370"/>
      <c r="K25" s="365"/>
      <c r="L25" s="365"/>
      <c r="M25" s="367"/>
    </row>
    <row r="26" spans="1:13">
      <c r="A26" s="2519"/>
      <c r="B26" s="3565"/>
      <c r="C26" s="363" t="s">
        <v>474</v>
      </c>
      <c r="D26" s="368"/>
      <c r="E26" s="365" t="s">
        <v>475</v>
      </c>
      <c r="F26" s="368"/>
      <c r="G26" s="365"/>
      <c r="H26" s="370"/>
      <c r="I26" s="365"/>
      <c r="J26" s="370"/>
      <c r="K26" s="365"/>
      <c r="L26" s="365"/>
      <c r="M26" s="367"/>
    </row>
    <row r="27" spans="1:13">
      <c r="A27" s="2519"/>
      <c r="B27" s="3565"/>
      <c r="C27" s="363" t="s">
        <v>476</v>
      </c>
      <c r="D27" s="368" t="s">
        <v>477</v>
      </c>
      <c r="E27" s="365" t="s">
        <v>478</v>
      </c>
      <c r="F27" s="371" t="s">
        <v>812</v>
      </c>
      <c r="G27" s="371"/>
      <c r="H27" s="371"/>
      <c r="I27" s="371"/>
      <c r="J27" s="371"/>
      <c r="K27" s="371"/>
      <c r="L27" s="371"/>
      <c r="M27" s="372"/>
    </row>
    <row r="28" spans="1:13" ht="9.75" customHeight="1">
      <c r="A28" s="2519"/>
      <c r="B28" s="3566"/>
      <c r="C28" s="373"/>
      <c r="D28" s="374"/>
      <c r="E28" s="374"/>
      <c r="F28" s="374"/>
      <c r="G28" s="374"/>
      <c r="H28" s="374"/>
      <c r="I28" s="374"/>
      <c r="J28" s="374"/>
      <c r="K28" s="374"/>
      <c r="L28" s="374"/>
      <c r="M28" s="375"/>
    </row>
    <row r="29" spans="1:13">
      <c r="A29" s="2519"/>
      <c r="B29" s="3628" t="s">
        <v>479</v>
      </c>
      <c r="C29" s="376"/>
      <c r="D29" s="377"/>
      <c r="E29" s="377"/>
      <c r="F29" s="377"/>
      <c r="G29" s="377"/>
      <c r="H29" s="377"/>
      <c r="I29" s="377"/>
      <c r="J29" s="377"/>
      <c r="K29" s="377"/>
      <c r="L29" s="353"/>
      <c r="M29" s="354"/>
    </row>
    <row r="30" spans="1:13">
      <c r="A30" s="2519"/>
      <c r="B30" s="3565"/>
      <c r="C30" s="363" t="s">
        <v>480</v>
      </c>
      <c r="D30" s="369"/>
      <c r="E30" s="378"/>
      <c r="F30" s="365" t="s">
        <v>481</v>
      </c>
      <c r="G30" s="368" t="s">
        <v>477</v>
      </c>
      <c r="H30" s="378"/>
      <c r="I30" s="365" t="s">
        <v>482</v>
      </c>
      <c r="J30" s="368"/>
      <c r="K30" s="378"/>
      <c r="L30" s="379"/>
      <c r="M30" s="380"/>
    </row>
    <row r="31" spans="1:13">
      <c r="A31" s="2519"/>
      <c r="B31" s="3565"/>
      <c r="C31" s="363" t="s">
        <v>483</v>
      </c>
      <c r="D31" s="381"/>
      <c r="E31" s="379"/>
      <c r="F31" s="365" t="s">
        <v>484</v>
      </c>
      <c r="G31" s="369"/>
      <c r="H31" s="379"/>
      <c r="I31" s="382"/>
      <c r="J31" s="379"/>
      <c r="K31" s="355"/>
      <c r="L31" s="379"/>
      <c r="M31" s="380"/>
    </row>
    <row r="32" spans="1:13">
      <c r="A32" s="2519"/>
      <c r="B32" s="3566"/>
      <c r="C32" s="383"/>
      <c r="D32" s="384"/>
      <c r="E32" s="384"/>
      <c r="F32" s="384"/>
      <c r="G32" s="384"/>
      <c r="H32" s="384"/>
      <c r="I32" s="384"/>
      <c r="J32" s="384"/>
      <c r="K32" s="384"/>
      <c r="L32" s="385"/>
      <c r="M32" s="386"/>
    </row>
    <row r="33" spans="1:13">
      <c r="A33" s="2519"/>
      <c r="B33" s="387" t="s">
        <v>485</v>
      </c>
      <c r="C33" s="388"/>
      <c r="D33" s="300"/>
      <c r="E33" s="300"/>
      <c r="F33" s="300"/>
      <c r="G33" s="300"/>
      <c r="H33" s="300"/>
      <c r="I33" s="300"/>
      <c r="J33" s="300"/>
      <c r="K33" s="300"/>
      <c r="L33" s="300"/>
      <c r="M33" s="389"/>
    </row>
    <row r="34" spans="1:13">
      <c r="A34" s="2519"/>
      <c r="B34" s="387"/>
      <c r="C34" s="390" t="s">
        <v>486</v>
      </c>
      <c r="D34" s="391" t="s">
        <v>37</v>
      </c>
      <c r="E34" s="378"/>
      <c r="F34" s="392" t="s">
        <v>487</v>
      </c>
      <c r="G34" s="369" t="s">
        <v>9</v>
      </c>
      <c r="H34" s="378"/>
      <c r="I34" s="392" t="s">
        <v>488</v>
      </c>
      <c r="J34" s="393"/>
      <c r="K34" s="219"/>
      <c r="L34" s="394"/>
      <c r="M34" s="395"/>
    </row>
    <row r="35" spans="1:13">
      <c r="A35" s="2519"/>
      <c r="B35" s="344"/>
      <c r="C35" s="373"/>
      <c r="D35" s="374"/>
      <c r="E35" s="374"/>
      <c r="F35" s="374"/>
      <c r="G35" s="374"/>
      <c r="H35" s="374"/>
      <c r="I35" s="374"/>
      <c r="J35" s="374"/>
      <c r="K35" s="374"/>
      <c r="L35" s="374"/>
      <c r="M35" s="375"/>
    </row>
    <row r="36" spans="1:13">
      <c r="A36" s="2519"/>
      <c r="B36" s="3628" t="s">
        <v>489</v>
      </c>
      <c r="C36" s="396"/>
      <c r="D36" s="397"/>
      <c r="E36" s="397"/>
      <c r="F36" s="397"/>
      <c r="G36" s="397"/>
      <c r="H36" s="397"/>
      <c r="I36" s="397"/>
      <c r="J36" s="397"/>
      <c r="K36" s="397"/>
      <c r="L36" s="353"/>
      <c r="M36" s="354"/>
    </row>
    <row r="37" spans="1:13">
      <c r="A37" s="2519"/>
      <c r="B37" s="3565"/>
      <c r="C37" s="398" t="s">
        <v>490</v>
      </c>
      <c r="D37" s="399">
        <v>2020</v>
      </c>
      <c r="E37" s="400"/>
      <c r="F37" s="378" t="s">
        <v>491</v>
      </c>
      <c r="G37" s="399" t="s">
        <v>492</v>
      </c>
      <c r="H37" s="400"/>
      <c r="I37" s="392"/>
      <c r="J37" s="400"/>
      <c r="K37" s="400"/>
      <c r="L37" s="379"/>
      <c r="M37" s="380"/>
    </row>
    <row r="38" spans="1:13">
      <c r="A38" s="2519"/>
      <c r="B38" s="3566"/>
      <c r="C38" s="373"/>
      <c r="D38" s="401"/>
      <c r="E38" s="402"/>
      <c r="F38" s="374"/>
      <c r="G38" s="402"/>
      <c r="H38" s="402"/>
      <c r="I38" s="403"/>
      <c r="J38" s="402"/>
      <c r="K38" s="402"/>
      <c r="L38" s="385"/>
      <c r="M38" s="386"/>
    </row>
    <row r="39" spans="1:13">
      <c r="A39" s="2519"/>
      <c r="B39" s="3628" t="s">
        <v>493</v>
      </c>
      <c r="C39" s="404"/>
      <c r="D39" s="405"/>
      <c r="E39" s="405"/>
      <c r="F39" s="405"/>
      <c r="G39" s="405"/>
      <c r="H39" s="405"/>
      <c r="I39" s="405"/>
      <c r="J39" s="405"/>
      <c r="K39" s="405"/>
      <c r="L39" s="405"/>
      <c r="M39" s="406"/>
    </row>
    <row r="40" spans="1:13">
      <c r="A40" s="2519"/>
      <c r="B40" s="3565"/>
      <c r="C40" s="407"/>
      <c r="D40" s="408" t="s">
        <v>494</v>
      </c>
      <c r="E40" s="408"/>
      <c r="F40" s="408" t="s">
        <v>495</v>
      </c>
      <c r="G40" s="408"/>
      <c r="H40" s="409" t="s">
        <v>496</v>
      </c>
      <c r="I40" s="409"/>
      <c r="J40" s="409" t="s">
        <v>497</v>
      </c>
      <c r="K40" s="408"/>
      <c r="L40" s="408" t="s">
        <v>498</v>
      </c>
      <c r="M40" s="410"/>
    </row>
    <row r="41" spans="1:13">
      <c r="A41" s="2519"/>
      <c r="B41" s="3565"/>
      <c r="C41" s="407"/>
      <c r="D41" s="411">
        <v>1</v>
      </c>
      <c r="E41" s="412">
        <v>2020</v>
      </c>
      <c r="F41" s="411">
        <v>1</v>
      </c>
      <c r="G41" s="412">
        <v>2021</v>
      </c>
      <c r="H41" s="411">
        <v>1</v>
      </c>
      <c r="I41" s="412">
        <v>2022</v>
      </c>
      <c r="J41" s="411">
        <v>1</v>
      </c>
      <c r="K41" s="412">
        <v>2023</v>
      </c>
      <c r="L41" s="411">
        <v>1</v>
      </c>
      <c r="M41" s="413">
        <v>2024</v>
      </c>
    </row>
    <row r="42" spans="1:13">
      <c r="A42" s="2519"/>
      <c r="B42" s="3565"/>
      <c r="C42" s="407"/>
      <c r="D42" s="408" t="s">
        <v>499</v>
      </c>
      <c r="E42" s="408"/>
      <c r="F42" s="408" t="s">
        <v>500</v>
      </c>
      <c r="G42" s="408"/>
      <c r="H42" s="409" t="s">
        <v>501</v>
      </c>
      <c r="I42" s="409"/>
      <c r="J42" s="409" t="s">
        <v>502</v>
      </c>
      <c r="K42" s="408"/>
      <c r="L42" s="408" t="s">
        <v>503</v>
      </c>
      <c r="M42" s="362"/>
    </row>
    <row r="43" spans="1:13">
      <c r="A43" s="2519"/>
      <c r="B43" s="3565"/>
      <c r="C43" s="407"/>
      <c r="D43" s="411">
        <v>1</v>
      </c>
      <c r="E43" s="412">
        <v>2025</v>
      </c>
      <c r="F43" s="411">
        <v>1</v>
      </c>
      <c r="G43" s="412">
        <v>2026</v>
      </c>
      <c r="H43" s="411">
        <v>1</v>
      </c>
      <c r="I43" s="412">
        <v>2027</v>
      </c>
      <c r="J43" s="411">
        <v>1</v>
      </c>
      <c r="K43" s="412">
        <v>2028</v>
      </c>
      <c r="L43" s="411">
        <v>1</v>
      </c>
      <c r="M43" s="412">
        <v>2029</v>
      </c>
    </row>
    <row r="44" spans="1:13">
      <c r="A44" s="2519"/>
      <c r="B44" s="3565"/>
      <c r="C44" s="407"/>
      <c r="D44" s="408" t="s">
        <v>504</v>
      </c>
      <c r="E44" s="408"/>
      <c r="F44" s="408" t="s">
        <v>505</v>
      </c>
      <c r="G44" s="408"/>
      <c r="H44" s="409" t="s">
        <v>506</v>
      </c>
      <c r="I44" s="409"/>
      <c r="J44" s="409" t="s">
        <v>507</v>
      </c>
      <c r="K44" s="408"/>
      <c r="L44" s="408" t="s">
        <v>508</v>
      </c>
      <c r="M44" s="362"/>
    </row>
    <row r="45" spans="1:13">
      <c r="A45" s="2519"/>
      <c r="B45" s="3565"/>
      <c r="C45" s="407"/>
      <c r="D45" s="411">
        <v>1</v>
      </c>
      <c r="E45" s="412">
        <v>2030</v>
      </c>
      <c r="F45" s="411"/>
      <c r="G45" s="412" t="s">
        <v>8</v>
      </c>
      <c r="H45" s="411"/>
      <c r="I45" s="412" t="s">
        <v>8</v>
      </c>
      <c r="J45" s="411"/>
      <c r="K45" s="412" t="s">
        <v>8</v>
      </c>
      <c r="L45" s="411"/>
      <c r="M45" s="412" t="s">
        <v>8</v>
      </c>
    </row>
    <row r="46" spans="1:13">
      <c r="A46" s="2519"/>
      <c r="B46" s="3565"/>
      <c r="C46" s="407"/>
      <c r="D46" s="414" t="s">
        <v>508</v>
      </c>
      <c r="E46" s="415"/>
      <c r="F46" s="414" t="s">
        <v>509</v>
      </c>
      <c r="G46" s="415"/>
      <c r="H46" s="416"/>
      <c r="I46" s="417"/>
      <c r="J46" s="416"/>
      <c r="K46" s="417"/>
      <c r="L46" s="416"/>
      <c r="M46" s="418"/>
    </row>
    <row r="47" spans="1:13">
      <c r="A47" s="2519"/>
      <c r="B47" s="3565"/>
      <c r="C47" s="407"/>
      <c r="D47" s="411"/>
      <c r="E47" s="412" t="s">
        <v>8</v>
      </c>
      <c r="F47" s="412"/>
      <c r="G47" s="412" t="s">
        <v>8</v>
      </c>
      <c r="H47" s="3644"/>
      <c r="I47" s="3644"/>
      <c r="J47" s="419"/>
      <c r="K47" s="408"/>
      <c r="L47" s="419"/>
      <c r="M47" s="420"/>
    </row>
    <row r="48" spans="1:13">
      <c r="A48" s="2519"/>
      <c r="B48" s="3565"/>
      <c r="C48" s="421"/>
      <c r="D48" s="414"/>
      <c r="E48" s="415"/>
      <c r="F48" s="414"/>
      <c r="G48" s="415"/>
      <c r="H48" s="422"/>
      <c r="I48" s="423"/>
      <c r="J48" s="422"/>
      <c r="K48" s="423"/>
      <c r="L48" s="422"/>
      <c r="M48" s="424"/>
    </row>
    <row r="49" spans="1:13" ht="18" customHeight="1">
      <c r="A49" s="2519"/>
      <c r="B49" s="3628" t="s">
        <v>510</v>
      </c>
      <c r="C49" s="376"/>
      <c r="D49" s="377"/>
      <c r="E49" s="377"/>
      <c r="F49" s="377"/>
      <c r="G49" s="377"/>
      <c r="H49" s="377"/>
      <c r="I49" s="377"/>
      <c r="J49" s="377"/>
      <c r="K49" s="377"/>
      <c r="L49" s="379"/>
      <c r="M49" s="380"/>
    </row>
    <row r="50" spans="1:13">
      <c r="A50" s="2519"/>
      <c r="B50" s="3565"/>
      <c r="C50" s="425"/>
      <c r="D50" s="426" t="s">
        <v>131</v>
      </c>
      <c r="E50" s="427" t="s">
        <v>28</v>
      </c>
      <c r="F50" s="3645" t="s">
        <v>511</v>
      </c>
      <c r="G50" s="3646"/>
      <c r="H50" s="3646"/>
      <c r="I50" s="3646"/>
      <c r="J50" s="3646"/>
      <c r="K50" s="428" t="s">
        <v>512</v>
      </c>
      <c r="L50" s="3651"/>
      <c r="M50" s="3652"/>
    </row>
    <row r="51" spans="1:13">
      <c r="A51" s="2519"/>
      <c r="B51" s="3565"/>
      <c r="C51" s="425"/>
      <c r="D51" s="429"/>
      <c r="E51" s="368" t="s">
        <v>477</v>
      </c>
      <c r="F51" s="3645"/>
      <c r="G51" s="3646"/>
      <c r="H51" s="3646"/>
      <c r="I51" s="3646"/>
      <c r="J51" s="3646"/>
      <c r="K51" s="379"/>
      <c r="L51" s="3653"/>
      <c r="M51" s="3654"/>
    </row>
    <row r="52" spans="1:13">
      <c r="A52" s="2519"/>
      <c r="B52" s="3566"/>
      <c r="C52" s="430"/>
      <c r="D52" s="385"/>
      <c r="E52" s="385"/>
      <c r="F52" s="385"/>
      <c r="G52" s="385"/>
      <c r="H52" s="385"/>
      <c r="I52" s="385"/>
      <c r="J52" s="385"/>
      <c r="K52" s="385"/>
      <c r="L52" s="379"/>
      <c r="M52" s="380"/>
    </row>
    <row r="53" spans="1:13" ht="63" customHeight="1">
      <c r="A53" s="2519"/>
      <c r="B53" s="340" t="s">
        <v>513</v>
      </c>
      <c r="C53" s="2880" t="s">
        <v>447</v>
      </c>
      <c r="D53" s="2881"/>
      <c r="E53" s="2881"/>
      <c r="F53" s="2881"/>
      <c r="G53" s="2881"/>
      <c r="H53" s="2881"/>
      <c r="I53" s="2881"/>
      <c r="J53" s="2881"/>
      <c r="K53" s="2881"/>
      <c r="L53" s="2881"/>
      <c r="M53" s="2882"/>
    </row>
    <row r="54" spans="1:13" ht="15.75" customHeight="1">
      <c r="A54" s="2519"/>
      <c r="B54" s="340" t="s">
        <v>514</v>
      </c>
      <c r="C54" s="3629" t="s">
        <v>1358</v>
      </c>
      <c r="D54" s="3630"/>
      <c r="E54" s="3630"/>
      <c r="F54" s="3630"/>
      <c r="G54" s="3630"/>
      <c r="H54" s="3630"/>
      <c r="I54" s="3630"/>
      <c r="J54" s="3630"/>
      <c r="K54" s="3630"/>
      <c r="L54" s="3630"/>
      <c r="M54" s="3631"/>
    </row>
    <row r="55" spans="1:13">
      <c r="A55" s="2519"/>
      <c r="B55" s="340" t="s">
        <v>515</v>
      </c>
      <c r="C55" s="431">
        <v>30</v>
      </c>
      <c r="D55" s="432"/>
      <c r="E55" s="432"/>
      <c r="F55" s="432"/>
      <c r="G55" s="432"/>
      <c r="H55" s="432"/>
      <c r="I55" s="432"/>
      <c r="J55" s="432"/>
      <c r="K55" s="432"/>
      <c r="L55" s="432"/>
      <c r="M55" s="433"/>
    </row>
    <row r="56" spans="1:13">
      <c r="A56" s="2519"/>
      <c r="B56" s="340" t="s">
        <v>517</v>
      </c>
      <c r="C56" s="431" t="s">
        <v>8</v>
      </c>
      <c r="D56" s="432"/>
      <c r="E56" s="432"/>
      <c r="F56" s="432"/>
      <c r="G56" s="432"/>
      <c r="H56" s="432"/>
      <c r="I56" s="432"/>
      <c r="J56" s="432"/>
      <c r="K56" s="432"/>
      <c r="L56" s="432"/>
      <c r="M56" s="433"/>
    </row>
    <row r="57" spans="1:13" ht="15.75" customHeight="1">
      <c r="A57" s="2887" t="s">
        <v>518</v>
      </c>
      <c r="B57" s="434" t="s">
        <v>519</v>
      </c>
      <c r="C57" s="3647" t="s">
        <v>1359</v>
      </c>
      <c r="D57" s="3648"/>
      <c r="E57" s="3648"/>
      <c r="F57" s="3648"/>
      <c r="G57" s="3648"/>
      <c r="H57" s="3648"/>
      <c r="I57" s="3648"/>
      <c r="J57" s="3648"/>
      <c r="K57" s="3648"/>
      <c r="L57" s="3648"/>
      <c r="M57" s="3649"/>
    </row>
    <row r="58" spans="1:13">
      <c r="A58" s="2502"/>
      <c r="B58" s="434" t="s">
        <v>521</v>
      </c>
      <c r="C58" s="3647" t="s">
        <v>1360</v>
      </c>
      <c r="D58" s="3648"/>
      <c r="E58" s="3648"/>
      <c r="F58" s="3648"/>
      <c r="G58" s="3648"/>
      <c r="H58" s="3648"/>
      <c r="I58" s="3648"/>
      <c r="J58" s="3648"/>
      <c r="K58" s="3648"/>
      <c r="L58" s="3648"/>
      <c r="M58" s="3649"/>
    </row>
    <row r="59" spans="1:13">
      <c r="A59" s="2502"/>
      <c r="B59" s="434" t="s">
        <v>523</v>
      </c>
      <c r="C59" s="3647" t="s">
        <v>824</v>
      </c>
      <c r="D59" s="3648"/>
      <c r="E59" s="3648"/>
      <c r="F59" s="3648"/>
      <c r="G59" s="3648"/>
      <c r="H59" s="3648"/>
      <c r="I59" s="3648"/>
      <c r="J59" s="3648"/>
      <c r="K59" s="3648"/>
      <c r="L59" s="3648"/>
      <c r="M59" s="3649"/>
    </row>
    <row r="60" spans="1:13" ht="15.75" customHeight="1">
      <c r="A60" s="2502"/>
      <c r="B60" s="435" t="s">
        <v>524</v>
      </c>
      <c r="C60" s="3647" t="s">
        <v>266</v>
      </c>
      <c r="D60" s="3648"/>
      <c r="E60" s="3648"/>
      <c r="F60" s="3648"/>
      <c r="G60" s="3648"/>
      <c r="H60" s="3648"/>
      <c r="I60" s="3648"/>
      <c r="J60" s="3648"/>
      <c r="K60" s="3648"/>
      <c r="L60" s="3648"/>
      <c r="M60" s="3649"/>
    </row>
    <row r="61" spans="1:13" ht="15.75" customHeight="1">
      <c r="A61" s="2502"/>
      <c r="B61" s="434" t="s">
        <v>526</v>
      </c>
      <c r="C61" s="3650" t="s">
        <v>1361</v>
      </c>
      <c r="D61" s="3648"/>
      <c r="E61" s="3648"/>
      <c r="F61" s="3648"/>
      <c r="G61" s="3648"/>
      <c r="H61" s="3648"/>
      <c r="I61" s="3648"/>
      <c r="J61" s="3648"/>
      <c r="K61" s="3648"/>
      <c r="L61" s="3648"/>
      <c r="M61" s="3649"/>
    </row>
    <row r="62" spans="1:13" ht="16.5" thickBot="1">
      <c r="A62" s="2516"/>
      <c r="B62" s="434" t="s">
        <v>527</v>
      </c>
      <c r="C62" s="3647">
        <v>3169001</v>
      </c>
      <c r="D62" s="3648"/>
      <c r="E62" s="3648"/>
      <c r="F62" s="3648"/>
      <c r="G62" s="3648"/>
      <c r="H62" s="3648"/>
      <c r="I62" s="3648"/>
      <c r="J62" s="3648"/>
      <c r="K62" s="3648"/>
      <c r="L62" s="3648"/>
      <c r="M62" s="3649"/>
    </row>
    <row r="63" spans="1:13" ht="15.75" customHeight="1">
      <c r="A63" s="2887" t="s">
        <v>528</v>
      </c>
      <c r="B63" s="436" t="s">
        <v>529</v>
      </c>
      <c r="C63" s="3647" t="s">
        <v>1345</v>
      </c>
      <c r="D63" s="3648"/>
      <c r="E63" s="3648"/>
      <c r="F63" s="3648"/>
      <c r="G63" s="3648"/>
      <c r="H63" s="3648"/>
      <c r="I63" s="3648"/>
      <c r="J63" s="3648"/>
      <c r="K63" s="3648"/>
      <c r="L63" s="3648"/>
      <c r="M63" s="3649"/>
    </row>
    <row r="64" spans="1:13" ht="30" customHeight="1">
      <c r="A64" s="2502"/>
      <c r="B64" s="436" t="s">
        <v>531</v>
      </c>
      <c r="C64" s="3647" t="s">
        <v>1362</v>
      </c>
      <c r="D64" s="3648"/>
      <c r="E64" s="3648"/>
      <c r="F64" s="3648"/>
      <c r="G64" s="3648"/>
      <c r="H64" s="3648"/>
      <c r="I64" s="3648"/>
      <c r="J64" s="3648"/>
      <c r="K64" s="3648"/>
      <c r="L64" s="3648"/>
      <c r="M64" s="3649"/>
    </row>
    <row r="65" spans="1:13" ht="30" customHeight="1" thickBot="1">
      <c r="A65" s="2502"/>
      <c r="B65" s="437" t="s">
        <v>5</v>
      </c>
      <c r="C65" s="3647" t="s">
        <v>1276</v>
      </c>
      <c r="D65" s="3648"/>
      <c r="E65" s="3648"/>
      <c r="F65" s="3648"/>
      <c r="G65" s="3648"/>
      <c r="H65" s="3648"/>
      <c r="I65" s="3648"/>
      <c r="J65" s="3648"/>
      <c r="K65" s="3648"/>
      <c r="L65" s="3648"/>
      <c r="M65" s="3649"/>
    </row>
    <row r="66" spans="1:13" ht="16.5" thickBot="1">
      <c r="A66" s="150" t="s">
        <v>533</v>
      </c>
      <c r="B66" s="438"/>
      <c r="C66" s="2568"/>
      <c r="D66" s="3660"/>
      <c r="E66" s="3660"/>
      <c r="F66" s="3660"/>
      <c r="G66" s="3660"/>
      <c r="H66" s="3660"/>
      <c r="I66" s="3660"/>
      <c r="J66" s="3660"/>
      <c r="K66" s="3660"/>
      <c r="L66" s="3660"/>
      <c r="M66" s="3661"/>
    </row>
  </sheetData>
  <mergeCells count="65">
    <mergeCell ref="A63:A65"/>
    <mergeCell ref="C63:M63"/>
    <mergeCell ref="C64:M64"/>
    <mergeCell ref="C65:M65"/>
    <mergeCell ref="C66:M66"/>
    <mergeCell ref="C3:M3"/>
    <mergeCell ref="C17:M17"/>
    <mergeCell ref="L50:M51"/>
    <mergeCell ref="C53:M53"/>
    <mergeCell ref="C54:M54"/>
    <mergeCell ref="C15:M15"/>
    <mergeCell ref="C16:M16"/>
    <mergeCell ref="C13:D13"/>
    <mergeCell ref="F13:G13"/>
    <mergeCell ref="I13:J13"/>
    <mergeCell ref="L13:M13"/>
    <mergeCell ref="C14:D14"/>
    <mergeCell ref="F14:G14"/>
    <mergeCell ref="I14:J14"/>
    <mergeCell ref="L14:M14"/>
    <mergeCell ref="C11:D11"/>
    <mergeCell ref="A57:A62"/>
    <mergeCell ref="C57:M57"/>
    <mergeCell ref="C58:M58"/>
    <mergeCell ref="C59:M59"/>
    <mergeCell ref="C60:M60"/>
    <mergeCell ref="C61:M61"/>
    <mergeCell ref="C62:M62"/>
    <mergeCell ref="B36:B38"/>
    <mergeCell ref="B39:B48"/>
    <mergeCell ref="H47:I47"/>
    <mergeCell ref="B49:B52"/>
    <mergeCell ref="F50:F51"/>
    <mergeCell ref="G50:J51"/>
    <mergeCell ref="B18:B19"/>
    <mergeCell ref="C18:D18"/>
    <mergeCell ref="C19:M19"/>
    <mergeCell ref="A20:A56"/>
    <mergeCell ref="C20:M20"/>
    <mergeCell ref="C21:M21"/>
    <mergeCell ref="B22:B28"/>
    <mergeCell ref="B29:B32"/>
    <mergeCell ref="A2:A19"/>
    <mergeCell ref="C2:M2"/>
    <mergeCell ref="F4:G4"/>
    <mergeCell ref="C5:L5"/>
    <mergeCell ref="C6:L6"/>
    <mergeCell ref="C7:D7"/>
    <mergeCell ref="I7:M7"/>
    <mergeCell ref="B8:B14"/>
    <mergeCell ref="F11:G11"/>
    <mergeCell ref="I11:J11"/>
    <mergeCell ref="L11:M11"/>
    <mergeCell ref="C12:D12"/>
    <mergeCell ref="F12:G12"/>
    <mergeCell ref="I12:J12"/>
    <mergeCell ref="L12:M12"/>
    <mergeCell ref="I9:J9"/>
    <mergeCell ref="L9:M9"/>
    <mergeCell ref="C10:D10"/>
    <mergeCell ref="F10:G10"/>
    <mergeCell ref="I10:J10"/>
    <mergeCell ref="L10:M10"/>
    <mergeCell ref="C9:D9"/>
    <mergeCell ref="F9:G9"/>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20"/>
    <dataValidation allowBlank="1" showInputMessage="1" showErrorMessage="1" prompt="Identifique la meta ODS a que le apunta el indicador de producto. Seleccione de la lista desplegable." sqref="E18"/>
    <dataValidation allowBlank="1" showInputMessage="1" showErrorMessage="1" prompt="Identifique el ODS a que le apunta el indicador de producto. Seleccione de la lista desplegable._x000a_" sqref="B18:B19"/>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61"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Producto_SIDICU (rev).xlsx]Desplegables'!#REF!</xm:f>
          </x14:formula1>
          <xm:sqref>C4 C18:D18 C7 G50:J51</xm:sqref>
        </x14:dataValidation>
      </x14:dataValidations>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6"/>
  <sheetViews>
    <sheetView zoomScale="90" zoomScaleNormal="90" workbookViewId="0">
      <selection activeCell="C21" sqref="C21:M21"/>
    </sheetView>
  </sheetViews>
  <sheetFormatPr baseColWidth="10" defaultColWidth="11.42578125" defaultRowHeight="15.75"/>
  <cols>
    <col min="1" max="1" width="25.140625" style="3" customWidth="1"/>
    <col min="2" max="2" width="39.140625" style="439" customWidth="1"/>
    <col min="3" max="13" width="11.42578125" style="440"/>
    <col min="14" max="16384" width="11.42578125" style="3"/>
  </cols>
  <sheetData>
    <row r="1" spans="1:13" ht="16.5" thickBot="1">
      <c r="A1" s="2"/>
      <c r="B1" s="103" t="s">
        <v>1363</v>
      </c>
      <c r="C1" s="153"/>
      <c r="D1" s="153"/>
      <c r="E1" s="153"/>
      <c r="F1" s="153"/>
      <c r="G1" s="153"/>
      <c r="H1" s="153"/>
      <c r="I1" s="153"/>
      <c r="J1" s="153"/>
      <c r="K1" s="153"/>
      <c r="L1" s="153"/>
      <c r="M1" s="154"/>
    </row>
    <row r="2" spans="1:13">
      <c r="A2" s="3632" t="s">
        <v>457</v>
      </c>
      <c r="B2" s="339" t="s">
        <v>458</v>
      </c>
      <c r="C2" s="3399" t="s">
        <v>448</v>
      </c>
      <c r="D2" s="3400"/>
      <c r="E2" s="3400"/>
      <c r="F2" s="3400"/>
      <c r="G2" s="3400"/>
      <c r="H2" s="3400"/>
      <c r="I2" s="3400"/>
      <c r="J2" s="3400"/>
      <c r="K2" s="3400"/>
      <c r="L2" s="3400"/>
      <c r="M2" s="3401"/>
    </row>
    <row r="3" spans="1:13" ht="31.5">
      <c r="A3" s="2413"/>
      <c r="B3" s="340" t="s">
        <v>538</v>
      </c>
      <c r="C3" s="2503" t="s">
        <v>442</v>
      </c>
      <c r="D3" s="2504"/>
      <c r="E3" s="2504"/>
      <c r="F3" s="2504"/>
      <c r="G3" s="2504"/>
      <c r="H3" s="2504"/>
      <c r="I3" s="2504"/>
      <c r="J3" s="2504"/>
      <c r="K3" s="2504"/>
      <c r="L3" s="2504"/>
      <c r="M3" s="2505"/>
    </row>
    <row r="4" spans="1:13">
      <c r="A4" s="2413"/>
      <c r="B4" s="344" t="s">
        <v>3</v>
      </c>
      <c r="C4" s="441" t="s">
        <v>131</v>
      </c>
      <c r="D4" s="345"/>
      <c r="E4" s="346"/>
      <c r="F4" s="3633" t="s">
        <v>4</v>
      </c>
      <c r="G4" s="3634"/>
      <c r="H4" s="442">
        <v>56</v>
      </c>
      <c r="I4" s="342"/>
      <c r="J4" s="342"/>
      <c r="K4" s="342"/>
      <c r="L4" s="342"/>
      <c r="M4" s="343"/>
    </row>
    <row r="5" spans="1:13">
      <c r="A5" s="2413"/>
      <c r="B5" s="344" t="s">
        <v>459</v>
      </c>
      <c r="C5" s="3635" t="s">
        <v>1348</v>
      </c>
      <c r="D5" s="3636"/>
      <c r="E5" s="3636"/>
      <c r="F5" s="3636"/>
      <c r="G5" s="3636"/>
      <c r="H5" s="3636"/>
      <c r="I5" s="3636"/>
      <c r="J5" s="3636"/>
      <c r="K5" s="3636"/>
      <c r="L5" s="3636"/>
      <c r="M5" s="343"/>
    </row>
    <row r="6" spans="1:13">
      <c r="A6" s="2413"/>
      <c r="B6" s="344" t="s">
        <v>460</v>
      </c>
      <c r="C6" s="3635" t="s">
        <v>1349</v>
      </c>
      <c r="D6" s="3636"/>
      <c r="E6" s="3636"/>
      <c r="F6" s="3636"/>
      <c r="G6" s="3636"/>
      <c r="H6" s="3636"/>
      <c r="I6" s="3636"/>
      <c r="J6" s="3636"/>
      <c r="K6" s="3636"/>
      <c r="L6" s="3636"/>
      <c r="M6" s="343"/>
    </row>
    <row r="7" spans="1:13">
      <c r="A7" s="2413"/>
      <c r="B7" s="340" t="s">
        <v>461</v>
      </c>
      <c r="C7" s="3637" t="s">
        <v>0</v>
      </c>
      <c r="D7" s="3638"/>
      <c r="E7" s="348"/>
      <c r="F7" s="348"/>
      <c r="G7" s="349"/>
      <c r="H7" s="350" t="s">
        <v>5</v>
      </c>
      <c r="I7" s="3639" t="s">
        <v>1</v>
      </c>
      <c r="J7" s="3638"/>
      <c r="K7" s="3638"/>
      <c r="L7" s="3638"/>
      <c r="M7" s="3640"/>
    </row>
    <row r="8" spans="1:13" ht="15.75" customHeight="1">
      <c r="A8" s="2413"/>
      <c r="B8" s="3641" t="s">
        <v>462</v>
      </c>
      <c r="C8" s="351"/>
      <c r="D8" s="352"/>
      <c r="E8" s="352"/>
      <c r="F8" s="352"/>
      <c r="G8" s="352"/>
      <c r="H8" s="352"/>
      <c r="I8" s="352"/>
      <c r="J8" s="352"/>
      <c r="K8" s="352"/>
      <c r="L8" s="353"/>
      <c r="M8" s="354"/>
    </row>
    <row r="9" spans="1:13" ht="15.75" customHeight="1">
      <c r="A9" s="2413"/>
      <c r="B9" s="3642"/>
      <c r="C9" s="3624" t="s">
        <v>1350</v>
      </c>
      <c r="D9" s="3625"/>
      <c r="E9" s="355"/>
      <c r="F9" s="3618" t="s">
        <v>676</v>
      </c>
      <c r="G9" s="3619"/>
      <c r="H9" s="355"/>
      <c r="I9" s="3618" t="s">
        <v>22</v>
      </c>
      <c r="J9" s="3619"/>
      <c r="K9" s="355"/>
      <c r="L9" s="3618" t="s">
        <v>1351</v>
      </c>
      <c r="M9" s="3620"/>
    </row>
    <row r="10" spans="1:13">
      <c r="A10" s="2413"/>
      <c r="B10" s="3642"/>
      <c r="C10" s="3621" t="s">
        <v>463</v>
      </c>
      <c r="D10" s="3622"/>
      <c r="E10" s="355"/>
      <c r="F10" s="3622" t="s">
        <v>463</v>
      </c>
      <c r="G10" s="3622"/>
      <c r="H10" s="355"/>
      <c r="I10" s="3622" t="s">
        <v>463</v>
      </c>
      <c r="J10" s="3622"/>
      <c r="K10" s="355"/>
      <c r="L10" s="3622" t="s">
        <v>463</v>
      </c>
      <c r="M10" s="3623"/>
    </row>
    <row r="11" spans="1:13" ht="34.5" customHeight="1">
      <c r="A11" s="2413"/>
      <c r="B11" s="3642"/>
      <c r="C11" s="3625" t="s">
        <v>1352</v>
      </c>
      <c r="D11" s="3626"/>
      <c r="E11" s="355"/>
      <c r="F11" s="3618" t="s">
        <v>147</v>
      </c>
      <c r="G11" s="3619"/>
      <c r="H11" s="355"/>
      <c r="I11" s="3625" t="s">
        <v>1353</v>
      </c>
      <c r="J11" s="3626"/>
      <c r="K11" s="355"/>
      <c r="L11" s="3625" t="s">
        <v>39</v>
      </c>
      <c r="M11" s="3627"/>
    </row>
    <row r="12" spans="1:13" ht="15.75" customHeight="1">
      <c r="A12" s="2413"/>
      <c r="B12" s="3642"/>
      <c r="C12" s="3621" t="s">
        <v>463</v>
      </c>
      <c r="D12" s="3622"/>
      <c r="E12" s="355"/>
      <c r="F12" s="3622" t="s">
        <v>463</v>
      </c>
      <c r="G12" s="3622"/>
      <c r="H12" s="355"/>
      <c r="I12" s="3622" t="s">
        <v>463</v>
      </c>
      <c r="J12" s="3622"/>
      <c r="K12" s="355"/>
      <c r="L12" s="3622" t="s">
        <v>463</v>
      </c>
      <c r="M12" s="3623"/>
    </row>
    <row r="13" spans="1:13" ht="16.5" customHeight="1">
      <c r="A13" s="2413"/>
      <c r="B13" s="3642"/>
      <c r="C13" s="3624" t="s">
        <v>1354</v>
      </c>
      <c r="D13" s="3625"/>
      <c r="E13" s="355"/>
      <c r="F13" s="3618" t="s">
        <v>1145</v>
      </c>
      <c r="G13" s="3619"/>
      <c r="H13" s="355"/>
      <c r="I13" s="3618" t="s">
        <v>422</v>
      </c>
      <c r="J13" s="3619"/>
      <c r="K13" s="355"/>
      <c r="L13" s="3658"/>
      <c r="M13" s="3623"/>
    </row>
    <row r="14" spans="1:13">
      <c r="A14" s="2413"/>
      <c r="B14" s="3643"/>
      <c r="C14" s="3621" t="s">
        <v>463</v>
      </c>
      <c r="D14" s="3622"/>
      <c r="E14" s="355"/>
      <c r="F14" s="3622" t="s">
        <v>463</v>
      </c>
      <c r="G14" s="3622"/>
      <c r="H14" s="355"/>
      <c r="I14" s="3622" t="s">
        <v>463</v>
      </c>
      <c r="J14" s="3622"/>
      <c r="K14" s="355"/>
      <c r="L14" s="3622"/>
      <c r="M14" s="3623"/>
    </row>
    <row r="15" spans="1:13" ht="47.25" customHeight="1">
      <c r="A15" s="2413"/>
      <c r="B15" s="340" t="s">
        <v>464</v>
      </c>
      <c r="C15" s="3629" t="s">
        <v>1383</v>
      </c>
      <c r="D15" s="3630"/>
      <c r="E15" s="3630"/>
      <c r="F15" s="3630"/>
      <c r="G15" s="3630"/>
      <c r="H15" s="3630"/>
      <c r="I15" s="3630"/>
      <c r="J15" s="3630"/>
      <c r="K15" s="3630"/>
      <c r="L15" s="3630"/>
      <c r="M15" s="3631"/>
    </row>
    <row r="16" spans="1:13" ht="50.25" customHeight="1">
      <c r="A16" s="2413"/>
      <c r="B16" s="340" t="s">
        <v>543</v>
      </c>
      <c r="C16" s="3629" t="s">
        <v>1382</v>
      </c>
      <c r="D16" s="3630"/>
      <c r="E16" s="3630"/>
      <c r="F16" s="3630"/>
      <c r="G16" s="3630"/>
      <c r="H16" s="3630"/>
      <c r="I16" s="3630"/>
      <c r="J16" s="3630"/>
      <c r="K16" s="3630"/>
      <c r="L16" s="3630"/>
      <c r="M16" s="3631"/>
    </row>
    <row r="17" spans="1:13" ht="31.5">
      <c r="A17" s="2413"/>
      <c r="B17" s="340" t="s">
        <v>545</v>
      </c>
      <c r="C17" s="2513" t="s">
        <v>441</v>
      </c>
      <c r="D17" s="2514"/>
      <c r="E17" s="2514"/>
      <c r="F17" s="2514"/>
      <c r="G17" s="2514"/>
      <c r="H17" s="2514"/>
      <c r="I17" s="2514"/>
      <c r="J17" s="2514"/>
      <c r="K17" s="2514"/>
      <c r="L17" s="2514"/>
      <c r="M17" s="2515"/>
    </row>
    <row r="18" spans="1:13">
      <c r="A18" s="2413"/>
      <c r="B18" s="3628" t="s">
        <v>547</v>
      </c>
      <c r="C18" s="2880" t="s">
        <v>11</v>
      </c>
      <c r="D18" s="2881"/>
      <c r="E18" s="299" t="s">
        <v>548</v>
      </c>
      <c r="F18" s="300" t="s">
        <v>1355</v>
      </c>
      <c r="G18" s="300"/>
      <c r="H18" s="300"/>
      <c r="I18" s="300"/>
      <c r="J18" s="300"/>
      <c r="K18" s="300"/>
      <c r="L18" s="353"/>
      <c r="M18" s="354"/>
    </row>
    <row r="19" spans="1:13">
      <c r="A19" s="2414"/>
      <c r="B19" s="3565"/>
      <c r="C19" s="2880"/>
      <c r="D19" s="2881"/>
      <c r="E19" s="2881"/>
      <c r="F19" s="2881"/>
      <c r="G19" s="2881"/>
      <c r="H19" s="2881"/>
      <c r="I19" s="2881"/>
      <c r="J19" s="2881"/>
      <c r="K19" s="2881"/>
      <c r="L19" s="2881"/>
      <c r="M19" s="2882"/>
    </row>
    <row r="20" spans="1:13" ht="15.75" customHeight="1">
      <c r="A20" s="2886" t="s">
        <v>465</v>
      </c>
      <c r="B20" s="340" t="s">
        <v>2</v>
      </c>
      <c r="C20" s="3629" t="s">
        <v>445</v>
      </c>
      <c r="D20" s="3630"/>
      <c r="E20" s="3630"/>
      <c r="F20" s="3630"/>
      <c r="G20" s="3630"/>
      <c r="H20" s="3630"/>
      <c r="I20" s="3630"/>
      <c r="J20" s="3630"/>
      <c r="K20" s="3630"/>
      <c r="L20" s="3630"/>
      <c r="M20" s="3631"/>
    </row>
    <row r="21" spans="1:13" ht="15.75" customHeight="1">
      <c r="A21" s="2519"/>
      <c r="B21" s="340" t="s">
        <v>550</v>
      </c>
      <c r="C21" s="3629" t="s">
        <v>1890</v>
      </c>
      <c r="D21" s="3630"/>
      <c r="E21" s="3630"/>
      <c r="F21" s="3630"/>
      <c r="G21" s="3630"/>
      <c r="H21" s="3630"/>
      <c r="I21" s="3630"/>
      <c r="J21" s="3630"/>
      <c r="K21" s="3630"/>
      <c r="L21" s="3630"/>
      <c r="M21" s="3631"/>
    </row>
    <row r="22" spans="1:13" ht="8.25" customHeight="1">
      <c r="A22" s="2519"/>
      <c r="B22" s="3628" t="s">
        <v>466</v>
      </c>
      <c r="C22" s="356"/>
      <c r="D22" s="357"/>
      <c r="E22" s="357"/>
      <c r="F22" s="357"/>
      <c r="G22" s="357"/>
      <c r="H22" s="357"/>
      <c r="I22" s="357"/>
      <c r="J22" s="357"/>
      <c r="K22" s="357"/>
      <c r="L22" s="357"/>
      <c r="M22" s="358"/>
    </row>
    <row r="23" spans="1:13" ht="9" customHeight="1">
      <c r="A23" s="2519"/>
      <c r="B23" s="3565"/>
      <c r="C23" s="359"/>
      <c r="D23" s="360"/>
      <c r="E23" s="361"/>
      <c r="F23" s="360"/>
      <c r="G23" s="361"/>
      <c r="H23" s="360"/>
      <c r="I23" s="361"/>
      <c r="J23" s="360"/>
      <c r="K23" s="361"/>
      <c r="L23" s="361"/>
      <c r="M23" s="362"/>
    </row>
    <row r="24" spans="1:13">
      <c r="A24" s="2519"/>
      <c r="B24" s="3565"/>
      <c r="C24" s="363" t="s">
        <v>467</v>
      </c>
      <c r="D24" s="364"/>
      <c r="E24" s="365" t="s">
        <v>468</v>
      </c>
      <c r="F24" s="364"/>
      <c r="G24" s="365" t="s">
        <v>469</v>
      </c>
      <c r="H24" s="364"/>
      <c r="I24" s="365" t="s">
        <v>470</v>
      </c>
      <c r="J24" s="366"/>
      <c r="K24" s="365"/>
      <c r="L24" s="365"/>
      <c r="M24" s="367"/>
    </row>
    <row r="25" spans="1:13">
      <c r="A25" s="2519"/>
      <c r="B25" s="3565"/>
      <c r="C25" s="363" t="s">
        <v>471</v>
      </c>
      <c r="D25" s="368"/>
      <c r="E25" s="365" t="s">
        <v>472</v>
      </c>
      <c r="F25" s="369"/>
      <c r="G25" s="365" t="s">
        <v>473</v>
      </c>
      <c r="H25" s="369"/>
      <c r="I25" s="365"/>
      <c r="J25" s="370"/>
      <c r="K25" s="365"/>
      <c r="L25" s="365"/>
      <c r="M25" s="367"/>
    </row>
    <row r="26" spans="1:13">
      <c r="A26" s="2519"/>
      <c r="B26" s="3565"/>
      <c r="C26" s="363" t="s">
        <v>474</v>
      </c>
      <c r="D26" s="368"/>
      <c r="E26" s="365" t="s">
        <v>475</v>
      </c>
      <c r="F26" s="368" t="s">
        <v>534</v>
      </c>
      <c r="G26" s="365"/>
      <c r="H26" s="370"/>
      <c r="I26" s="365"/>
      <c r="J26" s="370"/>
      <c r="K26" s="365"/>
      <c r="L26" s="365"/>
      <c r="M26" s="367"/>
    </row>
    <row r="27" spans="1:13">
      <c r="A27" s="2519"/>
      <c r="B27" s="3565"/>
      <c r="C27" s="363" t="s">
        <v>476</v>
      </c>
      <c r="D27" s="369"/>
      <c r="E27" s="365" t="s">
        <v>478</v>
      </c>
      <c r="F27" s="371"/>
      <c r="G27" s="371"/>
      <c r="H27" s="371"/>
      <c r="I27" s="371"/>
      <c r="J27" s="371"/>
      <c r="K27" s="371"/>
      <c r="L27" s="371"/>
      <c r="M27" s="372"/>
    </row>
    <row r="28" spans="1:13" ht="9.75" customHeight="1">
      <c r="A28" s="2519"/>
      <c r="B28" s="3566"/>
      <c r="C28" s="373"/>
      <c r="D28" s="374"/>
      <c r="E28" s="374"/>
      <c r="F28" s="374"/>
      <c r="G28" s="374"/>
      <c r="H28" s="374"/>
      <c r="I28" s="374"/>
      <c r="J28" s="374"/>
      <c r="K28" s="374"/>
      <c r="L28" s="374"/>
      <c r="M28" s="375"/>
    </row>
    <row r="29" spans="1:13">
      <c r="A29" s="2519"/>
      <c r="B29" s="3628" t="s">
        <v>479</v>
      </c>
      <c r="C29" s="376"/>
      <c r="D29" s="377"/>
      <c r="E29" s="377"/>
      <c r="F29" s="377"/>
      <c r="G29" s="377"/>
      <c r="H29" s="377"/>
      <c r="I29" s="377"/>
      <c r="J29" s="377"/>
      <c r="K29" s="377"/>
      <c r="L29" s="353"/>
      <c r="M29" s="354"/>
    </row>
    <row r="30" spans="1:13">
      <c r="A30" s="2519"/>
      <c r="B30" s="3565"/>
      <c r="C30" s="363" t="s">
        <v>480</v>
      </c>
      <c r="D30" s="369"/>
      <c r="E30" s="378"/>
      <c r="F30" s="365" t="s">
        <v>481</v>
      </c>
      <c r="G30" s="368" t="s">
        <v>534</v>
      </c>
      <c r="H30" s="378"/>
      <c r="I30" s="365" t="s">
        <v>482</v>
      </c>
      <c r="J30" s="368"/>
      <c r="K30" s="378"/>
      <c r="L30" s="379"/>
      <c r="M30" s="380"/>
    </row>
    <row r="31" spans="1:13">
      <c r="A31" s="2519"/>
      <c r="B31" s="3565"/>
      <c r="C31" s="363" t="s">
        <v>483</v>
      </c>
      <c r="D31" s="381"/>
      <c r="E31" s="379"/>
      <c r="F31" s="365" t="s">
        <v>484</v>
      </c>
      <c r="G31" s="369"/>
      <c r="H31" s="379"/>
      <c r="I31" s="382"/>
      <c r="J31" s="379"/>
      <c r="K31" s="355"/>
      <c r="L31" s="379"/>
      <c r="M31" s="380"/>
    </row>
    <row r="32" spans="1:13">
      <c r="A32" s="2519"/>
      <c r="B32" s="3566"/>
      <c r="C32" s="383"/>
      <c r="D32" s="384"/>
      <c r="E32" s="384"/>
      <c r="F32" s="384"/>
      <c r="G32" s="384"/>
      <c r="H32" s="384"/>
      <c r="I32" s="384"/>
      <c r="J32" s="384"/>
      <c r="K32" s="384"/>
      <c r="L32" s="385"/>
      <c r="M32" s="386"/>
    </row>
    <row r="33" spans="1:13">
      <c r="A33" s="2519"/>
      <c r="B33" s="387" t="s">
        <v>485</v>
      </c>
      <c r="C33" s="388"/>
      <c r="D33" s="300"/>
      <c r="E33" s="300"/>
      <c r="F33" s="300"/>
      <c r="G33" s="300"/>
      <c r="H33" s="300"/>
      <c r="I33" s="300"/>
      <c r="J33" s="300"/>
      <c r="K33" s="300"/>
      <c r="L33" s="300"/>
      <c r="M33" s="389"/>
    </row>
    <row r="34" spans="1:13">
      <c r="A34" s="2519"/>
      <c r="B34" s="387"/>
      <c r="C34" s="390" t="s">
        <v>486</v>
      </c>
      <c r="D34" s="443" t="s">
        <v>8</v>
      </c>
      <c r="E34" s="378"/>
      <c r="F34" s="392" t="s">
        <v>487</v>
      </c>
      <c r="G34" s="369" t="s">
        <v>8</v>
      </c>
      <c r="H34" s="378"/>
      <c r="I34" s="392" t="s">
        <v>488</v>
      </c>
      <c r="J34" s="393" t="s">
        <v>8</v>
      </c>
      <c r="K34" s="219"/>
      <c r="L34" s="394"/>
      <c r="M34" s="395"/>
    </row>
    <row r="35" spans="1:13">
      <c r="A35" s="2519"/>
      <c r="B35" s="344"/>
      <c r="C35" s="373"/>
      <c r="D35" s="374"/>
      <c r="E35" s="374"/>
      <c r="F35" s="374"/>
      <c r="G35" s="374"/>
      <c r="H35" s="374"/>
      <c r="I35" s="374"/>
      <c r="J35" s="374"/>
      <c r="K35" s="374"/>
      <c r="L35" s="374"/>
      <c r="M35" s="375"/>
    </row>
    <row r="36" spans="1:13">
      <c r="A36" s="2519"/>
      <c r="B36" s="3628" t="s">
        <v>489</v>
      </c>
      <c r="C36" s="396"/>
      <c r="D36" s="397"/>
      <c r="E36" s="397"/>
      <c r="F36" s="397"/>
      <c r="G36" s="397"/>
      <c r="H36" s="397"/>
      <c r="I36" s="397"/>
      <c r="J36" s="397"/>
      <c r="K36" s="397"/>
      <c r="L36" s="353"/>
      <c r="M36" s="354"/>
    </row>
    <row r="37" spans="1:13">
      <c r="A37" s="2519"/>
      <c r="B37" s="3565"/>
      <c r="C37" s="398" t="s">
        <v>490</v>
      </c>
      <c r="D37" s="399" t="s">
        <v>552</v>
      </c>
      <c r="E37" s="400"/>
      <c r="F37" s="378" t="s">
        <v>491</v>
      </c>
      <c r="G37" s="399" t="s">
        <v>492</v>
      </c>
      <c r="H37" s="400"/>
      <c r="I37" s="392"/>
      <c r="J37" s="400"/>
      <c r="K37" s="400"/>
      <c r="L37" s="379"/>
      <c r="M37" s="380"/>
    </row>
    <row r="38" spans="1:13">
      <c r="A38" s="2519"/>
      <c r="B38" s="3566"/>
      <c r="C38" s="373"/>
      <c r="D38" s="401"/>
      <c r="E38" s="402"/>
      <c r="F38" s="374"/>
      <c r="G38" s="402"/>
      <c r="H38" s="402"/>
      <c r="I38" s="403"/>
      <c r="J38" s="402"/>
      <c r="K38" s="402"/>
      <c r="L38" s="385"/>
      <c r="M38" s="386"/>
    </row>
    <row r="39" spans="1:13">
      <c r="A39" s="2519"/>
      <c r="B39" s="3628" t="s">
        <v>493</v>
      </c>
      <c r="C39" s="404"/>
      <c r="D39" s="405"/>
      <c r="E39" s="405"/>
      <c r="F39" s="405"/>
      <c r="G39" s="405"/>
      <c r="H39" s="405"/>
      <c r="I39" s="405"/>
      <c r="J39" s="405"/>
      <c r="K39" s="405"/>
      <c r="L39" s="405"/>
      <c r="M39" s="406"/>
    </row>
    <row r="40" spans="1:13">
      <c r="A40" s="2519"/>
      <c r="B40" s="3565"/>
      <c r="C40" s="407"/>
      <c r="D40" s="408" t="s">
        <v>494</v>
      </c>
      <c r="E40" s="408"/>
      <c r="F40" s="408" t="s">
        <v>495</v>
      </c>
      <c r="G40" s="408"/>
      <c r="H40" s="409" t="s">
        <v>496</v>
      </c>
      <c r="I40" s="409"/>
      <c r="J40" s="409" t="s">
        <v>497</v>
      </c>
      <c r="K40" s="408"/>
      <c r="L40" s="408" t="s">
        <v>498</v>
      </c>
      <c r="M40" s="410"/>
    </row>
    <row r="41" spans="1:13">
      <c r="A41" s="2519"/>
      <c r="B41" s="3565"/>
      <c r="C41" s="407"/>
      <c r="D41" s="411" t="s">
        <v>29</v>
      </c>
      <c r="E41" s="412">
        <v>2020</v>
      </c>
      <c r="F41" s="411">
        <v>0.25</v>
      </c>
      <c r="G41" s="412">
        <v>2021</v>
      </c>
      <c r="H41" s="411">
        <v>0.35</v>
      </c>
      <c r="I41" s="412">
        <v>2022</v>
      </c>
      <c r="J41" s="411">
        <v>0.45</v>
      </c>
      <c r="K41" s="412">
        <v>2023</v>
      </c>
      <c r="L41" s="411">
        <v>0.55000000000000004</v>
      </c>
      <c r="M41" s="413">
        <v>2024</v>
      </c>
    </row>
    <row r="42" spans="1:13">
      <c r="A42" s="2519"/>
      <c r="B42" s="3565"/>
      <c r="C42" s="407"/>
      <c r="D42" s="408" t="s">
        <v>499</v>
      </c>
      <c r="E42" s="408"/>
      <c r="F42" s="408" t="s">
        <v>500</v>
      </c>
      <c r="G42" s="408"/>
      <c r="H42" s="409" t="s">
        <v>501</v>
      </c>
      <c r="I42" s="409"/>
      <c r="J42" s="409" t="s">
        <v>502</v>
      </c>
      <c r="K42" s="408"/>
      <c r="L42" s="408" t="s">
        <v>503</v>
      </c>
      <c r="M42" s="362"/>
    </row>
    <row r="43" spans="1:13">
      <c r="A43" s="2519"/>
      <c r="B43" s="3565"/>
      <c r="C43" s="407"/>
      <c r="D43" s="411">
        <v>0.65</v>
      </c>
      <c r="E43" s="412">
        <v>2025</v>
      </c>
      <c r="F43" s="411">
        <v>0.75</v>
      </c>
      <c r="G43" s="412">
        <v>2026</v>
      </c>
      <c r="H43" s="411">
        <v>0.85</v>
      </c>
      <c r="I43" s="412">
        <v>2027</v>
      </c>
      <c r="J43" s="411">
        <v>0.95</v>
      </c>
      <c r="K43" s="412">
        <v>2028</v>
      </c>
      <c r="L43" s="411">
        <v>1</v>
      </c>
      <c r="M43" s="412">
        <v>2029</v>
      </c>
    </row>
    <row r="44" spans="1:13">
      <c r="A44" s="2519"/>
      <c r="B44" s="3565"/>
      <c r="C44" s="407"/>
      <c r="D44" s="408" t="s">
        <v>504</v>
      </c>
      <c r="E44" s="408"/>
      <c r="F44" s="408" t="s">
        <v>505</v>
      </c>
      <c r="G44" s="408"/>
      <c r="H44" s="409" t="s">
        <v>506</v>
      </c>
      <c r="I44" s="409"/>
      <c r="J44" s="409" t="s">
        <v>507</v>
      </c>
      <c r="K44" s="408"/>
      <c r="L44" s="408" t="s">
        <v>508</v>
      </c>
      <c r="M44" s="362"/>
    </row>
    <row r="45" spans="1:13">
      <c r="A45" s="2519"/>
      <c r="B45" s="3565"/>
      <c r="C45" s="407"/>
      <c r="D45" s="411">
        <v>1</v>
      </c>
      <c r="E45" s="412">
        <v>2030</v>
      </c>
      <c r="F45" s="411"/>
      <c r="G45" s="412" t="s">
        <v>8</v>
      </c>
      <c r="H45" s="411"/>
      <c r="I45" s="412" t="s">
        <v>8</v>
      </c>
      <c r="J45" s="411"/>
      <c r="K45" s="412" t="s">
        <v>8</v>
      </c>
      <c r="L45" s="411"/>
      <c r="M45" s="412" t="s">
        <v>8</v>
      </c>
    </row>
    <row r="46" spans="1:13">
      <c r="A46" s="2519"/>
      <c r="B46" s="3565"/>
      <c r="C46" s="407"/>
      <c r="D46" s="414" t="s">
        <v>508</v>
      </c>
      <c r="E46" s="415"/>
      <c r="F46" s="414" t="s">
        <v>509</v>
      </c>
      <c r="G46" s="415"/>
      <c r="H46" s="416"/>
      <c r="I46" s="417"/>
      <c r="J46" s="416"/>
      <c r="K46" s="417"/>
      <c r="L46" s="416"/>
      <c r="M46" s="418"/>
    </row>
    <row r="47" spans="1:13">
      <c r="A47" s="2519"/>
      <c r="B47" s="3565"/>
      <c r="C47" s="407"/>
      <c r="D47" s="411"/>
      <c r="E47" s="412" t="s">
        <v>8</v>
      </c>
      <c r="F47" s="411">
        <v>1</v>
      </c>
      <c r="G47" s="412" t="s">
        <v>8</v>
      </c>
      <c r="H47" s="3644"/>
      <c r="I47" s="3644"/>
      <c r="J47" s="419"/>
      <c r="K47" s="408"/>
      <c r="L47" s="419"/>
      <c r="M47" s="420"/>
    </row>
    <row r="48" spans="1:13">
      <c r="A48" s="2519"/>
      <c r="B48" s="3565"/>
      <c r="C48" s="421"/>
      <c r="D48" s="414"/>
      <c r="E48" s="415"/>
      <c r="F48" s="414"/>
      <c r="G48" s="415"/>
      <c r="H48" s="422"/>
      <c r="I48" s="423"/>
      <c r="J48" s="422"/>
      <c r="K48" s="423"/>
      <c r="L48" s="422"/>
      <c r="M48" s="424"/>
    </row>
    <row r="49" spans="1:13" ht="18" customHeight="1">
      <c r="A49" s="2519"/>
      <c r="B49" s="3628" t="s">
        <v>510</v>
      </c>
      <c r="C49" s="376"/>
      <c r="D49" s="377"/>
      <c r="E49" s="377"/>
      <c r="F49" s="377"/>
      <c r="G49" s="377"/>
      <c r="H49" s="377"/>
      <c r="I49" s="377"/>
      <c r="J49" s="377"/>
      <c r="K49" s="377"/>
      <c r="L49" s="379"/>
      <c r="M49" s="380"/>
    </row>
    <row r="50" spans="1:13">
      <c r="A50" s="2519"/>
      <c r="B50" s="3565"/>
      <c r="C50" s="425"/>
      <c r="D50" s="426" t="s">
        <v>131</v>
      </c>
      <c r="E50" s="427" t="s">
        <v>28</v>
      </c>
      <c r="F50" s="3645" t="s">
        <v>511</v>
      </c>
      <c r="G50" s="3646" t="s">
        <v>476</v>
      </c>
      <c r="H50" s="3646"/>
      <c r="I50" s="3646"/>
      <c r="J50" s="3646"/>
      <c r="K50" s="428" t="s">
        <v>512</v>
      </c>
      <c r="L50" s="3662" t="s">
        <v>1385</v>
      </c>
      <c r="M50" s="3663"/>
    </row>
    <row r="51" spans="1:13">
      <c r="A51" s="2519"/>
      <c r="B51" s="3565"/>
      <c r="C51" s="425"/>
      <c r="D51" s="429" t="s">
        <v>477</v>
      </c>
      <c r="E51" s="368"/>
      <c r="F51" s="3645"/>
      <c r="G51" s="3646"/>
      <c r="H51" s="3646"/>
      <c r="I51" s="3646"/>
      <c r="J51" s="3646"/>
      <c r="K51" s="379"/>
      <c r="L51" s="3664"/>
      <c r="M51" s="3665"/>
    </row>
    <row r="52" spans="1:13">
      <c r="A52" s="2519"/>
      <c r="B52" s="3566"/>
      <c r="C52" s="430"/>
      <c r="D52" s="385"/>
      <c r="E52" s="385"/>
      <c r="F52" s="385"/>
      <c r="G52" s="385"/>
      <c r="H52" s="385"/>
      <c r="I52" s="385"/>
      <c r="J52" s="385"/>
      <c r="K52" s="385"/>
      <c r="L52" s="379"/>
      <c r="M52" s="380"/>
    </row>
    <row r="53" spans="1:13" ht="63" customHeight="1">
      <c r="A53" s="2519"/>
      <c r="B53" s="340" t="s">
        <v>513</v>
      </c>
      <c r="C53" s="2880" t="s">
        <v>449</v>
      </c>
      <c r="D53" s="2881"/>
      <c r="E53" s="2881"/>
      <c r="F53" s="2881"/>
      <c r="G53" s="2881"/>
      <c r="H53" s="2881"/>
      <c r="I53" s="2881"/>
      <c r="J53" s="2881"/>
      <c r="K53" s="2881"/>
      <c r="L53" s="2881"/>
      <c r="M53" s="2882"/>
    </row>
    <row r="54" spans="1:13" ht="15.75" customHeight="1">
      <c r="A54" s="2519"/>
      <c r="B54" s="340" t="s">
        <v>514</v>
      </c>
      <c r="C54" s="2880" t="s">
        <v>1364</v>
      </c>
      <c r="D54" s="2881"/>
      <c r="E54" s="2881"/>
      <c r="F54" s="2881"/>
      <c r="G54" s="2881"/>
      <c r="H54" s="2881"/>
      <c r="I54" s="2881"/>
      <c r="J54" s="2881"/>
      <c r="K54" s="2881"/>
      <c r="L54" s="2881"/>
      <c r="M54" s="2882"/>
    </row>
    <row r="55" spans="1:13">
      <c r="A55" s="2519"/>
      <c r="B55" s="340" t="s">
        <v>515</v>
      </c>
      <c r="C55" s="431">
        <v>30</v>
      </c>
      <c r="D55" s="432"/>
      <c r="E55" s="432"/>
      <c r="F55" s="432"/>
      <c r="G55" s="432"/>
      <c r="H55" s="432"/>
      <c r="I55" s="432"/>
      <c r="J55" s="432"/>
      <c r="K55" s="432"/>
      <c r="L55" s="432"/>
      <c r="M55" s="433"/>
    </row>
    <row r="56" spans="1:13">
      <c r="A56" s="2519"/>
      <c r="B56" s="340" t="s">
        <v>517</v>
      </c>
      <c r="C56" s="431" t="s">
        <v>8</v>
      </c>
      <c r="D56" s="432"/>
      <c r="E56" s="432"/>
      <c r="F56" s="432"/>
      <c r="G56" s="432"/>
      <c r="H56" s="432"/>
      <c r="I56" s="432"/>
      <c r="J56" s="432"/>
      <c r="K56" s="432"/>
      <c r="L56" s="432"/>
      <c r="M56" s="433"/>
    </row>
    <row r="57" spans="1:13" ht="15.75" customHeight="1">
      <c r="A57" s="2887" t="s">
        <v>518</v>
      </c>
      <c r="B57" s="434" t="s">
        <v>519</v>
      </c>
      <c r="C57" s="3647" t="s">
        <v>1359</v>
      </c>
      <c r="D57" s="3648"/>
      <c r="E57" s="3648"/>
      <c r="F57" s="3648"/>
      <c r="G57" s="3648"/>
      <c r="H57" s="3648"/>
      <c r="I57" s="3648"/>
      <c r="J57" s="3648"/>
      <c r="K57" s="3648"/>
      <c r="L57" s="3648"/>
      <c r="M57" s="3649"/>
    </row>
    <row r="58" spans="1:13">
      <c r="A58" s="2502"/>
      <c r="B58" s="434" t="s">
        <v>521</v>
      </c>
      <c r="C58" s="3647" t="s">
        <v>1360</v>
      </c>
      <c r="D58" s="3648"/>
      <c r="E58" s="3648"/>
      <c r="F58" s="3648"/>
      <c r="G58" s="3648"/>
      <c r="H58" s="3648"/>
      <c r="I58" s="3648"/>
      <c r="J58" s="3648"/>
      <c r="K58" s="3648"/>
      <c r="L58" s="3648"/>
      <c r="M58" s="3649"/>
    </row>
    <row r="59" spans="1:13">
      <c r="A59" s="2502"/>
      <c r="B59" s="434" t="s">
        <v>523</v>
      </c>
      <c r="C59" s="3647" t="s">
        <v>824</v>
      </c>
      <c r="D59" s="3648"/>
      <c r="E59" s="3648"/>
      <c r="F59" s="3648"/>
      <c r="G59" s="3648"/>
      <c r="H59" s="3648"/>
      <c r="I59" s="3648"/>
      <c r="J59" s="3648"/>
      <c r="K59" s="3648"/>
      <c r="L59" s="3648"/>
      <c r="M59" s="3649"/>
    </row>
    <row r="60" spans="1:13" ht="15.75" customHeight="1">
      <c r="A60" s="2502"/>
      <c r="B60" s="435" t="s">
        <v>524</v>
      </c>
      <c r="C60" s="3647" t="s">
        <v>266</v>
      </c>
      <c r="D60" s="3648"/>
      <c r="E60" s="3648"/>
      <c r="F60" s="3648"/>
      <c r="G60" s="3648"/>
      <c r="H60" s="3648"/>
      <c r="I60" s="3648"/>
      <c r="J60" s="3648"/>
      <c r="K60" s="3648"/>
      <c r="L60" s="3648"/>
      <c r="M60" s="3649"/>
    </row>
    <row r="61" spans="1:13" ht="15.75" customHeight="1">
      <c r="A61" s="2502"/>
      <c r="B61" s="434" t="s">
        <v>526</v>
      </c>
      <c r="C61" s="3650" t="s">
        <v>1361</v>
      </c>
      <c r="D61" s="3648"/>
      <c r="E61" s="3648"/>
      <c r="F61" s="3648"/>
      <c r="G61" s="3648"/>
      <c r="H61" s="3648"/>
      <c r="I61" s="3648"/>
      <c r="J61" s="3648"/>
      <c r="K61" s="3648"/>
      <c r="L61" s="3648"/>
      <c r="M61" s="3649"/>
    </row>
    <row r="62" spans="1:13" ht="16.5" thickBot="1">
      <c r="A62" s="2516"/>
      <c r="B62" s="434" t="s">
        <v>527</v>
      </c>
      <c r="C62" s="3647">
        <v>3169001</v>
      </c>
      <c r="D62" s="3648"/>
      <c r="E62" s="3648"/>
      <c r="F62" s="3648"/>
      <c r="G62" s="3648"/>
      <c r="H62" s="3648"/>
      <c r="I62" s="3648"/>
      <c r="J62" s="3648"/>
      <c r="K62" s="3648"/>
      <c r="L62" s="3648"/>
      <c r="M62" s="3649"/>
    </row>
    <row r="63" spans="1:13" ht="15.75" customHeight="1">
      <c r="A63" s="2887" t="s">
        <v>528</v>
      </c>
      <c r="B63" s="436" t="s">
        <v>529</v>
      </c>
      <c r="C63" s="3647" t="s">
        <v>1345</v>
      </c>
      <c r="D63" s="3648"/>
      <c r="E63" s="3648"/>
      <c r="F63" s="3648"/>
      <c r="G63" s="3648"/>
      <c r="H63" s="3648"/>
      <c r="I63" s="3648"/>
      <c r="J63" s="3648"/>
      <c r="K63" s="3648"/>
      <c r="L63" s="3648"/>
      <c r="M63" s="3649"/>
    </row>
    <row r="64" spans="1:13" ht="30" customHeight="1">
      <c r="A64" s="2502"/>
      <c r="B64" s="436" t="s">
        <v>531</v>
      </c>
      <c r="C64" s="3647" t="s">
        <v>1362</v>
      </c>
      <c r="D64" s="3648"/>
      <c r="E64" s="3648"/>
      <c r="F64" s="3648"/>
      <c r="G64" s="3648"/>
      <c r="H64" s="3648"/>
      <c r="I64" s="3648"/>
      <c r="J64" s="3648"/>
      <c r="K64" s="3648"/>
      <c r="L64" s="3648"/>
      <c r="M64" s="3649"/>
    </row>
    <row r="65" spans="1:13" ht="30" customHeight="1" thickBot="1">
      <c r="A65" s="2502"/>
      <c r="B65" s="437" t="s">
        <v>5</v>
      </c>
      <c r="C65" s="3647" t="s">
        <v>1276</v>
      </c>
      <c r="D65" s="3648"/>
      <c r="E65" s="3648"/>
      <c r="F65" s="3648"/>
      <c r="G65" s="3648"/>
      <c r="H65" s="3648"/>
      <c r="I65" s="3648"/>
      <c r="J65" s="3648"/>
      <c r="K65" s="3648"/>
      <c r="L65" s="3648"/>
      <c r="M65" s="3649"/>
    </row>
    <row r="66" spans="1:13" ht="16.5" thickBot="1">
      <c r="A66" s="150" t="s">
        <v>533</v>
      </c>
      <c r="B66" s="438"/>
      <c r="C66" s="2568"/>
      <c r="D66" s="3660"/>
      <c r="E66" s="3660"/>
      <c r="F66" s="3660"/>
      <c r="G66" s="3660"/>
      <c r="H66" s="3660"/>
      <c r="I66" s="3660"/>
      <c r="J66" s="3660"/>
      <c r="K66" s="3660"/>
      <c r="L66" s="3660"/>
      <c r="M66" s="3661"/>
    </row>
  </sheetData>
  <mergeCells count="65">
    <mergeCell ref="A63:A65"/>
    <mergeCell ref="C63:M63"/>
    <mergeCell ref="C64:M64"/>
    <mergeCell ref="C65:M65"/>
    <mergeCell ref="C66:M66"/>
    <mergeCell ref="C3:M3"/>
    <mergeCell ref="C17:M17"/>
    <mergeCell ref="L50:M51"/>
    <mergeCell ref="C53:M53"/>
    <mergeCell ref="C54:M54"/>
    <mergeCell ref="C15:M15"/>
    <mergeCell ref="C16:M16"/>
    <mergeCell ref="C13:D13"/>
    <mergeCell ref="F13:G13"/>
    <mergeCell ref="I13:J13"/>
    <mergeCell ref="L13:M13"/>
    <mergeCell ref="C14:D14"/>
    <mergeCell ref="F14:G14"/>
    <mergeCell ref="I14:J14"/>
    <mergeCell ref="L14:M14"/>
    <mergeCell ref="C11:D11"/>
    <mergeCell ref="A57:A62"/>
    <mergeCell ref="C57:M57"/>
    <mergeCell ref="C58:M58"/>
    <mergeCell ref="C59:M59"/>
    <mergeCell ref="C60:M60"/>
    <mergeCell ref="C61:M61"/>
    <mergeCell ref="C62:M62"/>
    <mergeCell ref="B36:B38"/>
    <mergeCell ref="B39:B48"/>
    <mergeCell ref="H47:I47"/>
    <mergeCell ref="B49:B52"/>
    <mergeCell ref="F50:F51"/>
    <mergeCell ref="G50:J51"/>
    <mergeCell ref="B18:B19"/>
    <mergeCell ref="C18:D18"/>
    <mergeCell ref="C19:M19"/>
    <mergeCell ref="A20:A56"/>
    <mergeCell ref="C20:M20"/>
    <mergeCell ref="C21:M21"/>
    <mergeCell ref="B22:B28"/>
    <mergeCell ref="B29:B32"/>
    <mergeCell ref="A2:A19"/>
    <mergeCell ref="C2:M2"/>
    <mergeCell ref="F4:G4"/>
    <mergeCell ref="C5:L5"/>
    <mergeCell ref="C6:L6"/>
    <mergeCell ref="C7:D7"/>
    <mergeCell ref="I7:M7"/>
    <mergeCell ref="B8:B14"/>
    <mergeCell ref="F11:G11"/>
    <mergeCell ref="I11:J11"/>
    <mergeCell ref="L11:M11"/>
    <mergeCell ref="C12:D12"/>
    <mergeCell ref="F12:G12"/>
    <mergeCell ref="I12:J12"/>
    <mergeCell ref="L12:M12"/>
    <mergeCell ref="I9:J9"/>
    <mergeCell ref="L9:M9"/>
    <mergeCell ref="C10:D10"/>
    <mergeCell ref="F10:G10"/>
    <mergeCell ref="I10:J10"/>
    <mergeCell ref="L10:M10"/>
    <mergeCell ref="C9:D9"/>
    <mergeCell ref="F9:G9"/>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8:B19"/>
    <dataValidation allowBlank="1" showInputMessage="1" showErrorMessage="1" prompt="Identifique la meta ODS a que le apunta el indicador de producto. Seleccione de la lista desplegable." sqref="E18"/>
    <dataValidation allowBlank="1" showInputMessage="1" showErrorMessage="1" prompt="Determine si el indicador responde a un enfoque (Derechos Humanos, Género, Diferencial, Poblacional, Ambiental y Territorial). Si responde a más de enfoque separelos por ;" sqref="B20"/>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61"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Producto_SIDICU (rev).xlsx]Desplegables'!#REF!</xm:f>
          </x14:formula1>
          <xm:sqref>C18:D18 C4 G50:J51 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46" zoomScale="80" zoomScaleNormal="80" zoomScalePageLayoutView="85" workbookViewId="0">
      <selection activeCell="B60" sqref="B60"/>
    </sheetView>
  </sheetViews>
  <sheetFormatPr baseColWidth="10" defaultColWidth="10.85546875" defaultRowHeight="15.75"/>
  <cols>
    <col min="1" max="1" width="25.140625" style="3" customWidth="1"/>
    <col min="2" max="2" width="39.140625" style="1003" customWidth="1"/>
    <col min="3" max="16384" width="10.85546875" style="3"/>
  </cols>
  <sheetData>
    <row r="1" spans="1:13" ht="16.5" thickBot="1">
      <c r="A1" s="2"/>
      <c r="B1" s="1000" t="s">
        <v>2065</v>
      </c>
      <c r="C1" s="984"/>
      <c r="D1" s="984"/>
      <c r="E1" s="984"/>
      <c r="F1" s="984"/>
      <c r="G1" s="984"/>
      <c r="H1" s="984"/>
      <c r="I1" s="984"/>
      <c r="J1" s="984"/>
      <c r="K1" s="984"/>
      <c r="L1" s="984"/>
      <c r="M1" s="985"/>
    </row>
    <row r="2" spans="1:13" ht="15.6" customHeight="1">
      <c r="A2" s="2412" t="s">
        <v>457</v>
      </c>
      <c r="B2" s="4" t="s">
        <v>458</v>
      </c>
      <c r="C2" s="2415" t="s">
        <v>2066</v>
      </c>
      <c r="D2" s="2416"/>
      <c r="E2" s="2416"/>
      <c r="F2" s="2416"/>
      <c r="G2" s="2416"/>
      <c r="H2" s="2416"/>
      <c r="I2" s="2416"/>
      <c r="J2" s="2416"/>
      <c r="K2" s="2416"/>
      <c r="L2" s="2416"/>
      <c r="M2" s="2417"/>
    </row>
    <row r="3" spans="1:13" ht="31.15" customHeight="1">
      <c r="A3" s="2413"/>
      <c r="B3" s="680" t="s">
        <v>1964</v>
      </c>
      <c r="C3" s="2418" t="s">
        <v>2067</v>
      </c>
      <c r="D3" s="2419"/>
      <c r="E3" s="2419"/>
      <c r="F3" s="2420"/>
      <c r="G3" s="2420"/>
      <c r="H3" s="2420"/>
      <c r="I3" s="2420"/>
      <c r="J3" s="2420"/>
      <c r="K3" s="2420"/>
      <c r="L3" s="2420"/>
      <c r="M3" s="2421"/>
    </row>
    <row r="4" spans="1:13">
      <c r="A4" s="2413"/>
      <c r="B4" s="6" t="s">
        <v>3</v>
      </c>
      <c r="C4" s="955" t="s">
        <v>28</v>
      </c>
      <c r="D4" s="966"/>
      <c r="E4" s="933"/>
      <c r="F4" s="2422" t="s">
        <v>4</v>
      </c>
      <c r="G4" s="2423"/>
      <c r="H4" s="664"/>
      <c r="I4" s="956"/>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2068</v>
      </c>
      <c r="D8" s="2435"/>
      <c r="E8" s="970"/>
      <c r="F8" s="2435" t="s">
        <v>2069</v>
      </c>
      <c r="G8" s="2435"/>
      <c r="H8" s="970"/>
      <c r="I8" s="2435" t="s">
        <v>2070</v>
      </c>
      <c r="J8" s="2435"/>
      <c r="K8" s="970"/>
      <c r="L8" s="18"/>
      <c r="M8" s="935"/>
    </row>
    <row r="9" spans="1:13" ht="33" customHeight="1">
      <c r="A9" s="2413"/>
      <c r="B9" s="2432"/>
      <c r="C9" s="2436"/>
      <c r="D9" s="2437"/>
      <c r="E9" s="954"/>
      <c r="F9" s="2437"/>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114.75" customHeight="1">
      <c r="A11" s="2414"/>
      <c r="B11" s="680" t="s">
        <v>464</v>
      </c>
      <c r="C11" s="2440" t="s">
        <v>2071</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889"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0.1</v>
      </c>
      <c r="E32" s="991"/>
      <c r="F32" s="990">
        <v>0.1</v>
      </c>
      <c r="G32" s="991"/>
      <c r="H32" s="990">
        <v>0.13</v>
      </c>
      <c r="I32" s="991"/>
      <c r="J32" s="990">
        <v>0.08</v>
      </c>
      <c r="K32" s="991"/>
      <c r="L32" s="990">
        <v>0.08</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0.08</v>
      </c>
      <c r="E34" s="991"/>
      <c r="F34" s="990">
        <v>0.08</v>
      </c>
      <c r="G34" s="991"/>
      <c r="H34" s="990">
        <v>0.08</v>
      </c>
      <c r="I34" s="991"/>
      <c r="J34" s="990">
        <v>0.08</v>
      </c>
      <c r="K34" s="991"/>
      <c r="L34" s="990">
        <v>0.08</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0.08</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61" t="s">
        <v>2072</v>
      </c>
      <c r="D44" s="2462"/>
      <c r="E44" s="2462"/>
      <c r="F44" s="2462"/>
      <c r="G44" s="2462"/>
      <c r="H44" s="2462"/>
      <c r="I44" s="2462"/>
      <c r="J44" s="2462"/>
      <c r="K44" s="2462"/>
      <c r="L44" s="2462"/>
      <c r="M44" s="2463"/>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t="s">
        <v>9</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thickBot="1">
      <c r="A57" s="993" t="s">
        <v>533</v>
      </c>
      <c r="B57" s="1013"/>
      <c r="C57" s="2460" t="s">
        <v>1972</v>
      </c>
      <c r="D57" s="2460"/>
      <c r="E57" s="2460"/>
      <c r="F57" s="2460"/>
      <c r="G57" s="2460"/>
      <c r="H57" s="2460"/>
      <c r="I57" s="2460"/>
      <c r="J57" s="2460"/>
      <c r="K57" s="2460"/>
      <c r="L57" s="2460"/>
      <c r="M57" s="2460"/>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40" zoomScale="85" zoomScaleNormal="85" workbookViewId="0">
      <selection activeCell="C59" sqref="C59:M59"/>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587</v>
      </c>
      <c r="C1" s="153"/>
      <c r="D1" s="153"/>
      <c r="E1" s="153"/>
      <c r="F1" s="153"/>
      <c r="G1" s="153"/>
      <c r="H1" s="153"/>
      <c r="I1" s="153"/>
      <c r="J1" s="153"/>
      <c r="K1" s="153"/>
      <c r="L1" s="153"/>
      <c r="M1" s="154"/>
    </row>
    <row r="2" spans="1:13" ht="39" customHeight="1">
      <c r="A2" s="2547" t="s">
        <v>457</v>
      </c>
      <c r="B2" s="4" t="s">
        <v>458</v>
      </c>
      <c r="C2" s="2582" t="s">
        <v>588</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589</v>
      </c>
      <c r="D7" s="2588"/>
      <c r="E7" s="14"/>
      <c r="F7" s="14"/>
      <c r="G7" s="15"/>
      <c r="H7" s="16" t="s">
        <v>5</v>
      </c>
      <c r="I7" s="2587" t="s">
        <v>39</v>
      </c>
      <c r="J7" s="2588"/>
      <c r="K7" s="2588"/>
      <c r="L7" s="2588"/>
      <c r="M7" s="2589"/>
    </row>
    <row r="8" spans="1:13">
      <c r="A8" s="2548"/>
      <c r="B8" s="2539" t="s">
        <v>462</v>
      </c>
      <c r="C8" s="102"/>
      <c r="D8" s="17"/>
      <c r="E8" s="17"/>
      <c r="F8" s="17"/>
      <c r="G8" s="17"/>
      <c r="H8" s="17"/>
      <c r="I8" s="17"/>
      <c r="J8" s="17"/>
      <c r="K8" s="17"/>
      <c r="L8" s="18"/>
      <c r="M8" s="19"/>
    </row>
    <row r="9" spans="1:13">
      <c r="A9" s="2548"/>
      <c r="B9" s="2540"/>
      <c r="C9" s="2573" t="s">
        <v>576</v>
      </c>
      <c r="D9" s="2569"/>
      <c r="E9" s="20"/>
      <c r="F9" s="2569" t="s">
        <v>8</v>
      </c>
      <c r="G9" s="2569"/>
      <c r="H9" s="20"/>
      <c r="I9" s="2569" t="s">
        <v>8</v>
      </c>
      <c r="J9" s="2569"/>
      <c r="K9" s="20"/>
      <c r="L9" s="21"/>
      <c r="M9" s="22"/>
    </row>
    <row r="10" spans="1:13">
      <c r="A10" s="2548"/>
      <c r="B10" s="2590"/>
      <c r="C10" s="2573" t="s">
        <v>463</v>
      </c>
      <c r="D10" s="2569"/>
      <c r="E10" s="23"/>
      <c r="F10" s="2569" t="s">
        <v>463</v>
      </c>
      <c r="G10" s="2569"/>
      <c r="H10" s="23"/>
      <c r="I10" s="2569" t="s">
        <v>463</v>
      </c>
      <c r="J10" s="2569"/>
      <c r="K10" s="23"/>
      <c r="L10" s="24"/>
      <c r="M10" s="25"/>
    </row>
    <row r="11" spans="1:13" ht="309" customHeight="1">
      <c r="A11" s="2548"/>
      <c r="B11" s="109" t="s">
        <v>464</v>
      </c>
      <c r="C11" s="2513" t="s">
        <v>590</v>
      </c>
      <c r="D11" s="2514"/>
      <c r="E11" s="2514"/>
      <c r="F11" s="2514"/>
      <c r="G11" s="2514"/>
      <c r="H11" s="2514"/>
      <c r="I11" s="2514"/>
      <c r="J11" s="2514"/>
      <c r="K11" s="2514"/>
      <c r="L11" s="2514"/>
      <c r="M11" s="2515"/>
    </row>
    <row r="12" spans="1:13" ht="71.099999999999994" customHeight="1">
      <c r="A12" s="2548"/>
      <c r="B12" s="109" t="s">
        <v>543</v>
      </c>
      <c r="C12" s="2513" t="s">
        <v>591</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2539" t="s">
        <v>547</v>
      </c>
      <c r="C14" s="2513" t="s">
        <v>11</v>
      </c>
      <c r="D14" s="2514"/>
      <c r="E14" s="128" t="s">
        <v>548</v>
      </c>
      <c r="F14" s="2579" t="s">
        <v>36</v>
      </c>
      <c r="G14" s="2580"/>
      <c r="H14" s="2580"/>
      <c r="I14" s="2580"/>
      <c r="J14" s="2580"/>
      <c r="K14" s="2580"/>
      <c r="L14" s="2580"/>
      <c r="M14" s="2581"/>
    </row>
    <row r="15" spans="1:13">
      <c r="A15" s="2548"/>
      <c r="B15" s="2540"/>
      <c r="C15" s="2513"/>
      <c r="D15" s="2514"/>
      <c r="E15" s="2514"/>
      <c r="F15" s="2514"/>
      <c r="G15" s="2514"/>
      <c r="H15" s="2514"/>
      <c r="I15" s="2514"/>
      <c r="J15" s="2514"/>
      <c r="K15" s="2514"/>
      <c r="L15" s="2514"/>
      <c r="M15" s="2515"/>
    </row>
    <row r="16" spans="1:13">
      <c r="A16" s="2518" t="s">
        <v>465</v>
      </c>
      <c r="B16" s="5" t="s">
        <v>2</v>
      </c>
      <c r="C16" s="2513" t="s">
        <v>592</v>
      </c>
      <c r="D16" s="2514"/>
      <c r="E16" s="2514"/>
      <c r="F16" s="2514"/>
      <c r="G16" s="2514"/>
      <c r="H16" s="2514"/>
      <c r="I16" s="2514"/>
      <c r="J16" s="2514"/>
      <c r="K16" s="2514"/>
      <c r="L16" s="2514"/>
      <c r="M16" s="2515"/>
    </row>
    <row r="17" spans="1:13" ht="30" customHeight="1">
      <c r="A17" s="2519"/>
      <c r="B17" s="5" t="s">
        <v>550</v>
      </c>
      <c r="C17" s="2513" t="s">
        <v>35</v>
      </c>
      <c r="D17" s="2514"/>
      <c r="E17" s="2514"/>
      <c r="F17" s="2514"/>
      <c r="G17" s="2514"/>
      <c r="H17" s="2514"/>
      <c r="I17" s="2514"/>
      <c r="J17" s="2514"/>
      <c r="K17" s="2514"/>
      <c r="L17" s="2514"/>
      <c r="M17" s="2515"/>
    </row>
    <row r="18" spans="1:13" ht="8.25" customHeight="1">
      <c r="A18" s="2519"/>
      <c r="B18" s="2523" t="s">
        <v>466</v>
      </c>
      <c r="C18" s="26"/>
      <c r="D18" s="27"/>
      <c r="E18" s="27"/>
      <c r="F18" s="27"/>
      <c r="G18" s="27"/>
      <c r="H18" s="27"/>
      <c r="I18" s="27"/>
      <c r="J18" s="27"/>
      <c r="K18" s="27"/>
      <c r="L18" s="27"/>
      <c r="M18" s="28"/>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36"/>
      <c r="K20" s="35"/>
      <c r="L20" s="35"/>
      <c r="M20" s="37"/>
    </row>
    <row r="21" spans="1:13">
      <c r="A21" s="2519"/>
      <c r="B21" s="2432"/>
      <c r="C21" s="33" t="s">
        <v>471</v>
      </c>
      <c r="D21" s="38"/>
      <c r="E21" s="35" t="s">
        <v>472</v>
      </c>
      <c r="F21" s="39"/>
      <c r="G21" s="35" t="s">
        <v>473</v>
      </c>
      <c r="H21" s="39"/>
      <c r="I21" s="35"/>
      <c r="J21" s="40"/>
      <c r="K21" s="35"/>
      <c r="L21" s="35"/>
      <c r="M21" s="37"/>
    </row>
    <row r="22" spans="1:13">
      <c r="A22" s="2519"/>
      <c r="B22" s="2432"/>
      <c r="C22" s="33" t="s">
        <v>474</v>
      </c>
      <c r="D22" s="38"/>
      <c r="E22" s="35" t="s">
        <v>475</v>
      </c>
      <c r="F22" s="38"/>
      <c r="G22" s="35"/>
      <c r="H22" s="40"/>
      <c r="I22" s="35"/>
      <c r="J22" s="40"/>
      <c r="K22" s="35"/>
      <c r="L22" s="35"/>
      <c r="M22" s="37"/>
    </row>
    <row r="23" spans="1:13">
      <c r="A23" s="2519"/>
      <c r="B23" s="2432"/>
      <c r="C23" s="33" t="s">
        <v>476</v>
      </c>
      <c r="D23" s="39" t="s">
        <v>534</v>
      </c>
      <c r="E23" s="35" t="s">
        <v>478</v>
      </c>
      <c r="F23" s="41" t="s">
        <v>551</v>
      </c>
      <c r="G23" s="41"/>
      <c r="H23" s="41"/>
      <c r="I23" s="41"/>
      <c r="J23" s="41"/>
      <c r="K23" s="41"/>
      <c r="L23" s="41"/>
      <c r="M23" s="42"/>
    </row>
    <row r="24" spans="1:13" ht="9.75" customHeight="1">
      <c r="A24" s="2519"/>
      <c r="B24" s="2433"/>
      <c r="C24" s="43"/>
      <c r="D24" s="44"/>
      <c r="E24" s="44"/>
      <c r="F24" s="44"/>
      <c r="G24" s="44"/>
      <c r="H24" s="44"/>
      <c r="I24" s="44"/>
      <c r="J24" s="44"/>
      <c r="K24" s="44"/>
      <c r="L24" s="44"/>
      <c r="M24" s="45"/>
    </row>
    <row r="25" spans="1:13">
      <c r="A25" s="2519"/>
      <c r="B25" s="2523" t="s">
        <v>479</v>
      </c>
      <c r="C25" s="46"/>
      <c r="D25" s="47"/>
      <c r="E25" s="47"/>
      <c r="F25" s="47"/>
      <c r="G25" s="47"/>
      <c r="H25" s="47"/>
      <c r="I25" s="47"/>
      <c r="J25" s="47"/>
      <c r="K25" s="47"/>
      <c r="L25" s="18"/>
      <c r="M25" s="19"/>
    </row>
    <row r="26" spans="1:13">
      <c r="A26" s="2519"/>
      <c r="B26" s="2432"/>
      <c r="C26" s="33" t="s">
        <v>480</v>
      </c>
      <c r="D26" s="39"/>
      <c r="E26" s="48"/>
      <c r="F26" s="35" t="s">
        <v>481</v>
      </c>
      <c r="G26" s="38"/>
      <c r="H26" s="48"/>
      <c r="I26" s="35" t="s">
        <v>482</v>
      </c>
      <c r="J26" s="38" t="s">
        <v>534</v>
      </c>
      <c r="K26" s="48"/>
      <c r="L26" s="21"/>
      <c r="M26" s="22"/>
    </row>
    <row r="27" spans="1:13">
      <c r="A27" s="2519"/>
      <c r="B27" s="2432"/>
      <c r="C27" s="33" t="s">
        <v>483</v>
      </c>
      <c r="D27" s="49"/>
      <c r="E27" s="21"/>
      <c r="F27" s="35" t="s">
        <v>484</v>
      </c>
      <c r="G27" s="39"/>
      <c r="H27" s="21"/>
      <c r="I27" s="50"/>
      <c r="J27" s="21"/>
      <c r="K27" s="20"/>
      <c r="L27" s="21"/>
      <c r="M27" s="22"/>
    </row>
    <row r="28" spans="1:13">
      <c r="A28" s="2519"/>
      <c r="B28" s="2433"/>
      <c r="C28" s="51"/>
      <c r="D28" s="52"/>
      <c r="E28" s="52"/>
      <c r="F28" s="52"/>
      <c r="G28" s="52"/>
      <c r="H28" s="52"/>
      <c r="I28" s="52"/>
      <c r="J28" s="52"/>
      <c r="K28" s="52"/>
      <c r="L28" s="24"/>
      <c r="M28" s="25"/>
    </row>
    <row r="29" spans="1:13">
      <c r="A29" s="2519"/>
      <c r="B29" s="56" t="s">
        <v>485</v>
      </c>
      <c r="C29" s="53"/>
      <c r="D29" s="54"/>
      <c r="E29" s="54"/>
      <c r="F29" s="54"/>
      <c r="G29" s="54"/>
      <c r="H29" s="54"/>
      <c r="I29" s="54"/>
      <c r="J29" s="54"/>
      <c r="K29" s="54"/>
      <c r="L29" s="54"/>
      <c r="M29" s="55"/>
    </row>
    <row r="30" spans="1:13">
      <c r="A30" s="2519"/>
      <c r="B30" s="56"/>
      <c r="C30" s="57" t="s">
        <v>486</v>
      </c>
      <c r="D30" s="58" t="s">
        <v>9</v>
      </c>
      <c r="E30" s="48"/>
      <c r="F30" s="59" t="s">
        <v>487</v>
      </c>
      <c r="G30" s="157"/>
      <c r="H30" s="48"/>
      <c r="I30" s="59" t="s">
        <v>488</v>
      </c>
      <c r="J30" s="60"/>
      <c r="K30" s="61"/>
      <c r="L30" s="62"/>
      <c r="M30" s="63"/>
    </row>
    <row r="31" spans="1:13">
      <c r="A31" s="2519"/>
      <c r="B31" s="13"/>
      <c r="C31" s="43"/>
      <c r="D31" s="44"/>
      <c r="E31" s="44"/>
      <c r="F31" s="44"/>
      <c r="G31" s="44"/>
      <c r="H31" s="44"/>
      <c r="I31" s="44"/>
      <c r="J31" s="44"/>
      <c r="K31" s="44"/>
      <c r="L31" s="44"/>
      <c r="M31" s="45"/>
    </row>
    <row r="32" spans="1:13">
      <c r="A32" s="2519"/>
      <c r="B32" s="2523" t="s">
        <v>489</v>
      </c>
      <c r="C32" s="64"/>
      <c r="D32" s="65"/>
      <c r="E32" s="65"/>
      <c r="F32" s="65"/>
      <c r="G32" s="65"/>
      <c r="H32" s="65"/>
      <c r="I32" s="65"/>
      <c r="J32" s="65"/>
      <c r="K32" s="65"/>
      <c r="L32" s="18"/>
      <c r="M32" s="19"/>
    </row>
    <row r="33" spans="1:13">
      <c r="A33" s="2519"/>
      <c r="B33" s="2432"/>
      <c r="C33" s="66" t="s">
        <v>490</v>
      </c>
      <c r="D33" s="139">
        <v>2020</v>
      </c>
      <c r="E33" s="67"/>
      <c r="F33" s="48" t="s">
        <v>491</v>
      </c>
      <c r="G33" s="68"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523" t="s">
        <v>493</v>
      </c>
      <c r="C35" s="69"/>
      <c r="D35" s="70"/>
      <c r="E35" s="70"/>
      <c r="F35" s="70"/>
      <c r="G35" s="70"/>
      <c r="H35" s="70"/>
      <c r="I35" s="70"/>
      <c r="J35" s="70"/>
      <c r="K35" s="70"/>
      <c r="L35" s="70"/>
      <c r="M35" s="71"/>
    </row>
    <row r="36" spans="1:13">
      <c r="A36" s="2519"/>
      <c r="B36" s="2432"/>
      <c r="C36" s="72"/>
      <c r="D36" s="73" t="s">
        <v>494</v>
      </c>
      <c r="E36" s="73"/>
      <c r="F36" s="73" t="s">
        <v>495</v>
      </c>
      <c r="G36" s="73"/>
      <c r="H36" s="74" t="s">
        <v>496</v>
      </c>
      <c r="I36" s="74"/>
      <c r="J36" s="74" t="s">
        <v>497</v>
      </c>
      <c r="K36" s="73"/>
      <c r="L36" s="73" t="s">
        <v>498</v>
      </c>
      <c r="M36" s="75"/>
    </row>
    <row r="37" spans="1:13">
      <c r="A37" s="2519"/>
      <c r="B37" s="2432"/>
      <c r="C37" s="72"/>
      <c r="D37" s="77">
        <v>0.05</v>
      </c>
      <c r="E37" s="158"/>
      <c r="F37" s="77">
        <v>0.15</v>
      </c>
      <c r="G37" s="158"/>
      <c r="H37" s="77">
        <v>0.25</v>
      </c>
      <c r="I37" s="158"/>
      <c r="J37" s="77">
        <v>0.35</v>
      </c>
      <c r="K37" s="158"/>
      <c r="L37" s="77">
        <v>0.45</v>
      </c>
      <c r="M37" s="159"/>
    </row>
    <row r="38" spans="1:13">
      <c r="A38" s="2519"/>
      <c r="B38" s="2432"/>
      <c r="C38" s="72"/>
      <c r="D38" s="73" t="s">
        <v>499</v>
      </c>
      <c r="E38" s="73"/>
      <c r="F38" s="73" t="s">
        <v>500</v>
      </c>
      <c r="G38" s="73"/>
      <c r="H38" s="74" t="s">
        <v>501</v>
      </c>
      <c r="I38" s="74"/>
      <c r="J38" s="74" t="s">
        <v>502</v>
      </c>
      <c r="K38" s="73"/>
      <c r="L38" s="73" t="s">
        <v>503</v>
      </c>
      <c r="M38" s="32"/>
    </row>
    <row r="39" spans="1:13">
      <c r="A39" s="2519"/>
      <c r="B39" s="2432"/>
      <c r="C39" s="72"/>
      <c r="D39" s="77">
        <v>0.55000000000000004</v>
      </c>
      <c r="E39" s="78"/>
      <c r="F39" s="77">
        <v>0.65</v>
      </c>
      <c r="G39" s="78"/>
      <c r="H39" s="77">
        <v>0.75</v>
      </c>
      <c r="I39" s="78"/>
      <c r="J39" s="77">
        <v>0.85</v>
      </c>
      <c r="K39" s="78"/>
      <c r="L39" s="77">
        <v>0.95</v>
      </c>
      <c r="M39" s="76"/>
    </row>
    <row r="40" spans="1:13">
      <c r="A40" s="2519"/>
      <c r="B40" s="2432"/>
      <c r="C40" s="72"/>
      <c r="D40" s="73" t="s">
        <v>504</v>
      </c>
      <c r="E40" s="73"/>
      <c r="F40" s="73" t="s">
        <v>505</v>
      </c>
      <c r="G40" s="73"/>
      <c r="H40" s="74" t="s">
        <v>506</v>
      </c>
      <c r="I40" s="74"/>
      <c r="J40" s="74" t="s">
        <v>507</v>
      </c>
      <c r="K40" s="73"/>
      <c r="L40" s="73" t="s">
        <v>508</v>
      </c>
      <c r="M40" s="32"/>
    </row>
    <row r="41" spans="1:13">
      <c r="A41" s="2519"/>
      <c r="B41" s="2432"/>
      <c r="C41" s="72"/>
      <c r="D41" s="161">
        <v>1</v>
      </c>
      <c r="E41" s="78"/>
      <c r="F41" s="160"/>
      <c r="G41" s="78"/>
      <c r="H41" s="160"/>
      <c r="I41" s="78"/>
      <c r="J41" s="160"/>
      <c r="K41" s="78"/>
      <c r="L41" s="77"/>
      <c r="M41" s="76"/>
    </row>
    <row r="42" spans="1:13">
      <c r="A42" s="2519"/>
      <c r="B42" s="2432"/>
      <c r="C42" s="72"/>
      <c r="D42" s="79" t="s">
        <v>508</v>
      </c>
      <c r="E42" s="80"/>
      <c r="F42" s="79" t="s">
        <v>509</v>
      </c>
      <c r="G42" s="80"/>
      <c r="H42" s="81"/>
      <c r="I42" s="82"/>
      <c r="J42" s="81"/>
      <c r="K42" s="82"/>
      <c r="L42" s="81"/>
      <c r="M42" s="83"/>
    </row>
    <row r="43" spans="1:13">
      <c r="A43" s="2519"/>
      <c r="B43" s="2432"/>
      <c r="C43" s="72"/>
      <c r="D43" s="77"/>
      <c r="E43" s="78"/>
      <c r="F43" s="2575">
        <v>1</v>
      </c>
      <c r="G43" s="2576"/>
      <c r="H43" s="2528"/>
      <c r="I43" s="2528"/>
      <c r="J43" s="84"/>
      <c r="K43" s="73"/>
      <c r="L43" s="84"/>
      <c r="M43" s="85"/>
    </row>
    <row r="44" spans="1:13">
      <c r="A44" s="2519"/>
      <c r="B44" s="2432"/>
      <c r="C44" s="86"/>
      <c r="D44" s="79"/>
      <c r="E44" s="80"/>
      <c r="F44" s="79"/>
      <c r="G44" s="80"/>
      <c r="H44" s="87"/>
      <c r="I44" s="88"/>
      <c r="J44" s="87"/>
      <c r="K44" s="88"/>
      <c r="L44" s="87"/>
      <c r="M44" s="89"/>
    </row>
    <row r="45" spans="1:13" ht="18" customHeight="1">
      <c r="A45" s="2519"/>
      <c r="B45" s="2523" t="s">
        <v>510</v>
      </c>
      <c r="C45" s="46"/>
      <c r="D45" s="47"/>
      <c r="E45" s="47"/>
      <c r="F45" s="47"/>
      <c r="G45" s="47"/>
      <c r="H45" s="47"/>
      <c r="I45" s="47"/>
      <c r="J45" s="47"/>
      <c r="K45" s="47"/>
      <c r="L45" s="21"/>
      <c r="M45" s="22"/>
    </row>
    <row r="46" spans="1:13">
      <c r="A46" s="2519"/>
      <c r="B46" s="2432"/>
      <c r="C46" s="90"/>
      <c r="D46" s="91" t="s">
        <v>131</v>
      </c>
      <c r="E46" s="92" t="s">
        <v>28</v>
      </c>
      <c r="F46" s="2453" t="s">
        <v>511</v>
      </c>
      <c r="G46" s="2529"/>
      <c r="H46" s="2529"/>
      <c r="I46" s="2529"/>
      <c r="J46" s="2529"/>
      <c r="K46" s="94" t="s">
        <v>512</v>
      </c>
      <c r="L46" s="2577"/>
      <c r="M46" s="2578"/>
    </row>
    <row r="47" spans="1:13">
      <c r="A47" s="2519"/>
      <c r="B47" s="2432"/>
      <c r="C47" s="90"/>
      <c r="D47" s="95"/>
      <c r="E47" s="38" t="s">
        <v>477</v>
      </c>
      <c r="F47" s="2453"/>
      <c r="G47" s="2529"/>
      <c r="H47" s="2529"/>
      <c r="I47" s="2529"/>
      <c r="J47" s="2529"/>
      <c r="K47" s="21"/>
      <c r="L47" s="2448"/>
      <c r="M47" s="2449"/>
    </row>
    <row r="48" spans="1:13">
      <c r="A48" s="2519"/>
      <c r="B48" s="2433"/>
      <c r="C48" s="97"/>
      <c r="D48" s="24"/>
      <c r="E48" s="24"/>
      <c r="F48" s="24"/>
      <c r="G48" s="24"/>
      <c r="H48" s="24"/>
      <c r="I48" s="24"/>
      <c r="J48" s="24"/>
      <c r="K48" s="24"/>
      <c r="L48" s="21"/>
      <c r="M48" s="22"/>
    </row>
    <row r="49" spans="1:13" ht="51" customHeight="1">
      <c r="A49" s="2519"/>
      <c r="B49" s="109" t="s">
        <v>513</v>
      </c>
      <c r="C49" s="2513" t="s">
        <v>593</v>
      </c>
      <c r="D49" s="2514"/>
      <c r="E49" s="2514"/>
      <c r="F49" s="2514"/>
      <c r="G49" s="2514"/>
      <c r="H49" s="2514"/>
      <c r="I49" s="2514"/>
      <c r="J49" s="2514"/>
      <c r="K49" s="2514"/>
      <c r="L49" s="2514"/>
      <c r="M49" s="2515"/>
    </row>
    <row r="50" spans="1:13">
      <c r="A50" s="2519"/>
      <c r="B50" s="5" t="s">
        <v>514</v>
      </c>
      <c r="C50" s="2513" t="s">
        <v>594</v>
      </c>
      <c r="D50" s="2514"/>
      <c r="E50" s="2514"/>
      <c r="F50" s="2514"/>
      <c r="G50" s="2514"/>
      <c r="H50" s="2514"/>
      <c r="I50" s="2514"/>
      <c r="J50" s="2514"/>
      <c r="K50" s="2514"/>
      <c r="L50" s="2514"/>
      <c r="M50" s="2515"/>
    </row>
    <row r="51" spans="1:13">
      <c r="A51" s="2519"/>
      <c r="B51" s="5" t="s">
        <v>515</v>
      </c>
      <c r="C51" s="2594">
        <v>30</v>
      </c>
      <c r="D51" s="2595"/>
      <c r="E51" s="2595"/>
      <c r="F51" s="2595"/>
      <c r="G51" s="2595"/>
      <c r="H51" s="2595"/>
      <c r="I51" s="2595"/>
      <c r="J51" s="2595"/>
      <c r="K51" s="2595"/>
      <c r="L51" s="2595"/>
      <c r="M51" s="2596"/>
    </row>
    <row r="52" spans="1:13">
      <c r="A52" s="2519"/>
      <c r="B52" s="5" t="s">
        <v>517</v>
      </c>
      <c r="C52" s="2594">
        <v>2020</v>
      </c>
      <c r="D52" s="2595"/>
      <c r="E52" s="2595"/>
      <c r="F52" s="2595"/>
      <c r="G52" s="2595"/>
      <c r="H52" s="2595"/>
      <c r="I52" s="2595"/>
      <c r="J52" s="2595"/>
      <c r="K52" s="2595"/>
      <c r="L52" s="2595"/>
      <c r="M52" s="2596"/>
    </row>
    <row r="53" spans="1:13" ht="15.75" customHeight="1">
      <c r="A53" s="2501" t="s">
        <v>518</v>
      </c>
      <c r="B53" s="98" t="s">
        <v>519</v>
      </c>
      <c r="C53" s="2591" t="s">
        <v>595</v>
      </c>
      <c r="D53" s="2592"/>
      <c r="E53" s="2592"/>
      <c r="F53" s="2592"/>
      <c r="G53" s="2592"/>
      <c r="H53" s="2592"/>
      <c r="I53" s="2592"/>
      <c r="J53" s="2592"/>
      <c r="K53" s="2592"/>
      <c r="L53" s="2592"/>
      <c r="M53" s="2593"/>
    </row>
    <row r="54" spans="1:13">
      <c r="A54" s="2502"/>
      <c r="B54" s="98" t="s">
        <v>521</v>
      </c>
      <c r="C54" s="2591" t="s">
        <v>596</v>
      </c>
      <c r="D54" s="2592"/>
      <c r="E54" s="2592"/>
      <c r="F54" s="2592"/>
      <c r="G54" s="2592"/>
      <c r="H54" s="2592"/>
      <c r="I54" s="2592"/>
      <c r="J54" s="2592"/>
      <c r="K54" s="2592"/>
      <c r="L54" s="2592"/>
      <c r="M54" s="2593"/>
    </row>
    <row r="55" spans="1:13">
      <c r="A55" s="2502"/>
      <c r="B55" s="98" t="s">
        <v>523</v>
      </c>
      <c r="C55" s="2591" t="s">
        <v>39</v>
      </c>
      <c r="D55" s="2592"/>
      <c r="E55" s="2592"/>
      <c r="F55" s="2592"/>
      <c r="G55" s="2592"/>
      <c r="H55" s="2592"/>
      <c r="I55" s="2592"/>
      <c r="J55" s="2592"/>
      <c r="K55" s="2592"/>
      <c r="L55" s="2592"/>
      <c r="M55" s="2593"/>
    </row>
    <row r="56" spans="1:13" ht="15.75" customHeight="1">
      <c r="A56" s="2502"/>
      <c r="B56" s="99" t="s">
        <v>524</v>
      </c>
      <c r="C56" s="2591" t="s">
        <v>597</v>
      </c>
      <c r="D56" s="2592"/>
      <c r="E56" s="2592"/>
      <c r="F56" s="2592"/>
      <c r="G56" s="2592"/>
      <c r="H56" s="2592"/>
      <c r="I56" s="2592"/>
      <c r="J56" s="2592"/>
      <c r="K56" s="2592"/>
      <c r="L56" s="2592"/>
      <c r="M56" s="2593"/>
    </row>
    <row r="57" spans="1:13" ht="15.75" customHeight="1">
      <c r="A57" s="2502"/>
      <c r="B57" s="98" t="s">
        <v>526</v>
      </c>
      <c r="C57" s="2597" t="s">
        <v>598</v>
      </c>
      <c r="D57" s="2592"/>
      <c r="E57" s="2592"/>
      <c r="F57" s="2592"/>
      <c r="G57" s="2592"/>
      <c r="H57" s="2592"/>
      <c r="I57" s="2592"/>
      <c r="J57" s="2592"/>
      <c r="K57" s="2592"/>
      <c r="L57" s="2592"/>
      <c r="M57" s="2593"/>
    </row>
    <row r="58" spans="1:13" ht="16.5" thickBot="1">
      <c r="A58" s="2516"/>
      <c r="B58" s="98" t="s">
        <v>527</v>
      </c>
      <c r="C58" s="2591" t="s">
        <v>599</v>
      </c>
      <c r="D58" s="2592"/>
      <c r="E58" s="2592"/>
      <c r="F58" s="2592"/>
      <c r="G58" s="2592"/>
      <c r="H58" s="2592"/>
      <c r="I58" s="2592"/>
      <c r="J58" s="2592"/>
      <c r="K58" s="2592"/>
      <c r="L58" s="2592"/>
      <c r="M58" s="2593"/>
    </row>
    <row r="59" spans="1:13" ht="15.75" customHeight="1">
      <c r="A59" s="2501" t="s">
        <v>528</v>
      </c>
      <c r="B59" s="100" t="s">
        <v>529</v>
      </c>
      <c r="C59" s="2591" t="s">
        <v>600</v>
      </c>
      <c r="D59" s="2592"/>
      <c r="E59" s="2592"/>
      <c r="F59" s="2592"/>
      <c r="G59" s="2592"/>
      <c r="H59" s="2592"/>
      <c r="I59" s="2592"/>
      <c r="J59" s="2592"/>
      <c r="K59" s="2592"/>
      <c r="L59" s="2592"/>
      <c r="M59" s="2593"/>
    </row>
    <row r="60" spans="1:13" ht="30" customHeight="1">
      <c r="A60" s="2502"/>
      <c r="B60" s="100" t="s">
        <v>531</v>
      </c>
      <c r="C60" s="2591" t="s">
        <v>601</v>
      </c>
      <c r="D60" s="2592"/>
      <c r="E60" s="2592"/>
      <c r="F60" s="2592"/>
      <c r="G60" s="2592"/>
      <c r="H60" s="2592"/>
      <c r="I60" s="2592"/>
      <c r="J60" s="2592"/>
      <c r="K60" s="2592"/>
      <c r="L60" s="2592"/>
      <c r="M60" s="2593"/>
    </row>
    <row r="61" spans="1:13" ht="30" customHeight="1" thickBot="1">
      <c r="A61" s="2502"/>
      <c r="B61" s="101" t="s">
        <v>5</v>
      </c>
      <c r="C61" s="2591" t="s">
        <v>39</v>
      </c>
      <c r="D61" s="2592"/>
      <c r="E61" s="2592"/>
      <c r="F61" s="2592"/>
      <c r="G61" s="2592"/>
      <c r="H61" s="2592"/>
      <c r="I61" s="2592"/>
      <c r="J61" s="2592"/>
      <c r="K61" s="2592"/>
      <c r="L61" s="2592"/>
      <c r="M61" s="2593"/>
    </row>
    <row r="62" spans="1:13" ht="16.5" thickBot="1">
      <c r="A62" s="150" t="s">
        <v>533</v>
      </c>
      <c r="B62" s="104"/>
      <c r="C62" s="2506"/>
      <c r="D62" s="2507"/>
      <c r="E62" s="2507"/>
      <c r="F62" s="2507"/>
      <c r="G62" s="2507"/>
      <c r="H62" s="2507"/>
      <c r="I62" s="2507"/>
      <c r="J62" s="2507"/>
      <c r="K62" s="2507"/>
      <c r="L62" s="2507"/>
      <c r="M62" s="2508"/>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'C:\Users\Anita\Documents\EQUIPO DIFERENCIAL\PPMyEG\[Adultez Matriz de Plan de Accion PPMEG (09-06-20) (1).xlsx]Desplegables'!#REF!</xm:f>
          </x14:formula1>
          <xm:sqref>C7 C14:D14 C4 G46:J47</xm:sqref>
        </x14:dataValidation>
      </x14:dataValidations>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6"/>
  <sheetViews>
    <sheetView zoomScale="80" zoomScaleNormal="80" workbookViewId="0">
      <selection activeCell="C21" sqref="C21:M21"/>
    </sheetView>
  </sheetViews>
  <sheetFormatPr baseColWidth="10" defaultColWidth="11.42578125" defaultRowHeight="15.75"/>
  <cols>
    <col min="1" max="1" width="25.140625" style="3" customWidth="1"/>
    <col min="2" max="2" width="39.140625" style="439" customWidth="1"/>
    <col min="3" max="13" width="11.42578125" style="440"/>
    <col min="14" max="16384" width="11.42578125" style="3"/>
  </cols>
  <sheetData>
    <row r="1" spans="1:13" ht="16.5" thickBot="1">
      <c r="A1" s="2"/>
      <c r="B1" s="3666" t="s">
        <v>1365</v>
      </c>
      <c r="C1" s="3667"/>
      <c r="D1" s="3667"/>
      <c r="E1" s="3667"/>
      <c r="F1" s="3667"/>
      <c r="G1" s="3667"/>
      <c r="H1" s="3667"/>
      <c r="I1" s="3667"/>
      <c r="J1" s="3667"/>
      <c r="K1" s="3667"/>
      <c r="L1" s="3667"/>
      <c r="M1" s="3668"/>
    </row>
    <row r="2" spans="1:13">
      <c r="A2" s="3632" t="s">
        <v>457</v>
      </c>
      <c r="B2" s="339" t="s">
        <v>458</v>
      </c>
      <c r="C2" s="3399" t="s">
        <v>1889</v>
      </c>
      <c r="D2" s="3400"/>
      <c r="E2" s="3400"/>
      <c r="F2" s="3400"/>
      <c r="G2" s="3400"/>
      <c r="H2" s="3400"/>
      <c r="I2" s="3400"/>
      <c r="J2" s="3400"/>
      <c r="K2" s="3400"/>
      <c r="L2" s="3400"/>
      <c r="M2" s="3401"/>
    </row>
    <row r="3" spans="1:13" ht="31.5">
      <c r="A3" s="2413"/>
      <c r="B3" s="340" t="s">
        <v>538</v>
      </c>
      <c r="C3" s="2503" t="s">
        <v>442</v>
      </c>
      <c r="D3" s="2504"/>
      <c r="E3" s="2504"/>
      <c r="F3" s="2504"/>
      <c r="G3" s="2504"/>
      <c r="H3" s="2504"/>
      <c r="I3" s="2504"/>
      <c r="J3" s="2504"/>
      <c r="K3" s="2504"/>
      <c r="L3" s="2504"/>
      <c r="M3" s="2505"/>
    </row>
    <row r="4" spans="1:13">
      <c r="A4" s="2413"/>
      <c r="B4" s="344" t="s">
        <v>3</v>
      </c>
      <c r="C4" s="341" t="s">
        <v>131</v>
      </c>
      <c r="D4" s="345"/>
      <c r="E4" s="346"/>
      <c r="F4" s="3633" t="s">
        <v>4</v>
      </c>
      <c r="G4" s="3634"/>
      <c r="H4" s="347">
        <v>53</v>
      </c>
      <c r="I4" s="342"/>
      <c r="J4" s="342"/>
      <c r="K4" s="342"/>
      <c r="L4" s="342"/>
      <c r="M4" s="343"/>
    </row>
    <row r="5" spans="1:13">
      <c r="A5" s="2413"/>
      <c r="B5" s="344" t="s">
        <v>459</v>
      </c>
      <c r="C5" s="3635" t="s">
        <v>1348</v>
      </c>
      <c r="D5" s="3636"/>
      <c r="E5" s="3636"/>
      <c r="F5" s="3636"/>
      <c r="G5" s="3636"/>
      <c r="H5" s="3636"/>
      <c r="I5" s="3636"/>
      <c r="J5" s="3636"/>
      <c r="K5" s="3636"/>
      <c r="L5" s="3636"/>
      <c r="M5" s="343"/>
    </row>
    <row r="6" spans="1:13">
      <c r="A6" s="2413"/>
      <c r="B6" s="344" t="s">
        <v>460</v>
      </c>
      <c r="C6" s="3635" t="s">
        <v>1349</v>
      </c>
      <c r="D6" s="3636"/>
      <c r="E6" s="3636"/>
      <c r="F6" s="3636"/>
      <c r="G6" s="3636"/>
      <c r="H6" s="3636"/>
      <c r="I6" s="3636"/>
      <c r="J6" s="3636"/>
      <c r="K6" s="3636"/>
      <c r="L6" s="3636"/>
      <c r="M6" s="343"/>
    </row>
    <row r="7" spans="1:13">
      <c r="A7" s="2413"/>
      <c r="B7" s="340" t="s">
        <v>461</v>
      </c>
      <c r="C7" s="3637" t="s">
        <v>0</v>
      </c>
      <c r="D7" s="3638"/>
      <c r="E7" s="348"/>
      <c r="F7" s="348"/>
      <c r="G7" s="349"/>
      <c r="H7" s="350" t="s">
        <v>5</v>
      </c>
      <c r="I7" s="3639" t="s">
        <v>1</v>
      </c>
      <c r="J7" s="3638"/>
      <c r="K7" s="3638"/>
      <c r="L7" s="3638"/>
      <c r="M7" s="3640"/>
    </row>
    <row r="8" spans="1:13" ht="15.75" customHeight="1">
      <c r="A8" s="2413"/>
      <c r="B8" s="3641" t="s">
        <v>462</v>
      </c>
      <c r="C8" s="351"/>
      <c r="D8" s="352"/>
      <c r="E8" s="352"/>
      <c r="F8" s="352"/>
      <c r="G8" s="352"/>
      <c r="H8" s="352"/>
      <c r="I8" s="352"/>
      <c r="J8" s="352"/>
      <c r="K8" s="352"/>
      <c r="L8" s="353"/>
      <c r="M8" s="354"/>
    </row>
    <row r="9" spans="1:13" ht="15.75" customHeight="1">
      <c r="A9" s="2413"/>
      <c r="B9" s="3642"/>
      <c r="C9" s="3624" t="s">
        <v>1350</v>
      </c>
      <c r="D9" s="3625"/>
      <c r="E9" s="355"/>
      <c r="F9" s="3618" t="s">
        <v>676</v>
      </c>
      <c r="G9" s="3619"/>
      <c r="H9" s="355"/>
      <c r="I9" s="3618" t="s">
        <v>22</v>
      </c>
      <c r="J9" s="3619"/>
      <c r="K9" s="355"/>
      <c r="L9" s="3618" t="s">
        <v>1351</v>
      </c>
      <c r="M9" s="3620"/>
    </row>
    <row r="10" spans="1:13">
      <c r="A10" s="2413"/>
      <c r="B10" s="3642"/>
      <c r="C10" s="3621" t="s">
        <v>463</v>
      </c>
      <c r="D10" s="3622"/>
      <c r="E10" s="355"/>
      <c r="F10" s="3622" t="s">
        <v>463</v>
      </c>
      <c r="G10" s="3622"/>
      <c r="H10" s="355"/>
      <c r="I10" s="3622" t="s">
        <v>463</v>
      </c>
      <c r="J10" s="3622"/>
      <c r="K10" s="355"/>
      <c r="L10" s="3622" t="s">
        <v>463</v>
      </c>
      <c r="M10" s="3623"/>
    </row>
    <row r="11" spans="1:13" ht="34.5" customHeight="1">
      <c r="A11" s="2413"/>
      <c r="B11" s="3642"/>
      <c r="C11" s="3625" t="s">
        <v>1352</v>
      </c>
      <c r="D11" s="3626"/>
      <c r="E11" s="355"/>
      <c r="F11" s="3618" t="s">
        <v>147</v>
      </c>
      <c r="G11" s="3619"/>
      <c r="H11" s="355"/>
      <c r="I11" s="3625" t="s">
        <v>1353</v>
      </c>
      <c r="J11" s="3626"/>
      <c r="K11" s="355"/>
      <c r="L11" s="3625" t="s">
        <v>39</v>
      </c>
      <c r="M11" s="3627"/>
    </row>
    <row r="12" spans="1:13" ht="15.75" customHeight="1">
      <c r="A12" s="2413"/>
      <c r="B12" s="3642"/>
      <c r="C12" s="3621" t="s">
        <v>463</v>
      </c>
      <c r="D12" s="3622"/>
      <c r="E12" s="355"/>
      <c r="F12" s="3622" t="s">
        <v>463</v>
      </c>
      <c r="G12" s="3622"/>
      <c r="H12" s="355"/>
      <c r="I12" s="3622" t="s">
        <v>463</v>
      </c>
      <c r="J12" s="3622"/>
      <c r="K12" s="355"/>
      <c r="L12" s="3622" t="s">
        <v>463</v>
      </c>
      <c r="M12" s="3623"/>
    </row>
    <row r="13" spans="1:13" ht="16.5" customHeight="1">
      <c r="A13" s="2413"/>
      <c r="B13" s="3642"/>
      <c r="C13" s="3624" t="s">
        <v>1354</v>
      </c>
      <c r="D13" s="3625"/>
      <c r="E13" s="355"/>
      <c r="F13" s="3618" t="s">
        <v>1145</v>
      </c>
      <c r="G13" s="3619"/>
      <c r="H13" s="355"/>
      <c r="I13" s="3618" t="s">
        <v>422</v>
      </c>
      <c r="J13" s="3619"/>
      <c r="K13" s="355"/>
      <c r="L13" s="3658"/>
      <c r="M13" s="3623"/>
    </row>
    <row r="14" spans="1:13">
      <c r="A14" s="2413"/>
      <c r="B14" s="3643"/>
      <c r="C14" s="3621" t="s">
        <v>463</v>
      </c>
      <c r="D14" s="3622"/>
      <c r="E14" s="355"/>
      <c r="F14" s="3622" t="s">
        <v>463</v>
      </c>
      <c r="G14" s="3622"/>
      <c r="H14" s="355"/>
      <c r="I14" s="3622" t="s">
        <v>463</v>
      </c>
      <c r="J14" s="3622"/>
      <c r="K14" s="355"/>
      <c r="L14" s="3622"/>
      <c r="M14" s="3623"/>
    </row>
    <row r="15" spans="1:13" ht="50.25" customHeight="1">
      <c r="A15" s="2413"/>
      <c r="B15" s="340" t="s">
        <v>464</v>
      </c>
      <c r="C15" s="3629" t="s">
        <v>1366</v>
      </c>
      <c r="D15" s="3630"/>
      <c r="E15" s="3630"/>
      <c r="F15" s="3630"/>
      <c r="G15" s="3630"/>
      <c r="H15" s="3630"/>
      <c r="I15" s="3630"/>
      <c r="J15" s="3630"/>
      <c r="K15" s="3630"/>
      <c r="L15" s="3630"/>
      <c r="M15" s="3631"/>
    </row>
    <row r="16" spans="1:13" ht="50.25" customHeight="1">
      <c r="A16" s="2413"/>
      <c r="B16" s="340" t="s">
        <v>543</v>
      </c>
      <c r="C16" s="3629" t="s">
        <v>1384</v>
      </c>
      <c r="D16" s="3630"/>
      <c r="E16" s="3630"/>
      <c r="F16" s="3630"/>
      <c r="G16" s="3630"/>
      <c r="H16" s="3630"/>
      <c r="I16" s="3630"/>
      <c r="J16" s="3630"/>
      <c r="K16" s="3630"/>
      <c r="L16" s="3630"/>
      <c r="M16" s="3631"/>
    </row>
    <row r="17" spans="1:13" ht="45.75" customHeight="1">
      <c r="A17" s="2413"/>
      <c r="B17" s="340" t="s">
        <v>545</v>
      </c>
      <c r="C17" s="2513" t="s">
        <v>441</v>
      </c>
      <c r="D17" s="2514"/>
      <c r="E17" s="2514"/>
      <c r="F17" s="2514"/>
      <c r="G17" s="2514"/>
      <c r="H17" s="2514"/>
      <c r="I17" s="2514"/>
      <c r="J17" s="2514"/>
      <c r="K17" s="2514"/>
      <c r="L17" s="2514"/>
      <c r="M17" s="2515"/>
    </row>
    <row r="18" spans="1:13">
      <c r="A18" s="2413"/>
      <c r="B18" s="3628" t="s">
        <v>547</v>
      </c>
      <c r="C18" s="2880" t="s">
        <v>11</v>
      </c>
      <c r="D18" s="2881"/>
      <c r="E18" s="299" t="s">
        <v>548</v>
      </c>
      <c r="F18" s="300" t="s">
        <v>1355</v>
      </c>
      <c r="G18" s="300"/>
      <c r="H18" s="300"/>
      <c r="I18" s="300"/>
      <c r="J18" s="300"/>
      <c r="K18" s="300"/>
      <c r="L18" s="353"/>
      <c r="M18" s="354"/>
    </row>
    <row r="19" spans="1:13">
      <c r="A19" s="2414"/>
      <c r="B19" s="3565"/>
      <c r="C19" s="2880"/>
      <c r="D19" s="2881"/>
      <c r="E19" s="2881"/>
      <c r="F19" s="2881"/>
      <c r="G19" s="2881"/>
      <c r="H19" s="2881"/>
      <c r="I19" s="2881"/>
      <c r="J19" s="2881"/>
      <c r="K19" s="2881"/>
      <c r="L19" s="2881"/>
      <c r="M19" s="2882"/>
    </row>
    <row r="20" spans="1:13" ht="15.75" customHeight="1">
      <c r="A20" s="2886" t="s">
        <v>465</v>
      </c>
      <c r="B20" s="340" t="s">
        <v>2</v>
      </c>
      <c r="C20" s="3629" t="s">
        <v>445</v>
      </c>
      <c r="D20" s="3630"/>
      <c r="E20" s="3630"/>
      <c r="F20" s="3630"/>
      <c r="G20" s="3630"/>
      <c r="H20" s="3630"/>
      <c r="I20" s="3630"/>
      <c r="J20" s="3630"/>
      <c r="K20" s="3630"/>
      <c r="L20" s="3630"/>
      <c r="M20" s="3631"/>
    </row>
    <row r="21" spans="1:13" ht="15.75" customHeight="1">
      <c r="A21" s="2519"/>
      <c r="B21" s="340" t="s">
        <v>550</v>
      </c>
      <c r="C21" s="3629" t="s">
        <v>1891</v>
      </c>
      <c r="D21" s="3630"/>
      <c r="E21" s="3630"/>
      <c r="F21" s="3630"/>
      <c r="G21" s="3630"/>
      <c r="H21" s="3630"/>
      <c r="I21" s="3630"/>
      <c r="J21" s="3630"/>
      <c r="K21" s="3630"/>
      <c r="L21" s="3630"/>
      <c r="M21" s="3631"/>
    </row>
    <row r="22" spans="1:13" ht="8.25" customHeight="1">
      <c r="A22" s="2519"/>
      <c r="B22" s="3628" t="s">
        <v>466</v>
      </c>
      <c r="C22" s="356"/>
      <c r="D22" s="357"/>
      <c r="E22" s="357"/>
      <c r="F22" s="357"/>
      <c r="G22" s="357"/>
      <c r="H22" s="357"/>
      <c r="I22" s="357"/>
      <c r="J22" s="357"/>
      <c r="K22" s="357"/>
      <c r="L22" s="357"/>
      <c r="M22" s="358"/>
    </row>
    <row r="23" spans="1:13" ht="9" customHeight="1">
      <c r="A23" s="2519"/>
      <c r="B23" s="3565"/>
      <c r="C23" s="359"/>
      <c r="D23" s="360"/>
      <c r="E23" s="361"/>
      <c r="F23" s="360"/>
      <c r="G23" s="361"/>
      <c r="H23" s="360"/>
      <c r="I23" s="361"/>
      <c r="J23" s="360"/>
      <c r="K23" s="361"/>
      <c r="L23" s="361"/>
      <c r="M23" s="362"/>
    </row>
    <row r="24" spans="1:13">
      <c r="A24" s="2519"/>
      <c r="B24" s="3565"/>
      <c r="C24" s="363" t="s">
        <v>467</v>
      </c>
      <c r="D24" s="364"/>
      <c r="E24" s="365" t="s">
        <v>468</v>
      </c>
      <c r="F24" s="364"/>
      <c r="G24" s="365" t="s">
        <v>469</v>
      </c>
      <c r="H24" s="364"/>
      <c r="I24" s="365" t="s">
        <v>470</v>
      </c>
      <c r="J24" s="366"/>
      <c r="K24" s="365"/>
      <c r="L24" s="365"/>
      <c r="M24" s="367"/>
    </row>
    <row r="25" spans="1:13">
      <c r="A25" s="2519"/>
      <c r="B25" s="3565"/>
      <c r="C25" s="363" t="s">
        <v>471</v>
      </c>
      <c r="D25" s="368"/>
      <c r="E25" s="365" t="s">
        <v>472</v>
      </c>
      <c r="F25" s="369"/>
      <c r="G25" s="365" t="s">
        <v>473</v>
      </c>
      <c r="H25" s="369"/>
      <c r="I25" s="365"/>
      <c r="J25" s="370"/>
      <c r="K25" s="365"/>
      <c r="L25" s="365"/>
      <c r="M25" s="367"/>
    </row>
    <row r="26" spans="1:13">
      <c r="A26" s="2519"/>
      <c r="B26" s="3565"/>
      <c r="C26" s="363" t="s">
        <v>474</v>
      </c>
      <c r="D26" s="368"/>
      <c r="E26" s="365" t="s">
        <v>475</v>
      </c>
      <c r="F26" s="368" t="s">
        <v>534</v>
      </c>
      <c r="G26" s="365"/>
      <c r="H26" s="370"/>
      <c r="I26" s="365"/>
      <c r="J26" s="370"/>
      <c r="K26" s="365"/>
      <c r="L26" s="365"/>
      <c r="M26" s="367"/>
    </row>
    <row r="27" spans="1:13">
      <c r="A27" s="2519"/>
      <c r="B27" s="3565"/>
      <c r="C27" s="363" t="s">
        <v>476</v>
      </c>
      <c r="D27" s="369"/>
      <c r="E27" s="365" t="s">
        <v>478</v>
      </c>
      <c r="F27" s="371"/>
      <c r="G27" s="371"/>
      <c r="H27" s="371"/>
      <c r="I27" s="371"/>
      <c r="J27" s="371"/>
      <c r="K27" s="371"/>
      <c r="L27" s="371"/>
      <c r="M27" s="372"/>
    </row>
    <row r="28" spans="1:13" ht="9.75" customHeight="1">
      <c r="A28" s="2519"/>
      <c r="B28" s="3566"/>
      <c r="C28" s="373"/>
      <c r="D28" s="374"/>
      <c r="E28" s="374"/>
      <c r="F28" s="374"/>
      <c r="G28" s="374"/>
      <c r="H28" s="374"/>
      <c r="I28" s="374"/>
      <c r="J28" s="374"/>
      <c r="K28" s="374"/>
      <c r="L28" s="374"/>
      <c r="M28" s="375"/>
    </row>
    <row r="29" spans="1:13">
      <c r="A29" s="2519"/>
      <c r="B29" s="3628" t="s">
        <v>479</v>
      </c>
      <c r="C29" s="376"/>
      <c r="D29" s="377"/>
      <c r="E29" s="377"/>
      <c r="F29" s="377"/>
      <c r="G29" s="377"/>
      <c r="H29" s="377"/>
      <c r="I29" s="377"/>
      <c r="J29" s="377"/>
      <c r="K29" s="377"/>
      <c r="L29" s="353"/>
      <c r="M29" s="354"/>
    </row>
    <row r="30" spans="1:13">
      <c r="A30" s="2519"/>
      <c r="B30" s="3565"/>
      <c r="C30" s="363" t="s">
        <v>480</v>
      </c>
      <c r="D30" s="369"/>
      <c r="E30" s="378"/>
      <c r="F30" s="365" t="s">
        <v>481</v>
      </c>
      <c r="G30" s="368" t="s">
        <v>534</v>
      </c>
      <c r="H30" s="378"/>
      <c r="I30" s="365" t="s">
        <v>482</v>
      </c>
      <c r="J30" s="368"/>
      <c r="K30" s="378"/>
      <c r="L30" s="379"/>
      <c r="M30" s="380"/>
    </row>
    <row r="31" spans="1:13">
      <c r="A31" s="2519"/>
      <c r="B31" s="3565"/>
      <c r="C31" s="363" t="s">
        <v>483</v>
      </c>
      <c r="D31" s="381"/>
      <c r="E31" s="379"/>
      <c r="F31" s="365" t="s">
        <v>484</v>
      </c>
      <c r="G31" s="369"/>
      <c r="H31" s="379"/>
      <c r="I31" s="382"/>
      <c r="J31" s="379"/>
      <c r="K31" s="355"/>
      <c r="L31" s="379"/>
      <c r="M31" s="380"/>
    </row>
    <row r="32" spans="1:13">
      <c r="A32" s="2519"/>
      <c r="B32" s="3566"/>
      <c r="C32" s="383"/>
      <c r="D32" s="384"/>
      <c r="E32" s="384"/>
      <c r="F32" s="384"/>
      <c r="G32" s="384"/>
      <c r="H32" s="384"/>
      <c r="I32" s="384"/>
      <c r="J32" s="384"/>
      <c r="K32" s="384"/>
      <c r="L32" s="385"/>
      <c r="M32" s="386"/>
    </row>
    <row r="33" spans="1:13">
      <c r="A33" s="2519"/>
      <c r="B33" s="387" t="s">
        <v>485</v>
      </c>
      <c r="C33" s="388"/>
      <c r="D33" s="300"/>
      <c r="E33" s="300"/>
      <c r="F33" s="300"/>
      <c r="G33" s="300"/>
      <c r="H33" s="300"/>
      <c r="I33" s="300"/>
      <c r="J33" s="300"/>
      <c r="K33" s="300"/>
      <c r="L33" s="300"/>
      <c r="M33" s="389"/>
    </row>
    <row r="34" spans="1:13">
      <c r="A34" s="2519"/>
      <c r="B34" s="387"/>
      <c r="C34" s="390" t="s">
        <v>486</v>
      </c>
      <c r="D34" s="443" t="s">
        <v>8</v>
      </c>
      <c r="E34" s="378"/>
      <c r="F34" s="392" t="s">
        <v>487</v>
      </c>
      <c r="G34" s="369" t="s">
        <v>8</v>
      </c>
      <c r="H34" s="378"/>
      <c r="I34" s="392" t="s">
        <v>488</v>
      </c>
      <c r="J34" s="393" t="s">
        <v>8</v>
      </c>
      <c r="K34" s="219"/>
      <c r="L34" s="394"/>
      <c r="M34" s="395"/>
    </row>
    <row r="35" spans="1:13">
      <c r="A35" s="2519"/>
      <c r="B35" s="344"/>
      <c r="C35" s="373"/>
      <c r="D35" s="374"/>
      <c r="E35" s="374"/>
      <c r="F35" s="374"/>
      <c r="G35" s="374"/>
      <c r="H35" s="374"/>
      <c r="I35" s="374"/>
      <c r="J35" s="374"/>
      <c r="K35" s="374"/>
      <c r="L35" s="374"/>
      <c r="M35" s="375"/>
    </row>
    <row r="36" spans="1:13">
      <c r="A36" s="2519"/>
      <c r="B36" s="3628" t="s">
        <v>489</v>
      </c>
      <c r="C36" s="396"/>
      <c r="D36" s="397"/>
      <c r="E36" s="397"/>
      <c r="F36" s="397"/>
      <c r="G36" s="397"/>
      <c r="H36" s="397"/>
      <c r="I36" s="397"/>
      <c r="J36" s="397"/>
      <c r="K36" s="397"/>
      <c r="L36" s="353"/>
      <c r="M36" s="354"/>
    </row>
    <row r="37" spans="1:13">
      <c r="A37" s="2519"/>
      <c r="B37" s="3565"/>
      <c r="C37" s="398" t="s">
        <v>490</v>
      </c>
      <c r="D37" s="399">
        <v>2020</v>
      </c>
      <c r="E37" s="400"/>
      <c r="F37" s="378" t="s">
        <v>491</v>
      </c>
      <c r="G37" s="399" t="s">
        <v>492</v>
      </c>
      <c r="H37" s="400"/>
      <c r="I37" s="392"/>
      <c r="J37" s="400"/>
      <c r="K37" s="400"/>
      <c r="L37" s="379"/>
      <c r="M37" s="380"/>
    </row>
    <row r="38" spans="1:13">
      <c r="A38" s="2519"/>
      <c r="B38" s="3566"/>
      <c r="C38" s="373"/>
      <c r="D38" s="401"/>
      <c r="E38" s="402"/>
      <c r="F38" s="374"/>
      <c r="G38" s="402"/>
      <c r="H38" s="402"/>
      <c r="I38" s="403"/>
      <c r="J38" s="402"/>
      <c r="K38" s="402"/>
      <c r="L38" s="385"/>
      <c r="M38" s="386"/>
    </row>
    <row r="39" spans="1:13">
      <c r="A39" s="2519"/>
      <c r="B39" s="3628" t="s">
        <v>493</v>
      </c>
      <c r="C39" s="404"/>
      <c r="D39" s="405"/>
      <c r="E39" s="405"/>
      <c r="F39" s="405"/>
      <c r="G39" s="405"/>
      <c r="H39" s="405"/>
      <c r="I39" s="405"/>
      <c r="J39" s="405"/>
      <c r="K39" s="405"/>
      <c r="L39" s="405"/>
      <c r="M39" s="406"/>
    </row>
    <row r="40" spans="1:13">
      <c r="A40" s="2519"/>
      <c r="B40" s="3565"/>
      <c r="C40" s="407"/>
      <c r="D40" s="408" t="s">
        <v>494</v>
      </c>
      <c r="E40" s="408"/>
      <c r="F40" s="408" t="s">
        <v>495</v>
      </c>
      <c r="G40" s="408"/>
      <c r="H40" s="409" t="s">
        <v>496</v>
      </c>
      <c r="I40" s="409"/>
      <c r="J40" s="409" t="s">
        <v>497</v>
      </c>
      <c r="K40" s="408"/>
      <c r="L40" s="408" t="s">
        <v>498</v>
      </c>
      <c r="M40" s="410"/>
    </row>
    <row r="41" spans="1:13">
      <c r="A41" s="2519"/>
      <c r="B41" s="3565"/>
      <c r="C41" s="407"/>
      <c r="D41" s="411" t="s">
        <v>29</v>
      </c>
      <c r="E41" s="412">
        <v>2020</v>
      </c>
      <c r="F41" s="411">
        <v>0.25</v>
      </c>
      <c r="G41" s="412">
        <v>2021</v>
      </c>
      <c r="H41" s="411">
        <v>0.35</v>
      </c>
      <c r="I41" s="412">
        <v>2022</v>
      </c>
      <c r="J41" s="411">
        <v>0.45</v>
      </c>
      <c r="K41" s="412">
        <v>2023</v>
      </c>
      <c r="L41" s="411">
        <v>0.55000000000000004</v>
      </c>
      <c r="M41" s="413">
        <v>2024</v>
      </c>
    </row>
    <row r="42" spans="1:13">
      <c r="A42" s="2519"/>
      <c r="B42" s="3565"/>
      <c r="C42" s="407"/>
      <c r="D42" s="408" t="s">
        <v>499</v>
      </c>
      <c r="E42" s="408"/>
      <c r="F42" s="408" t="s">
        <v>500</v>
      </c>
      <c r="G42" s="408"/>
      <c r="H42" s="409" t="s">
        <v>501</v>
      </c>
      <c r="I42" s="409"/>
      <c r="J42" s="409" t="s">
        <v>502</v>
      </c>
      <c r="K42" s="408"/>
      <c r="L42" s="408" t="s">
        <v>503</v>
      </c>
      <c r="M42" s="362"/>
    </row>
    <row r="43" spans="1:13">
      <c r="A43" s="2519"/>
      <c r="B43" s="3565"/>
      <c r="C43" s="407"/>
      <c r="D43" s="411">
        <v>0.65</v>
      </c>
      <c r="E43" s="412">
        <v>2025</v>
      </c>
      <c r="F43" s="411">
        <v>0.75</v>
      </c>
      <c r="G43" s="412">
        <v>2026</v>
      </c>
      <c r="H43" s="411">
        <v>0.85</v>
      </c>
      <c r="I43" s="412">
        <v>2027</v>
      </c>
      <c r="J43" s="411">
        <v>0.95</v>
      </c>
      <c r="K43" s="412">
        <v>2028</v>
      </c>
      <c r="L43" s="411">
        <v>1</v>
      </c>
      <c r="M43" s="412">
        <v>2029</v>
      </c>
    </row>
    <row r="44" spans="1:13">
      <c r="A44" s="2519"/>
      <c r="B44" s="3565"/>
      <c r="C44" s="407"/>
      <c r="D44" s="408" t="s">
        <v>504</v>
      </c>
      <c r="E44" s="408"/>
      <c r="F44" s="408" t="s">
        <v>505</v>
      </c>
      <c r="G44" s="408"/>
      <c r="H44" s="409" t="s">
        <v>506</v>
      </c>
      <c r="I44" s="409"/>
      <c r="J44" s="409" t="s">
        <v>507</v>
      </c>
      <c r="K44" s="408"/>
      <c r="L44" s="408" t="s">
        <v>508</v>
      </c>
      <c r="M44" s="362"/>
    </row>
    <row r="45" spans="1:13">
      <c r="A45" s="2519"/>
      <c r="B45" s="3565"/>
      <c r="C45" s="407"/>
      <c r="D45" s="411">
        <v>1</v>
      </c>
      <c r="E45" s="412">
        <v>2030</v>
      </c>
      <c r="F45" s="411"/>
      <c r="G45" s="412" t="s">
        <v>8</v>
      </c>
      <c r="H45" s="411"/>
      <c r="I45" s="412" t="s">
        <v>8</v>
      </c>
      <c r="J45" s="411"/>
      <c r="K45" s="412" t="s">
        <v>8</v>
      </c>
      <c r="L45" s="411"/>
      <c r="M45" s="412" t="s">
        <v>8</v>
      </c>
    </row>
    <row r="46" spans="1:13">
      <c r="A46" s="2519"/>
      <c r="B46" s="3565"/>
      <c r="C46" s="407"/>
      <c r="D46" s="414" t="s">
        <v>508</v>
      </c>
      <c r="E46" s="415"/>
      <c r="F46" s="414" t="s">
        <v>509</v>
      </c>
      <c r="G46" s="415"/>
      <c r="H46" s="416"/>
      <c r="I46" s="417"/>
      <c r="J46" s="416"/>
      <c r="K46" s="417"/>
      <c r="L46" s="416"/>
      <c r="M46" s="418"/>
    </row>
    <row r="47" spans="1:13">
      <c r="A47" s="2519"/>
      <c r="B47" s="3565"/>
      <c r="C47" s="407"/>
      <c r="D47" s="411"/>
      <c r="E47" s="412" t="s">
        <v>8</v>
      </c>
      <c r="F47" s="411">
        <v>1</v>
      </c>
      <c r="G47" s="412" t="s">
        <v>8</v>
      </c>
      <c r="H47" s="3644"/>
      <c r="I47" s="3644"/>
      <c r="J47" s="419"/>
      <c r="K47" s="408"/>
      <c r="L47" s="419"/>
      <c r="M47" s="420"/>
    </row>
    <row r="48" spans="1:13">
      <c r="A48" s="2519"/>
      <c r="B48" s="3565"/>
      <c r="C48" s="421"/>
      <c r="D48" s="414"/>
      <c r="E48" s="415"/>
      <c r="F48" s="414"/>
      <c r="G48" s="415"/>
      <c r="H48" s="422"/>
      <c r="I48" s="423"/>
      <c r="J48" s="422"/>
      <c r="K48" s="423"/>
      <c r="L48" s="422"/>
      <c r="M48" s="424"/>
    </row>
    <row r="49" spans="1:13" ht="18" customHeight="1">
      <c r="A49" s="2519"/>
      <c r="B49" s="3628" t="s">
        <v>510</v>
      </c>
      <c r="C49" s="376"/>
      <c r="D49" s="377"/>
      <c r="E49" s="377"/>
      <c r="F49" s="377"/>
      <c r="G49" s="377"/>
      <c r="H49" s="377"/>
      <c r="I49" s="377"/>
      <c r="J49" s="377"/>
      <c r="K49" s="377"/>
      <c r="L49" s="379"/>
      <c r="M49" s="380"/>
    </row>
    <row r="50" spans="1:13">
      <c r="A50" s="2519"/>
      <c r="B50" s="3565"/>
      <c r="C50" s="425"/>
      <c r="D50" s="426" t="s">
        <v>131</v>
      </c>
      <c r="E50" s="427" t="s">
        <v>28</v>
      </c>
      <c r="F50" s="3645" t="s">
        <v>511</v>
      </c>
      <c r="G50" s="3646"/>
      <c r="H50" s="3646"/>
      <c r="I50" s="3646"/>
      <c r="J50" s="3646"/>
      <c r="K50" s="428" t="s">
        <v>512</v>
      </c>
      <c r="L50" s="3651"/>
      <c r="M50" s="3652"/>
    </row>
    <row r="51" spans="1:13">
      <c r="A51" s="2519"/>
      <c r="B51" s="3565"/>
      <c r="C51" s="425"/>
      <c r="D51" s="429"/>
      <c r="E51" s="368" t="s">
        <v>477</v>
      </c>
      <c r="F51" s="3645"/>
      <c r="G51" s="3646"/>
      <c r="H51" s="3646"/>
      <c r="I51" s="3646"/>
      <c r="J51" s="3646"/>
      <c r="K51" s="379"/>
      <c r="L51" s="3653"/>
      <c r="M51" s="3654"/>
    </row>
    <row r="52" spans="1:13">
      <c r="A52" s="2519"/>
      <c r="B52" s="3566"/>
      <c r="C52" s="430"/>
      <c r="D52" s="385"/>
      <c r="E52" s="385"/>
      <c r="F52" s="385"/>
      <c r="G52" s="385"/>
      <c r="H52" s="385"/>
      <c r="I52" s="385"/>
      <c r="J52" s="385"/>
      <c r="K52" s="385"/>
      <c r="L52" s="379"/>
      <c r="M52" s="380"/>
    </row>
    <row r="53" spans="1:13" ht="63" customHeight="1">
      <c r="A53" s="2519"/>
      <c r="B53" s="340" t="s">
        <v>513</v>
      </c>
      <c r="C53" s="2880" t="s">
        <v>1367</v>
      </c>
      <c r="D53" s="2881"/>
      <c r="E53" s="2881"/>
      <c r="F53" s="2881"/>
      <c r="G53" s="2881"/>
      <c r="H53" s="2881"/>
      <c r="I53" s="2881"/>
      <c r="J53" s="2881"/>
      <c r="K53" s="2881"/>
      <c r="L53" s="2881"/>
      <c r="M53" s="2882"/>
    </row>
    <row r="54" spans="1:13" ht="15.75" customHeight="1">
      <c r="A54" s="2519"/>
      <c r="B54" s="340" t="s">
        <v>514</v>
      </c>
      <c r="C54" s="2880" t="s">
        <v>1364</v>
      </c>
      <c r="D54" s="2881"/>
      <c r="E54" s="2881"/>
      <c r="F54" s="2881"/>
      <c r="G54" s="2881"/>
      <c r="H54" s="2881"/>
      <c r="I54" s="2881"/>
      <c r="J54" s="2881"/>
      <c r="K54" s="2881"/>
      <c r="L54" s="2881"/>
      <c r="M54" s="2882"/>
    </row>
    <row r="55" spans="1:13">
      <c r="A55" s="2519"/>
      <c r="B55" s="340" t="s">
        <v>515</v>
      </c>
      <c r="C55" s="431">
        <v>30</v>
      </c>
      <c r="D55" s="432"/>
      <c r="E55" s="432"/>
      <c r="F55" s="432"/>
      <c r="G55" s="432"/>
      <c r="H55" s="432"/>
      <c r="I55" s="432"/>
      <c r="J55" s="432"/>
      <c r="K55" s="432"/>
      <c r="L55" s="432"/>
      <c r="M55" s="433"/>
    </row>
    <row r="56" spans="1:13">
      <c r="A56" s="2519"/>
      <c r="B56" s="340" t="s">
        <v>517</v>
      </c>
      <c r="C56" s="431" t="s">
        <v>8</v>
      </c>
      <c r="D56" s="432"/>
      <c r="E56" s="432"/>
      <c r="F56" s="432"/>
      <c r="G56" s="432"/>
      <c r="H56" s="432"/>
      <c r="I56" s="432"/>
      <c r="J56" s="432"/>
      <c r="K56" s="432"/>
      <c r="L56" s="432"/>
      <c r="M56" s="433"/>
    </row>
    <row r="57" spans="1:13" ht="15.75" customHeight="1">
      <c r="A57" s="2887" t="s">
        <v>518</v>
      </c>
      <c r="B57" s="434" t="s">
        <v>519</v>
      </c>
      <c r="C57" s="3647" t="s">
        <v>1359</v>
      </c>
      <c r="D57" s="3648"/>
      <c r="E57" s="3648"/>
      <c r="F57" s="3648"/>
      <c r="G57" s="3648"/>
      <c r="H57" s="3648"/>
      <c r="I57" s="3648"/>
      <c r="J57" s="3648"/>
      <c r="K57" s="3648"/>
      <c r="L57" s="3648"/>
      <c r="M57" s="3649"/>
    </row>
    <row r="58" spans="1:13">
      <c r="A58" s="2502"/>
      <c r="B58" s="434" t="s">
        <v>521</v>
      </c>
      <c r="C58" s="3647" t="s">
        <v>1360</v>
      </c>
      <c r="D58" s="3648"/>
      <c r="E58" s="3648"/>
      <c r="F58" s="3648"/>
      <c r="G58" s="3648"/>
      <c r="H58" s="3648"/>
      <c r="I58" s="3648"/>
      <c r="J58" s="3648"/>
      <c r="K58" s="3648"/>
      <c r="L58" s="3648"/>
      <c r="M58" s="3649"/>
    </row>
    <row r="59" spans="1:13">
      <c r="A59" s="2502"/>
      <c r="B59" s="434" t="s">
        <v>523</v>
      </c>
      <c r="C59" s="3647" t="s">
        <v>824</v>
      </c>
      <c r="D59" s="3648"/>
      <c r="E59" s="3648"/>
      <c r="F59" s="3648"/>
      <c r="G59" s="3648"/>
      <c r="H59" s="3648"/>
      <c r="I59" s="3648"/>
      <c r="J59" s="3648"/>
      <c r="K59" s="3648"/>
      <c r="L59" s="3648"/>
      <c r="M59" s="3649"/>
    </row>
    <row r="60" spans="1:13" ht="15.75" customHeight="1">
      <c r="A60" s="2502"/>
      <c r="B60" s="435" t="s">
        <v>524</v>
      </c>
      <c r="C60" s="3647" t="s">
        <v>266</v>
      </c>
      <c r="D60" s="3648"/>
      <c r="E60" s="3648"/>
      <c r="F60" s="3648"/>
      <c r="G60" s="3648"/>
      <c r="H60" s="3648"/>
      <c r="I60" s="3648"/>
      <c r="J60" s="3648"/>
      <c r="K60" s="3648"/>
      <c r="L60" s="3648"/>
      <c r="M60" s="3649"/>
    </row>
    <row r="61" spans="1:13" ht="15.75" customHeight="1">
      <c r="A61" s="2502"/>
      <c r="B61" s="434" t="s">
        <v>526</v>
      </c>
      <c r="C61" s="3650" t="s">
        <v>1361</v>
      </c>
      <c r="D61" s="3648"/>
      <c r="E61" s="3648"/>
      <c r="F61" s="3648"/>
      <c r="G61" s="3648"/>
      <c r="H61" s="3648"/>
      <c r="I61" s="3648"/>
      <c r="J61" s="3648"/>
      <c r="K61" s="3648"/>
      <c r="L61" s="3648"/>
      <c r="M61" s="3649"/>
    </row>
    <row r="62" spans="1:13" ht="16.5" thickBot="1">
      <c r="A62" s="2516"/>
      <c r="B62" s="434" t="s">
        <v>527</v>
      </c>
      <c r="C62" s="3647">
        <v>3169001</v>
      </c>
      <c r="D62" s="3648"/>
      <c r="E62" s="3648"/>
      <c r="F62" s="3648"/>
      <c r="G62" s="3648"/>
      <c r="H62" s="3648"/>
      <c r="I62" s="3648"/>
      <c r="J62" s="3648"/>
      <c r="K62" s="3648"/>
      <c r="L62" s="3648"/>
      <c r="M62" s="3649"/>
    </row>
    <row r="63" spans="1:13" ht="15.75" customHeight="1">
      <c r="A63" s="2887" t="s">
        <v>528</v>
      </c>
      <c r="B63" s="436" t="s">
        <v>529</v>
      </c>
      <c r="C63" s="3647" t="s">
        <v>1345</v>
      </c>
      <c r="D63" s="3648"/>
      <c r="E63" s="3648"/>
      <c r="F63" s="3648"/>
      <c r="G63" s="3648"/>
      <c r="H63" s="3648"/>
      <c r="I63" s="3648"/>
      <c r="J63" s="3648"/>
      <c r="K63" s="3648"/>
      <c r="L63" s="3648"/>
      <c r="M63" s="3649"/>
    </row>
    <row r="64" spans="1:13" ht="30" customHeight="1">
      <c r="A64" s="2502"/>
      <c r="B64" s="436" t="s">
        <v>531</v>
      </c>
      <c r="C64" s="3647" t="s">
        <v>1362</v>
      </c>
      <c r="D64" s="3648"/>
      <c r="E64" s="3648"/>
      <c r="F64" s="3648"/>
      <c r="G64" s="3648"/>
      <c r="H64" s="3648"/>
      <c r="I64" s="3648"/>
      <c r="J64" s="3648"/>
      <c r="K64" s="3648"/>
      <c r="L64" s="3648"/>
      <c r="M64" s="3649"/>
    </row>
    <row r="65" spans="1:13" ht="30" customHeight="1" thickBot="1">
      <c r="A65" s="2502"/>
      <c r="B65" s="437" t="s">
        <v>5</v>
      </c>
      <c r="C65" s="3647" t="s">
        <v>1276</v>
      </c>
      <c r="D65" s="3648"/>
      <c r="E65" s="3648"/>
      <c r="F65" s="3648"/>
      <c r="G65" s="3648"/>
      <c r="H65" s="3648"/>
      <c r="I65" s="3648"/>
      <c r="J65" s="3648"/>
      <c r="K65" s="3648"/>
      <c r="L65" s="3648"/>
      <c r="M65" s="3649"/>
    </row>
    <row r="66" spans="1:13" ht="16.5" thickBot="1">
      <c r="A66" s="150" t="s">
        <v>533</v>
      </c>
      <c r="B66" s="438"/>
      <c r="C66" s="2568"/>
      <c r="D66" s="3660"/>
      <c r="E66" s="3660"/>
      <c r="F66" s="3660"/>
      <c r="G66" s="3660"/>
      <c r="H66" s="3660"/>
      <c r="I66" s="3660"/>
      <c r="J66" s="3660"/>
      <c r="K66" s="3660"/>
      <c r="L66" s="3660"/>
      <c r="M66" s="3661"/>
    </row>
  </sheetData>
  <mergeCells count="66">
    <mergeCell ref="A63:A65"/>
    <mergeCell ref="C63:M63"/>
    <mergeCell ref="C64:M64"/>
    <mergeCell ref="C65:M65"/>
    <mergeCell ref="C66:M66"/>
    <mergeCell ref="C13:D13"/>
    <mergeCell ref="F13:G13"/>
    <mergeCell ref="I13:J13"/>
    <mergeCell ref="L13:M13"/>
    <mergeCell ref="C14:D14"/>
    <mergeCell ref="F14:G14"/>
    <mergeCell ref="I14:J14"/>
    <mergeCell ref="L14:M14"/>
    <mergeCell ref="C17:M17"/>
    <mergeCell ref="L50:M51"/>
    <mergeCell ref="C53:M53"/>
    <mergeCell ref="C54:M54"/>
    <mergeCell ref="C15:M15"/>
    <mergeCell ref="C16:M16"/>
    <mergeCell ref="A57:A62"/>
    <mergeCell ref="C57:M57"/>
    <mergeCell ref="C58:M58"/>
    <mergeCell ref="C59:M59"/>
    <mergeCell ref="C60:M60"/>
    <mergeCell ref="C61:M61"/>
    <mergeCell ref="C62:M62"/>
    <mergeCell ref="B36:B38"/>
    <mergeCell ref="B39:B48"/>
    <mergeCell ref="H47:I47"/>
    <mergeCell ref="B49:B52"/>
    <mergeCell ref="F50:F51"/>
    <mergeCell ref="G50:J51"/>
    <mergeCell ref="B18:B19"/>
    <mergeCell ref="C18:D18"/>
    <mergeCell ref="C19:M19"/>
    <mergeCell ref="A20:A56"/>
    <mergeCell ref="C20:M20"/>
    <mergeCell ref="C21:M21"/>
    <mergeCell ref="B22:B28"/>
    <mergeCell ref="B29:B32"/>
    <mergeCell ref="A2:A19"/>
    <mergeCell ref="C2:M2"/>
    <mergeCell ref="F4:G4"/>
    <mergeCell ref="C5:L5"/>
    <mergeCell ref="C6:L6"/>
    <mergeCell ref="C7:D7"/>
    <mergeCell ref="I7:M7"/>
    <mergeCell ref="B8:B14"/>
    <mergeCell ref="F11:G11"/>
    <mergeCell ref="I11:J11"/>
    <mergeCell ref="L11:M11"/>
    <mergeCell ref="C12:D12"/>
    <mergeCell ref="F12:G12"/>
    <mergeCell ref="I12:J12"/>
    <mergeCell ref="L12:M12"/>
    <mergeCell ref="C11:D11"/>
    <mergeCell ref="B1:M1"/>
    <mergeCell ref="I9:J9"/>
    <mergeCell ref="L9:M9"/>
    <mergeCell ref="C10:D10"/>
    <mergeCell ref="F10:G10"/>
    <mergeCell ref="I10:J10"/>
    <mergeCell ref="L10:M10"/>
    <mergeCell ref="C9:D9"/>
    <mergeCell ref="F9:G9"/>
    <mergeCell ref="C3:M3"/>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20"/>
    <dataValidation allowBlank="1" showInputMessage="1" showErrorMessage="1" prompt="Identifique la meta ODS a que le apunta el indicador de producto. Seleccione de la lista desplegable." sqref="E18"/>
    <dataValidation allowBlank="1" showInputMessage="1" showErrorMessage="1" prompt="Identifique el ODS a que le apunta el indicador de producto. Seleccione de la lista desplegable._x000a_" sqref="B18:B19"/>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61"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Producto_SIDICU (rev).xlsx]Desplegables'!#REF!</xm:f>
          </x14:formula1>
          <xm:sqref>C4 C18:D18 C7 G50:J51</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6"/>
  <sheetViews>
    <sheetView topLeftCell="B1" zoomScale="90" zoomScaleNormal="90" zoomScalePageLayoutView="85" workbookViewId="0">
      <selection activeCell="C21" sqref="C21:M21"/>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1368</v>
      </c>
      <c r="C1" s="153"/>
      <c r="D1" s="153"/>
      <c r="E1" s="153"/>
      <c r="F1" s="153"/>
      <c r="G1" s="153"/>
      <c r="H1" s="153"/>
      <c r="I1" s="153"/>
      <c r="J1" s="153"/>
      <c r="K1" s="153"/>
      <c r="L1" s="153"/>
      <c r="M1" s="154"/>
    </row>
    <row r="2" spans="1:13">
      <c r="A2" s="2866" t="s">
        <v>457</v>
      </c>
      <c r="B2" s="4" t="s">
        <v>458</v>
      </c>
      <c r="C2" s="2582" t="s">
        <v>450</v>
      </c>
      <c r="D2" s="2583"/>
      <c r="E2" s="2583"/>
      <c r="F2" s="2583"/>
      <c r="G2" s="2583"/>
      <c r="H2" s="2583"/>
      <c r="I2" s="2583"/>
      <c r="J2" s="2583"/>
      <c r="K2" s="2583"/>
      <c r="L2" s="2583"/>
      <c r="M2" s="2584"/>
    </row>
    <row r="3" spans="1:13" ht="31.5" customHeight="1">
      <c r="A3" s="2548"/>
      <c r="B3" s="340" t="s">
        <v>538</v>
      </c>
      <c r="C3" s="2503" t="s">
        <v>442</v>
      </c>
      <c r="D3" s="2504"/>
      <c r="E3" s="2504"/>
      <c r="F3" s="2504"/>
      <c r="G3" s="2504"/>
      <c r="H3" s="2504"/>
      <c r="I3" s="2504"/>
      <c r="J3" s="2504"/>
      <c r="K3" s="2504"/>
      <c r="L3" s="2504"/>
      <c r="M3" s="2505"/>
    </row>
    <row r="4" spans="1:13">
      <c r="A4" s="2548"/>
      <c r="B4" s="13" t="s">
        <v>3</v>
      </c>
      <c r="C4" s="252" t="s">
        <v>131</v>
      </c>
      <c r="D4" s="256"/>
      <c r="E4" s="257"/>
      <c r="F4" s="2867" t="s">
        <v>4</v>
      </c>
      <c r="G4" s="2868"/>
      <c r="H4" s="265">
        <v>56</v>
      </c>
      <c r="I4" s="259"/>
      <c r="J4" s="259"/>
      <c r="K4" s="259"/>
      <c r="L4" s="259"/>
      <c r="M4" s="260"/>
    </row>
    <row r="5" spans="1:13">
      <c r="A5" s="2548"/>
      <c r="B5" s="13" t="s">
        <v>459</v>
      </c>
      <c r="C5" s="2869" t="s">
        <v>1348</v>
      </c>
      <c r="D5" s="2870"/>
      <c r="E5" s="2870"/>
      <c r="F5" s="2870"/>
      <c r="G5" s="2870"/>
      <c r="H5" s="2870"/>
      <c r="I5" s="2870"/>
      <c r="J5" s="2870"/>
      <c r="K5" s="2870"/>
      <c r="L5" s="2870"/>
      <c r="M5" s="260"/>
    </row>
    <row r="6" spans="1:13">
      <c r="A6" s="2548"/>
      <c r="B6" s="13" t="s">
        <v>460</v>
      </c>
      <c r="C6" s="2869" t="s">
        <v>1349</v>
      </c>
      <c r="D6" s="2870"/>
      <c r="E6" s="2870"/>
      <c r="F6" s="2870"/>
      <c r="G6" s="2870"/>
      <c r="H6" s="2870"/>
      <c r="I6" s="2870"/>
      <c r="J6" s="2870"/>
      <c r="K6" s="2870"/>
      <c r="L6" s="2870"/>
      <c r="M6" s="260"/>
    </row>
    <row r="7" spans="1:13">
      <c r="A7" s="2548"/>
      <c r="B7" s="278" t="s">
        <v>461</v>
      </c>
      <c r="C7" s="3669" t="s">
        <v>0</v>
      </c>
      <c r="D7" s="3670"/>
      <c r="E7" s="337"/>
      <c r="F7" s="337"/>
      <c r="G7" s="338"/>
      <c r="H7" s="215" t="s">
        <v>5</v>
      </c>
      <c r="I7" s="3671" t="s">
        <v>1</v>
      </c>
      <c r="J7" s="3670"/>
      <c r="K7" s="3670"/>
      <c r="L7" s="3670"/>
      <c r="M7" s="3672"/>
    </row>
    <row r="8" spans="1:13">
      <c r="A8" s="2548"/>
      <c r="B8" s="2876" t="s">
        <v>462</v>
      </c>
      <c r="C8" s="268"/>
      <c r="D8" s="17"/>
      <c r="E8" s="17"/>
      <c r="F8" s="17"/>
      <c r="G8" s="17"/>
      <c r="H8" s="17"/>
      <c r="I8" s="17"/>
      <c r="J8" s="17"/>
      <c r="K8" s="17"/>
      <c r="L8" s="18"/>
      <c r="M8" s="229"/>
    </row>
    <row r="9" spans="1:13">
      <c r="A9" s="2548"/>
      <c r="B9" s="2540"/>
      <c r="C9" s="3673" t="s">
        <v>1350</v>
      </c>
      <c r="D9" s="3674"/>
      <c r="E9" s="20"/>
      <c r="F9" s="3675" t="s">
        <v>676</v>
      </c>
      <c r="G9" s="2569"/>
      <c r="H9" s="20"/>
      <c r="I9" s="3675" t="s">
        <v>22</v>
      </c>
      <c r="J9" s="2569"/>
      <c r="K9" s="20"/>
      <c r="L9" s="3675" t="s">
        <v>1351</v>
      </c>
      <c r="M9" s="3676"/>
    </row>
    <row r="10" spans="1:13">
      <c r="A10" s="2548"/>
      <c r="B10" s="2540"/>
      <c r="C10" s="3677" t="s">
        <v>463</v>
      </c>
      <c r="D10" s="3678"/>
      <c r="E10" s="20"/>
      <c r="F10" s="3678" t="s">
        <v>463</v>
      </c>
      <c r="G10" s="3678"/>
      <c r="H10" s="20"/>
      <c r="I10" s="3678" t="s">
        <v>463</v>
      </c>
      <c r="J10" s="3678"/>
      <c r="K10" s="20"/>
      <c r="L10" s="3678" t="s">
        <v>463</v>
      </c>
      <c r="M10" s="3679"/>
    </row>
    <row r="11" spans="1:13" ht="30" customHeight="1">
      <c r="A11" s="2548"/>
      <c r="B11" s="2540"/>
      <c r="C11" s="3674" t="s">
        <v>1352</v>
      </c>
      <c r="D11" s="2437"/>
      <c r="E11" s="20"/>
      <c r="F11" s="3675" t="s">
        <v>147</v>
      </c>
      <c r="G11" s="2569"/>
      <c r="H11" s="20"/>
      <c r="I11" s="3674" t="s">
        <v>1353</v>
      </c>
      <c r="J11" s="2437"/>
      <c r="K11" s="20"/>
      <c r="L11" s="3674" t="s">
        <v>39</v>
      </c>
      <c r="M11" s="3680"/>
    </row>
    <row r="12" spans="1:13">
      <c r="A12" s="2548"/>
      <c r="B12" s="2540"/>
      <c r="C12" s="3677" t="s">
        <v>463</v>
      </c>
      <c r="D12" s="3678"/>
      <c r="E12" s="20"/>
      <c r="F12" s="3678" t="s">
        <v>463</v>
      </c>
      <c r="G12" s="3678"/>
      <c r="H12" s="20"/>
      <c r="I12" s="3678" t="s">
        <v>463</v>
      </c>
      <c r="J12" s="3678"/>
      <c r="K12" s="20"/>
      <c r="L12" s="3678" t="s">
        <v>463</v>
      </c>
      <c r="M12" s="3679"/>
    </row>
    <row r="13" spans="1:13">
      <c r="A13" s="2548"/>
      <c r="B13" s="2540"/>
      <c r="C13" s="3673" t="s">
        <v>1354</v>
      </c>
      <c r="D13" s="3674"/>
      <c r="E13" s="20"/>
      <c r="F13" s="3675" t="s">
        <v>1145</v>
      </c>
      <c r="G13" s="2569"/>
      <c r="H13" s="20"/>
      <c r="I13" s="3675" t="s">
        <v>422</v>
      </c>
      <c r="J13" s="2569"/>
      <c r="K13" s="20"/>
      <c r="L13" s="3681"/>
      <c r="M13" s="3682"/>
    </row>
    <row r="14" spans="1:13">
      <c r="A14" s="2548"/>
      <c r="B14" s="2590"/>
      <c r="C14" s="3677" t="s">
        <v>463</v>
      </c>
      <c r="D14" s="3678"/>
      <c r="E14" s="20"/>
      <c r="F14" s="3678" t="s">
        <v>463</v>
      </c>
      <c r="G14" s="3678"/>
      <c r="H14" s="20"/>
      <c r="I14" s="3678" t="s">
        <v>463</v>
      </c>
      <c r="J14" s="3678"/>
      <c r="K14" s="20"/>
      <c r="L14" s="2569"/>
      <c r="M14" s="3676"/>
    </row>
    <row r="15" spans="1:13" ht="46.5" customHeight="1">
      <c r="A15" s="2548"/>
      <c r="B15" s="278" t="s">
        <v>464</v>
      </c>
      <c r="C15" s="3629" t="s">
        <v>1388</v>
      </c>
      <c r="D15" s="3630"/>
      <c r="E15" s="3630"/>
      <c r="F15" s="3630"/>
      <c r="G15" s="3630"/>
      <c r="H15" s="3630"/>
      <c r="I15" s="3630"/>
      <c r="J15" s="3630"/>
      <c r="K15" s="3630"/>
      <c r="L15" s="3630"/>
      <c r="M15" s="3631"/>
    </row>
    <row r="16" spans="1:13" ht="93.95" customHeight="1">
      <c r="A16" s="2548"/>
      <c r="B16" s="278" t="s">
        <v>543</v>
      </c>
      <c r="C16" s="3683" t="s">
        <v>1386</v>
      </c>
      <c r="D16" s="3684"/>
      <c r="E16" s="3684"/>
      <c r="F16" s="3684"/>
      <c r="G16" s="3684"/>
      <c r="H16" s="3684"/>
      <c r="I16" s="3684"/>
      <c r="J16" s="3684"/>
      <c r="K16" s="3684"/>
      <c r="L16" s="3684"/>
      <c r="M16" s="3685"/>
    </row>
    <row r="17" spans="1:13" ht="31.5">
      <c r="A17" s="2548"/>
      <c r="B17" s="340" t="s">
        <v>545</v>
      </c>
      <c r="C17" s="2513" t="s">
        <v>441</v>
      </c>
      <c r="D17" s="2514"/>
      <c r="E17" s="2514"/>
      <c r="F17" s="2514"/>
      <c r="G17" s="2514"/>
      <c r="H17" s="2514"/>
      <c r="I17" s="2514"/>
      <c r="J17" s="2514"/>
      <c r="K17" s="2514"/>
      <c r="L17" s="2514"/>
      <c r="M17" s="2515"/>
    </row>
    <row r="18" spans="1:13">
      <c r="A18" s="2548"/>
      <c r="B18" s="2876" t="s">
        <v>547</v>
      </c>
      <c r="C18" s="2858" t="s">
        <v>11</v>
      </c>
      <c r="D18" s="2859"/>
      <c r="E18" s="222" t="s">
        <v>548</v>
      </c>
      <c r="F18" s="54">
        <v>5.4</v>
      </c>
      <c r="G18" s="54"/>
      <c r="H18" s="54"/>
      <c r="I18" s="54"/>
      <c r="J18" s="54"/>
      <c r="K18" s="54"/>
      <c r="L18" s="18"/>
      <c r="M18" s="229"/>
    </row>
    <row r="19" spans="1:13">
      <c r="A19" s="2548"/>
      <c r="B19" s="2540"/>
      <c r="C19" s="2858"/>
      <c r="D19" s="2859"/>
      <c r="E19" s="2859"/>
      <c r="F19" s="2859"/>
      <c r="G19" s="2859"/>
      <c r="H19" s="2859"/>
      <c r="I19" s="2859"/>
      <c r="J19" s="2859"/>
      <c r="K19" s="2859"/>
      <c r="L19" s="2859"/>
      <c r="M19" s="2860"/>
    </row>
    <row r="20" spans="1:13">
      <c r="A20" s="2886" t="s">
        <v>465</v>
      </c>
      <c r="B20" s="291" t="s">
        <v>2</v>
      </c>
      <c r="C20" s="2914" t="s">
        <v>1387</v>
      </c>
      <c r="D20" s="2864"/>
      <c r="E20" s="2864"/>
      <c r="F20" s="2864"/>
      <c r="G20" s="2864"/>
      <c r="H20" s="2864"/>
      <c r="I20" s="2864"/>
      <c r="J20" s="2864"/>
      <c r="K20" s="2864"/>
      <c r="L20" s="2864"/>
      <c r="M20" s="2865"/>
    </row>
    <row r="21" spans="1:13">
      <c r="A21" s="2519"/>
      <c r="B21" s="291" t="s">
        <v>550</v>
      </c>
      <c r="C21" s="2914" t="s">
        <v>1892</v>
      </c>
      <c r="D21" s="2864"/>
      <c r="E21" s="2864"/>
      <c r="F21" s="2864"/>
      <c r="G21" s="2864"/>
      <c r="H21" s="2864"/>
      <c r="I21" s="2864"/>
      <c r="J21" s="2864"/>
      <c r="K21" s="2864"/>
      <c r="L21" s="2864"/>
      <c r="M21" s="2865"/>
    </row>
    <row r="22" spans="1:13" ht="8.25" customHeight="1">
      <c r="A22" s="2519"/>
      <c r="B22" s="2857" t="s">
        <v>466</v>
      </c>
      <c r="C22" s="223"/>
      <c r="D22" s="27"/>
      <c r="E22" s="27"/>
      <c r="F22" s="27"/>
      <c r="G22" s="27"/>
      <c r="H22" s="27"/>
      <c r="I22" s="27"/>
      <c r="J22" s="27"/>
      <c r="K22" s="27"/>
      <c r="L22" s="27"/>
      <c r="M22" s="224"/>
    </row>
    <row r="23" spans="1:13" ht="9" customHeight="1">
      <c r="A23" s="2519"/>
      <c r="B23" s="2432"/>
      <c r="C23" s="29"/>
      <c r="D23" s="30"/>
      <c r="E23" s="31"/>
      <c r="F23" s="30"/>
      <c r="G23" s="31"/>
      <c r="H23" s="30"/>
      <c r="I23" s="31"/>
      <c r="J23" s="30"/>
      <c r="K23" s="31"/>
      <c r="L23" s="31"/>
      <c r="M23" s="32"/>
    </row>
    <row r="24" spans="1:13">
      <c r="A24" s="2519"/>
      <c r="B24" s="2432"/>
      <c r="C24" s="33" t="s">
        <v>467</v>
      </c>
      <c r="D24" s="34"/>
      <c r="E24" s="35" t="s">
        <v>468</v>
      </c>
      <c r="F24" s="34"/>
      <c r="G24" s="35" t="s">
        <v>469</v>
      </c>
      <c r="H24" s="34"/>
      <c r="I24" s="35" t="s">
        <v>470</v>
      </c>
      <c r="J24" s="225"/>
      <c r="K24" s="35"/>
      <c r="L24" s="35"/>
      <c r="M24" s="37"/>
    </row>
    <row r="25" spans="1:13">
      <c r="A25" s="2519"/>
      <c r="B25" s="2432"/>
      <c r="C25" s="33" t="s">
        <v>471</v>
      </c>
      <c r="D25" s="226"/>
      <c r="E25" s="35" t="s">
        <v>472</v>
      </c>
      <c r="F25" s="227"/>
      <c r="G25" s="35" t="s">
        <v>473</v>
      </c>
      <c r="H25" s="227"/>
      <c r="I25" s="35"/>
      <c r="J25" s="40"/>
      <c r="K25" s="35"/>
      <c r="L25" s="35"/>
      <c r="M25" s="37"/>
    </row>
    <row r="26" spans="1:13">
      <c r="A26" s="2519"/>
      <c r="B26" s="2432"/>
      <c r="C26" s="33" t="s">
        <v>474</v>
      </c>
      <c r="D26" s="226"/>
      <c r="E26" s="35" t="s">
        <v>475</v>
      </c>
      <c r="F26" s="226" t="s">
        <v>534</v>
      </c>
      <c r="G26" s="35"/>
      <c r="H26" s="40"/>
      <c r="I26" s="35"/>
      <c r="J26" s="40"/>
      <c r="K26" s="35"/>
      <c r="L26" s="35"/>
      <c r="M26" s="37"/>
    </row>
    <row r="27" spans="1:13">
      <c r="A27" s="2519"/>
      <c r="B27" s="2432"/>
      <c r="C27" s="33" t="s">
        <v>476</v>
      </c>
      <c r="D27" s="227"/>
      <c r="E27" s="35" t="s">
        <v>478</v>
      </c>
      <c r="F27" s="130"/>
      <c r="G27" s="130"/>
      <c r="H27" s="130"/>
      <c r="I27" s="130"/>
      <c r="J27" s="130"/>
      <c r="K27" s="130"/>
      <c r="L27" s="130"/>
      <c r="M27" s="131"/>
    </row>
    <row r="28" spans="1:13" ht="9.75" customHeight="1">
      <c r="A28" s="2519"/>
      <c r="B28" s="2433"/>
      <c r="C28" s="43"/>
      <c r="D28" s="44"/>
      <c r="E28" s="44"/>
      <c r="F28" s="44"/>
      <c r="G28" s="44"/>
      <c r="H28" s="44"/>
      <c r="I28" s="44"/>
      <c r="J28" s="44"/>
      <c r="K28" s="44"/>
      <c r="L28" s="44"/>
      <c r="M28" s="45"/>
    </row>
    <row r="29" spans="1:13">
      <c r="A29" s="2519"/>
      <c r="B29" s="2857" t="s">
        <v>479</v>
      </c>
      <c r="C29" s="228"/>
      <c r="D29" s="47"/>
      <c r="E29" s="47"/>
      <c r="F29" s="47"/>
      <c r="G29" s="47"/>
      <c r="H29" s="47"/>
      <c r="I29" s="47"/>
      <c r="J29" s="47"/>
      <c r="K29" s="47"/>
      <c r="L29" s="18"/>
      <c r="M29" s="229"/>
    </row>
    <row r="30" spans="1:13">
      <c r="A30" s="2519"/>
      <c r="B30" s="2432"/>
      <c r="C30" s="33" t="s">
        <v>480</v>
      </c>
      <c r="D30" s="227"/>
      <c r="E30" s="48"/>
      <c r="F30" s="35" t="s">
        <v>481</v>
      </c>
      <c r="G30" s="226" t="s">
        <v>477</v>
      </c>
      <c r="H30" s="48"/>
      <c r="I30" s="35" t="s">
        <v>482</v>
      </c>
      <c r="J30" s="226"/>
      <c r="K30" s="48"/>
      <c r="L30" s="21"/>
      <c r="M30" s="22"/>
    </row>
    <row r="31" spans="1:13">
      <c r="A31" s="2519"/>
      <c r="B31" s="2432"/>
      <c r="C31" s="33" t="s">
        <v>483</v>
      </c>
      <c r="D31" s="230"/>
      <c r="E31" s="21"/>
      <c r="F31" s="35" t="s">
        <v>484</v>
      </c>
      <c r="G31" s="227"/>
      <c r="H31" s="21"/>
      <c r="I31" s="50"/>
      <c r="J31" s="21"/>
      <c r="K31" s="20"/>
      <c r="L31" s="21"/>
      <c r="M31" s="22"/>
    </row>
    <row r="32" spans="1:13">
      <c r="A32" s="2519"/>
      <c r="B32" s="2433"/>
      <c r="C32" s="51"/>
      <c r="D32" s="52"/>
      <c r="E32" s="52"/>
      <c r="F32" s="52"/>
      <c r="G32" s="52"/>
      <c r="H32" s="52"/>
      <c r="I32" s="52"/>
      <c r="J32" s="52"/>
      <c r="K32" s="52"/>
      <c r="L32" s="24"/>
      <c r="M32" s="25"/>
    </row>
    <row r="33" spans="1:13">
      <c r="A33" s="2519"/>
      <c r="B33" s="56" t="s">
        <v>485</v>
      </c>
      <c r="C33" s="231"/>
      <c r="D33" s="54"/>
      <c r="E33" s="54"/>
      <c r="F33" s="54"/>
      <c r="G33" s="54"/>
      <c r="H33" s="54"/>
      <c r="I33" s="54"/>
      <c r="J33" s="54"/>
      <c r="K33" s="54"/>
      <c r="L33" s="54"/>
      <c r="M33" s="232"/>
    </row>
    <row r="34" spans="1:13">
      <c r="A34" s="2519"/>
      <c r="B34" s="56"/>
      <c r="C34" s="57" t="s">
        <v>486</v>
      </c>
      <c r="D34" s="292" t="s">
        <v>8</v>
      </c>
      <c r="E34" s="48"/>
      <c r="F34" s="59" t="s">
        <v>487</v>
      </c>
      <c r="G34" s="227"/>
      <c r="H34" s="48"/>
      <c r="I34" s="59" t="s">
        <v>488</v>
      </c>
      <c r="J34" s="235"/>
      <c r="K34" s="218"/>
      <c r="L34" s="221"/>
      <c r="M34" s="63"/>
    </row>
    <row r="35" spans="1:13">
      <c r="A35" s="2519"/>
      <c r="B35" s="13"/>
      <c r="C35" s="43"/>
      <c r="D35" s="44"/>
      <c r="E35" s="44"/>
      <c r="F35" s="44"/>
      <c r="G35" s="44"/>
      <c r="H35" s="44"/>
      <c r="I35" s="44"/>
      <c r="J35" s="44"/>
      <c r="K35" s="44"/>
      <c r="L35" s="44"/>
      <c r="M35" s="45"/>
    </row>
    <row r="36" spans="1:13">
      <c r="A36" s="2519"/>
      <c r="B36" s="2857" t="s">
        <v>489</v>
      </c>
      <c r="C36" s="236"/>
      <c r="D36" s="65"/>
      <c r="E36" s="65"/>
      <c r="F36" s="65"/>
      <c r="G36" s="65"/>
      <c r="H36" s="65"/>
      <c r="I36" s="65"/>
      <c r="J36" s="65"/>
      <c r="K36" s="65"/>
      <c r="L36" s="18"/>
      <c r="M36" s="229"/>
    </row>
    <row r="37" spans="1:13">
      <c r="A37" s="2519"/>
      <c r="B37" s="2432"/>
      <c r="C37" s="66" t="s">
        <v>490</v>
      </c>
      <c r="D37" s="238">
        <v>2020</v>
      </c>
      <c r="E37" s="67"/>
      <c r="F37" s="48" t="s">
        <v>491</v>
      </c>
      <c r="G37" s="238" t="s">
        <v>492</v>
      </c>
      <c r="H37" s="67"/>
      <c r="I37" s="59"/>
      <c r="J37" s="67"/>
      <c r="K37" s="67"/>
      <c r="L37" s="21"/>
      <c r="M37" s="22"/>
    </row>
    <row r="38" spans="1:13">
      <c r="A38" s="2519"/>
      <c r="B38" s="2433"/>
      <c r="C38" s="43"/>
      <c r="D38" s="141"/>
      <c r="E38" s="142"/>
      <c r="F38" s="44"/>
      <c r="G38" s="142"/>
      <c r="H38" s="142"/>
      <c r="I38" s="143"/>
      <c r="J38" s="142"/>
      <c r="K38" s="142"/>
      <c r="L38" s="24"/>
      <c r="M38" s="25"/>
    </row>
    <row r="39" spans="1:13">
      <c r="A39" s="2519"/>
      <c r="B39" s="2857" t="s">
        <v>493</v>
      </c>
      <c r="C39" s="239"/>
      <c r="D39" s="70"/>
      <c r="E39" s="70"/>
      <c r="F39" s="70"/>
      <c r="G39" s="70"/>
      <c r="H39" s="70"/>
      <c r="I39" s="70"/>
      <c r="J39" s="70"/>
      <c r="K39" s="70"/>
      <c r="L39" s="70"/>
      <c r="M39" s="240"/>
    </row>
    <row r="40" spans="1:13">
      <c r="A40" s="2519"/>
      <c r="B40" s="2432"/>
      <c r="C40" s="72"/>
      <c r="D40" s="164" t="s">
        <v>494</v>
      </c>
      <c r="E40" s="164"/>
      <c r="F40" s="164" t="s">
        <v>495</v>
      </c>
      <c r="G40" s="164"/>
      <c r="H40" s="74" t="s">
        <v>496</v>
      </c>
      <c r="I40" s="74"/>
      <c r="J40" s="74" t="s">
        <v>497</v>
      </c>
      <c r="K40" s="164"/>
      <c r="L40" s="164" t="s">
        <v>498</v>
      </c>
      <c r="M40" s="75"/>
    </row>
    <row r="41" spans="1:13">
      <c r="A41" s="2519"/>
      <c r="B41" s="2432"/>
      <c r="C41" s="72"/>
      <c r="D41" s="264">
        <v>0.04</v>
      </c>
      <c r="E41" s="242"/>
      <c r="F41" s="264">
        <v>0.28000000000000003</v>
      </c>
      <c r="G41" s="242"/>
      <c r="H41" s="264">
        <v>0.35</v>
      </c>
      <c r="I41" s="242"/>
      <c r="J41" s="264">
        <v>0.45</v>
      </c>
      <c r="K41" s="242"/>
      <c r="L41" s="264">
        <v>0.55000000000000004</v>
      </c>
      <c r="M41" s="254"/>
    </row>
    <row r="42" spans="1:13">
      <c r="A42" s="2519"/>
      <c r="B42" s="2432"/>
      <c r="C42" s="72"/>
      <c r="D42" s="164" t="s">
        <v>499</v>
      </c>
      <c r="E42" s="164"/>
      <c r="F42" s="164" t="s">
        <v>500</v>
      </c>
      <c r="G42" s="164"/>
      <c r="H42" s="74" t="s">
        <v>501</v>
      </c>
      <c r="I42" s="74"/>
      <c r="J42" s="74" t="s">
        <v>502</v>
      </c>
      <c r="K42" s="164"/>
      <c r="L42" s="164" t="s">
        <v>503</v>
      </c>
      <c r="M42" s="32"/>
    </row>
    <row r="43" spans="1:13">
      <c r="A43" s="2519"/>
      <c r="B43" s="2432"/>
      <c r="C43" s="72"/>
      <c r="D43" s="264">
        <v>0.65</v>
      </c>
      <c r="E43" s="242"/>
      <c r="F43" s="264">
        <v>0.75</v>
      </c>
      <c r="G43" s="242"/>
      <c r="H43" s="264">
        <v>0.85</v>
      </c>
      <c r="I43" s="242"/>
      <c r="J43" s="264">
        <v>0.95</v>
      </c>
      <c r="K43" s="242"/>
      <c r="L43" s="264">
        <v>1</v>
      </c>
      <c r="M43" s="254"/>
    </row>
    <row r="44" spans="1:13">
      <c r="A44" s="2519"/>
      <c r="B44" s="2432"/>
      <c r="C44" s="72"/>
      <c r="D44" s="164" t="s">
        <v>504</v>
      </c>
      <c r="E44" s="164"/>
      <c r="F44" s="164" t="s">
        <v>505</v>
      </c>
      <c r="G44" s="164"/>
      <c r="H44" s="74" t="s">
        <v>506</v>
      </c>
      <c r="I44" s="74"/>
      <c r="J44" s="74" t="s">
        <v>507</v>
      </c>
      <c r="K44" s="164"/>
      <c r="L44" s="164" t="s">
        <v>508</v>
      </c>
      <c r="M44" s="32"/>
    </row>
    <row r="45" spans="1:13">
      <c r="A45" s="2519"/>
      <c r="B45" s="2432"/>
      <c r="C45" s="72"/>
      <c r="D45" s="264">
        <v>1</v>
      </c>
      <c r="E45" s="242"/>
      <c r="F45" s="264"/>
      <c r="G45" s="242"/>
      <c r="H45" s="264"/>
      <c r="I45" s="242"/>
      <c r="J45" s="264"/>
      <c r="K45" s="242"/>
      <c r="L45" s="264"/>
      <c r="M45" s="254"/>
    </row>
    <row r="46" spans="1:13">
      <c r="A46" s="2519"/>
      <c r="B46" s="2432"/>
      <c r="C46" s="72"/>
      <c r="D46" s="246" t="s">
        <v>508</v>
      </c>
      <c r="E46" s="253"/>
      <c r="F46" s="246" t="s">
        <v>509</v>
      </c>
      <c r="G46" s="253"/>
      <c r="H46" s="81"/>
      <c r="I46" s="93"/>
      <c r="J46" s="81"/>
      <c r="K46" s="93"/>
      <c r="L46" s="81"/>
      <c r="M46" s="245"/>
    </row>
    <row r="47" spans="1:13">
      <c r="A47" s="2519"/>
      <c r="B47" s="2432"/>
      <c r="C47" s="72"/>
      <c r="D47" s="264"/>
      <c r="E47" s="242"/>
      <c r="F47" s="2964">
        <v>1</v>
      </c>
      <c r="G47" s="2966"/>
      <c r="H47" s="2528"/>
      <c r="I47" s="2528"/>
      <c r="J47" s="144"/>
      <c r="K47" s="164"/>
      <c r="L47" s="144"/>
      <c r="M47" s="85"/>
    </row>
    <row r="48" spans="1:13">
      <c r="A48" s="2519"/>
      <c r="B48" s="2432"/>
      <c r="C48" s="86"/>
      <c r="D48" s="246"/>
      <c r="E48" s="253"/>
      <c r="F48" s="246"/>
      <c r="G48" s="253"/>
      <c r="H48" s="87"/>
      <c r="I48" s="96"/>
      <c r="J48" s="87"/>
      <c r="K48" s="96"/>
      <c r="L48" s="87"/>
      <c r="M48" s="89"/>
    </row>
    <row r="49" spans="1:13" ht="18" customHeight="1">
      <c r="A49" s="2519"/>
      <c r="B49" s="2857" t="s">
        <v>510</v>
      </c>
      <c r="C49" s="228"/>
      <c r="D49" s="47"/>
      <c r="E49" s="47"/>
      <c r="F49" s="47"/>
      <c r="G49" s="47"/>
      <c r="H49" s="47"/>
      <c r="I49" s="47"/>
      <c r="J49" s="47"/>
      <c r="K49" s="47"/>
      <c r="L49" s="21"/>
      <c r="M49" s="22"/>
    </row>
    <row r="50" spans="1:13">
      <c r="A50" s="2519"/>
      <c r="B50" s="2432"/>
      <c r="C50" s="90"/>
      <c r="D50" s="91" t="s">
        <v>131</v>
      </c>
      <c r="E50" s="92" t="s">
        <v>28</v>
      </c>
      <c r="F50" s="2453" t="s">
        <v>511</v>
      </c>
      <c r="G50" s="2883" t="s">
        <v>1369</v>
      </c>
      <c r="H50" s="2883"/>
      <c r="I50" s="2883"/>
      <c r="J50" s="2883"/>
      <c r="K50" s="94" t="s">
        <v>512</v>
      </c>
      <c r="L50" s="2884" t="s">
        <v>1357</v>
      </c>
      <c r="M50" s="2885"/>
    </row>
    <row r="51" spans="1:13">
      <c r="A51" s="2519"/>
      <c r="B51" s="2432"/>
      <c r="C51" s="90"/>
      <c r="D51" s="247" t="s">
        <v>534</v>
      </c>
      <c r="E51" s="226"/>
      <c r="F51" s="2453"/>
      <c r="G51" s="2883"/>
      <c r="H51" s="2883"/>
      <c r="I51" s="2883"/>
      <c r="J51" s="2883"/>
      <c r="K51" s="21"/>
      <c r="L51" s="2448"/>
      <c r="M51" s="2449"/>
    </row>
    <row r="52" spans="1:13">
      <c r="A52" s="2519"/>
      <c r="B52" s="2433"/>
      <c r="C52" s="97"/>
      <c r="D52" s="24"/>
      <c r="E52" s="24"/>
      <c r="F52" s="24"/>
      <c r="G52" s="24"/>
      <c r="H52" s="24"/>
      <c r="I52" s="24"/>
      <c r="J52" s="24"/>
      <c r="K52" s="24"/>
      <c r="L52" s="21"/>
      <c r="M52" s="22"/>
    </row>
    <row r="53" spans="1:13">
      <c r="A53" s="2519"/>
      <c r="B53" s="278" t="s">
        <v>513</v>
      </c>
      <c r="C53" s="2858" t="s">
        <v>1389</v>
      </c>
      <c r="D53" s="2859"/>
      <c r="E53" s="2859"/>
      <c r="F53" s="2859"/>
      <c r="G53" s="2859"/>
      <c r="H53" s="2859"/>
      <c r="I53" s="2859"/>
      <c r="J53" s="2859"/>
      <c r="K53" s="2859"/>
      <c r="L53" s="2859"/>
      <c r="M53" s="2860"/>
    </row>
    <row r="54" spans="1:13">
      <c r="A54" s="2519"/>
      <c r="B54" s="291" t="s">
        <v>514</v>
      </c>
      <c r="C54" s="2858" t="s">
        <v>1364</v>
      </c>
      <c r="D54" s="2859"/>
      <c r="E54" s="2859"/>
      <c r="F54" s="2859"/>
      <c r="G54" s="2859"/>
      <c r="H54" s="2859"/>
      <c r="I54" s="2859"/>
      <c r="J54" s="2859"/>
      <c r="K54" s="2859"/>
      <c r="L54" s="2859"/>
      <c r="M54" s="2860"/>
    </row>
    <row r="55" spans="1:13">
      <c r="A55" s="2519"/>
      <c r="B55" s="291" t="s">
        <v>515</v>
      </c>
      <c r="C55" s="251">
        <v>30</v>
      </c>
      <c r="D55" s="249"/>
      <c r="E55" s="249"/>
      <c r="F55" s="249"/>
      <c r="G55" s="249"/>
      <c r="H55" s="249"/>
      <c r="I55" s="249"/>
      <c r="J55" s="249"/>
      <c r="K55" s="249"/>
      <c r="L55" s="249"/>
      <c r="M55" s="250"/>
    </row>
    <row r="56" spans="1:13">
      <c r="A56" s="2519"/>
      <c r="B56" s="291" t="s">
        <v>517</v>
      </c>
      <c r="C56" s="251" t="s">
        <v>8</v>
      </c>
      <c r="D56" s="249"/>
      <c r="E56" s="249"/>
      <c r="F56" s="249"/>
      <c r="G56" s="249"/>
      <c r="H56" s="249"/>
      <c r="I56" s="249"/>
      <c r="J56" s="249"/>
      <c r="K56" s="249"/>
      <c r="L56" s="249"/>
      <c r="M56" s="250"/>
    </row>
    <row r="57" spans="1:13" ht="15.75" customHeight="1">
      <c r="A57" s="2887" t="s">
        <v>518</v>
      </c>
      <c r="B57" s="294" t="s">
        <v>519</v>
      </c>
      <c r="C57" s="2911" t="s">
        <v>1359</v>
      </c>
      <c r="D57" s="2912"/>
      <c r="E57" s="2912"/>
      <c r="F57" s="2912"/>
      <c r="G57" s="2912"/>
      <c r="H57" s="2912"/>
      <c r="I57" s="2912"/>
      <c r="J57" s="2912"/>
      <c r="K57" s="2912"/>
      <c r="L57" s="2912"/>
      <c r="M57" s="2913"/>
    </row>
    <row r="58" spans="1:13">
      <c r="A58" s="2502"/>
      <c r="B58" s="294" t="s">
        <v>521</v>
      </c>
      <c r="C58" s="2911" t="s">
        <v>1360</v>
      </c>
      <c r="D58" s="2912"/>
      <c r="E58" s="2912"/>
      <c r="F58" s="2912"/>
      <c r="G58" s="2912"/>
      <c r="H58" s="2912"/>
      <c r="I58" s="2912"/>
      <c r="J58" s="2912"/>
      <c r="K58" s="2912"/>
      <c r="L58" s="2912"/>
      <c r="M58" s="2913"/>
    </row>
    <row r="59" spans="1:13">
      <c r="A59" s="2502"/>
      <c r="B59" s="294" t="s">
        <v>523</v>
      </c>
      <c r="C59" s="2911" t="s">
        <v>266</v>
      </c>
      <c r="D59" s="2912"/>
      <c r="E59" s="2912"/>
      <c r="F59" s="2912"/>
      <c r="G59" s="2912"/>
      <c r="H59" s="2912"/>
      <c r="I59" s="2912"/>
      <c r="J59" s="2912"/>
      <c r="K59" s="2912"/>
      <c r="L59" s="2912"/>
      <c r="M59" s="2913"/>
    </row>
    <row r="60" spans="1:13" ht="15.75" customHeight="1">
      <c r="A60" s="2502"/>
      <c r="B60" s="295" t="s">
        <v>524</v>
      </c>
      <c r="C60" s="2911" t="s">
        <v>1370</v>
      </c>
      <c r="D60" s="2912"/>
      <c r="E60" s="2912"/>
      <c r="F60" s="2912"/>
      <c r="G60" s="2912"/>
      <c r="H60" s="2912"/>
      <c r="I60" s="2912"/>
      <c r="J60" s="2912"/>
      <c r="K60" s="2912"/>
      <c r="L60" s="2912"/>
      <c r="M60" s="2913"/>
    </row>
    <row r="61" spans="1:13" ht="15.75" customHeight="1">
      <c r="A61" s="2502"/>
      <c r="B61" s="294" t="s">
        <v>526</v>
      </c>
      <c r="C61" s="2929" t="s">
        <v>1361</v>
      </c>
      <c r="D61" s="2912"/>
      <c r="E61" s="2912"/>
      <c r="F61" s="2912"/>
      <c r="G61" s="2912"/>
      <c r="H61" s="2912"/>
      <c r="I61" s="2912"/>
      <c r="J61" s="2912"/>
      <c r="K61" s="2912"/>
      <c r="L61" s="2912"/>
      <c r="M61" s="2913"/>
    </row>
    <row r="62" spans="1:13" ht="16.5" thickBot="1">
      <c r="A62" s="2516"/>
      <c r="B62" s="294" t="s">
        <v>527</v>
      </c>
      <c r="C62" s="2911">
        <v>3169001</v>
      </c>
      <c r="D62" s="2912"/>
      <c r="E62" s="2912"/>
      <c r="F62" s="2912"/>
      <c r="G62" s="2912"/>
      <c r="H62" s="2912"/>
      <c r="I62" s="2912"/>
      <c r="J62" s="2912"/>
      <c r="K62" s="2912"/>
      <c r="L62" s="2912"/>
      <c r="M62" s="2913"/>
    </row>
    <row r="63" spans="1:13" ht="15.75" customHeight="1">
      <c r="A63" s="2887" t="s">
        <v>528</v>
      </c>
      <c r="B63" s="296" t="s">
        <v>529</v>
      </c>
      <c r="C63" s="2911" t="s">
        <v>1345</v>
      </c>
      <c r="D63" s="2912"/>
      <c r="E63" s="2912"/>
      <c r="F63" s="2912"/>
      <c r="G63" s="2912"/>
      <c r="H63" s="2912"/>
      <c r="I63" s="2912"/>
      <c r="J63" s="2912"/>
      <c r="K63" s="2912"/>
      <c r="L63" s="2912"/>
      <c r="M63" s="2913"/>
    </row>
    <row r="64" spans="1:13" ht="30" customHeight="1">
      <c r="A64" s="2502"/>
      <c r="B64" s="296" t="s">
        <v>531</v>
      </c>
      <c r="C64" s="2911" t="s">
        <v>1362</v>
      </c>
      <c r="D64" s="2912"/>
      <c r="E64" s="2912"/>
      <c r="F64" s="2912"/>
      <c r="G64" s="2912"/>
      <c r="H64" s="2912"/>
      <c r="I64" s="2912"/>
      <c r="J64" s="2912"/>
      <c r="K64" s="2912"/>
      <c r="L64" s="2912"/>
      <c r="M64" s="2913"/>
    </row>
    <row r="65" spans="1:13" ht="30" customHeight="1" thickBot="1">
      <c r="A65" s="2502"/>
      <c r="B65" s="297" t="s">
        <v>5</v>
      </c>
      <c r="C65" s="2911" t="s">
        <v>1276</v>
      </c>
      <c r="D65" s="2912"/>
      <c r="E65" s="2912"/>
      <c r="F65" s="2912"/>
      <c r="G65" s="2912"/>
      <c r="H65" s="2912"/>
      <c r="I65" s="2912"/>
      <c r="J65" s="2912"/>
      <c r="K65" s="2912"/>
      <c r="L65" s="2912"/>
      <c r="M65" s="2913"/>
    </row>
    <row r="66" spans="1:13" ht="16.5" thickBot="1">
      <c r="A66" s="150" t="s">
        <v>533</v>
      </c>
      <c r="B66" s="104"/>
      <c r="C66" s="2506"/>
      <c r="D66" s="2507"/>
      <c r="E66" s="2507"/>
      <c r="F66" s="2507"/>
      <c r="G66" s="2507"/>
      <c r="H66" s="2507"/>
      <c r="I66" s="2507"/>
      <c r="J66" s="2507"/>
      <c r="K66" s="2507"/>
      <c r="L66" s="2507"/>
      <c r="M66" s="2508"/>
    </row>
  </sheetData>
  <mergeCells count="66">
    <mergeCell ref="C66:M66"/>
    <mergeCell ref="C3:M3"/>
    <mergeCell ref="C61:M61"/>
    <mergeCell ref="C62:M62"/>
    <mergeCell ref="A63:A65"/>
    <mergeCell ref="C63:M63"/>
    <mergeCell ref="C64:M64"/>
    <mergeCell ref="C65:M65"/>
    <mergeCell ref="F50:F51"/>
    <mergeCell ref="G50:J51"/>
    <mergeCell ref="L50:M51"/>
    <mergeCell ref="C53:M53"/>
    <mergeCell ref="C54:M54"/>
    <mergeCell ref="A57:A62"/>
    <mergeCell ref="C57:M57"/>
    <mergeCell ref="C58:M58"/>
    <mergeCell ref="C59:M59"/>
    <mergeCell ref="C60:M60"/>
    <mergeCell ref="A20:A56"/>
    <mergeCell ref="C20:M20"/>
    <mergeCell ref="C21:M21"/>
    <mergeCell ref="B22:B28"/>
    <mergeCell ref="B29:B32"/>
    <mergeCell ref="B36:B38"/>
    <mergeCell ref="B39:B48"/>
    <mergeCell ref="F47:G47"/>
    <mergeCell ref="H47:I47"/>
    <mergeCell ref="B49:B52"/>
    <mergeCell ref="C15:M15"/>
    <mergeCell ref="C16:M16"/>
    <mergeCell ref="C17:M17"/>
    <mergeCell ref="B18:B19"/>
    <mergeCell ref="C18:D18"/>
    <mergeCell ref="C19:M19"/>
    <mergeCell ref="C13:D13"/>
    <mergeCell ref="F13:G13"/>
    <mergeCell ref="I13:J13"/>
    <mergeCell ref="L13:M13"/>
    <mergeCell ref="C14:D14"/>
    <mergeCell ref="F14:G14"/>
    <mergeCell ref="I14:J14"/>
    <mergeCell ref="L14:M14"/>
    <mergeCell ref="C11:D11"/>
    <mergeCell ref="F11:G11"/>
    <mergeCell ref="I11:J11"/>
    <mergeCell ref="L11:M11"/>
    <mergeCell ref="C12:D12"/>
    <mergeCell ref="F12:G12"/>
    <mergeCell ref="I12:J12"/>
    <mergeCell ref="L12:M12"/>
    <mergeCell ref="A2:A19"/>
    <mergeCell ref="C2:M2"/>
    <mergeCell ref="F4:G4"/>
    <mergeCell ref="C5:L5"/>
    <mergeCell ref="C6:L6"/>
    <mergeCell ref="C7:D7"/>
    <mergeCell ref="I7:M7"/>
    <mergeCell ref="B8:B14"/>
    <mergeCell ref="C9:D9"/>
    <mergeCell ref="F9:G9"/>
    <mergeCell ref="I9:J9"/>
    <mergeCell ref="L9:M9"/>
    <mergeCell ref="C10:D10"/>
    <mergeCell ref="F10:G10"/>
    <mergeCell ref="I10:J10"/>
    <mergeCell ref="L10:M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8:B19"/>
    <dataValidation allowBlank="1" showInputMessage="1" showErrorMessage="1" prompt="Identifique la meta ODS a que le apunta el indicador de producto. Seleccione de la lista desplegable." sqref="E18"/>
    <dataValidation allowBlank="1" showInputMessage="1" showErrorMessage="1" prompt="Determine si el indicador responde a un enfoque (Derechos Humanos, Género, Diferencial, Poblacional, Ambiental y Territorial). Si responde a más de enfoque separelos por ;" sqref="B20"/>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61" r:id="rId1"/>
  </hyperlinks>
  <pageMargins left="0.7" right="0.7" top="0.75" bottom="0.75" header="0.3" footer="0.3"/>
  <pageSetup paperSize="9" orientation="portrait" horizontalDpi="1200" verticalDpi="12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 zoomScale="77" zoomScaleNormal="77" zoomScalePageLayoutView="85" workbookViewId="0">
      <selection activeCell="C14" sqref="C14:M14"/>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1371</v>
      </c>
      <c r="C1" s="153"/>
      <c r="D1" s="153"/>
      <c r="E1" s="153"/>
      <c r="F1" s="153"/>
      <c r="G1" s="153"/>
      <c r="H1" s="153"/>
      <c r="I1" s="153"/>
      <c r="J1" s="153"/>
      <c r="K1" s="153"/>
      <c r="L1" s="153"/>
      <c r="M1" s="154"/>
    </row>
    <row r="2" spans="1:13">
      <c r="A2" s="2866" t="s">
        <v>457</v>
      </c>
      <c r="B2" s="4" t="s">
        <v>458</v>
      </c>
      <c r="C2" s="2415" t="s">
        <v>1372</v>
      </c>
      <c r="D2" s="2416"/>
      <c r="E2" s="2416"/>
      <c r="F2" s="2416"/>
      <c r="G2" s="2416"/>
      <c r="H2" s="2416"/>
      <c r="I2" s="2416"/>
      <c r="J2" s="2416"/>
      <c r="K2" s="2416"/>
      <c r="L2" s="2416"/>
      <c r="M2" s="2417"/>
    </row>
    <row r="3" spans="1:13" ht="31.5">
      <c r="A3" s="2548"/>
      <c r="B3" s="340" t="s">
        <v>538</v>
      </c>
      <c r="C3" s="2503" t="s">
        <v>442</v>
      </c>
      <c r="D3" s="2504"/>
      <c r="E3" s="2504"/>
      <c r="F3" s="2504"/>
      <c r="G3" s="2504"/>
      <c r="H3" s="2504"/>
      <c r="I3" s="2504"/>
      <c r="J3" s="2504"/>
      <c r="K3" s="2504"/>
      <c r="L3" s="2504"/>
      <c r="M3" s="2505"/>
    </row>
    <row r="4" spans="1:13">
      <c r="A4" s="2548"/>
      <c r="B4" s="13" t="s">
        <v>3</v>
      </c>
      <c r="C4" s="255" t="s">
        <v>131</v>
      </c>
      <c r="D4" s="256"/>
      <c r="E4" s="257"/>
      <c r="F4" s="2867" t="s">
        <v>4</v>
      </c>
      <c r="G4" s="2868"/>
      <c r="H4" s="258">
        <v>52</v>
      </c>
      <c r="I4" s="259"/>
      <c r="J4" s="259"/>
      <c r="K4" s="259"/>
      <c r="L4" s="259"/>
      <c r="M4" s="260"/>
    </row>
    <row r="5" spans="1:13">
      <c r="A5" s="2548"/>
      <c r="B5" s="13" t="s">
        <v>459</v>
      </c>
      <c r="C5" s="2869" t="s">
        <v>1348</v>
      </c>
      <c r="D5" s="2870"/>
      <c r="E5" s="2870"/>
      <c r="F5" s="2870"/>
      <c r="G5" s="2870"/>
      <c r="H5" s="2870"/>
      <c r="I5" s="2870"/>
      <c r="J5" s="2870"/>
      <c r="K5" s="2870"/>
      <c r="L5" s="2870"/>
      <c r="M5" s="260"/>
    </row>
    <row r="6" spans="1:13">
      <c r="A6" s="2548"/>
      <c r="B6" s="13" t="s">
        <v>460</v>
      </c>
      <c r="C6" s="2869" t="s">
        <v>1349</v>
      </c>
      <c r="D6" s="2870"/>
      <c r="E6" s="2870"/>
      <c r="F6" s="2870"/>
      <c r="G6" s="2870"/>
      <c r="H6" s="2870"/>
      <c r="I6" s="2870"/>
      <c r="J6" s="2870"/>
      <c r="K6" s="2870"/>
      <c r="L6" s="2870"/>
      <c r="M6" s="260"/>
    </row>
    <row r="7" spans="1:13">
      <c r="A7" s="2548"/>
      <c r="B7" s="278" t="s">
        <v>461</v>
      </c>
      <c r="C7" s="2872" t="s">
        <v>0</v>
      </c>
      <c r="D7" s="2873"/>
      <c r="E7" s="110"/>
      <c r="F7" s="110"/>
      <c r="G7" s="267"/>
      <c r="H7" s="215" t="s">
        <v>5</v>
      </c>
      <c r="I7" s="2874" t="s">
        <v>1</v>
      </c>
      <c r="J7" s="2873"/>
      <c r="K7" s="2873"/>
      <c r="L7" s="2873"/>
      <c r="M7" s="2875"/>
    </row>
    <row r="8" spans="1:13">
      <c r="A8" s="2548"/>
      <c r="B8" s="2876" t="s">
        <v>462</v>
      </c>
      <c r="C8" s="268"/>
      <c r="D8" s="17"/>
      <c r="E8" s="17"/>
      <c r="F8" s="17"/>
      <c r="G8" s="17"/>
      <c r="H8" s="17"/>
      <c r="I8" s="17"/>
      <c r="J8" s="17"/>
      <c r="K8" s="17"/>
      <c r="L8" s="18"/>
      <c r="M8" s="229"/>
    </row>
    <row r="9" spans="1:13" ht="27.95" customHeight="1">
      <c r="A9" s="2548"/>
      <c r="B9" s="2540"/>
      <c r="C9" s="3674" t="s">
        <v>1353</v>
      </c>
      <c r="D9" s="2437"/>
      <c r="E9" s="20"/>
      <c r="F9" s="3675"/>
      <c r="G9" s="2569"/>
      <c r="H9" s="20"/>
      <c r="I9" s="3675"/>
      <c r="J9" s="2569"/>
      <c r="K9" s="20"/>
      <c r="L9" s="3675"/>
      <c r="M9" s="3676"/>
    </row>
    <row r="10" spans="1:13">
      <c r="A10" s="2548"/>
      <c r="B10" s="2540"/>
      <c r="C10" s="3678" t="s">
        <v>463</v>
      </c>
      <c r="D10" s="3678"/>
      <c r="E10" s="20"/>
      <c r="F10" s="3678" t="s">
        <v>463</v>
      </c>
      <c r="G10" s="3678"/>
      <c r="H10" s="20"/>
      <c r="I10" s="3678" t="s">
        <v>463</v>
      </c>
      <c r="J10" s="3678"/>
      <c r="K10" s="20"/>
      <c r="L10" s="3689"/>
      <c r="M10" s="3690"/>
    </row>
    <row r="11" spans="1:13">
      <c r="A11" s="2548"/>
      <c r="B11" s="2590"/>
      <c r="C11" s="3677"/>
      <c r="D11" s="3678"/>
      <c r="E11" s="20"/>
      <c r="F11" s="3678"/>
      <c r="G11" s="3678"/>
      <c r="H11" s="20"/>
      <c r="I11" s="3678"/>
      <c r="J11" s="3678"/>
      <c r="K11" s="20"/>
      <c r="L11" s="3678"/>
      <c r="M11" s="3679"/>
    </row>
    <row r="12" spans="1:13" ht="57" customHeight="1">
      <c r="A12" s="2548"/>
      <c r="B12" s="278" t="s">
        <v>464</v>
      </c>
      <c r="C12" s="2914" t="s">
        <v>1373</v>
      </c>
      <c r="D12" s="2864"/>
      <c r="E12" s="2864"/>
      <c r="F12" s="2864"/>
      <c r="G12" s="2864"/>
      <c r="H12" s="2864"/>
      <c r="I12" s="2864"/>
      <c r="J12" s="2864"/>
      <c r="K12" s="2864"/>
      <c r="L12" s="2864"/>
      <c r="M12" s="2865"/>
    </row>
    <row r="13" spans="1:13" ht="58.5" customHeight="1">
      <c r="A13" s="2548"/>
      <c r="B13" s="278" t="s">
        <v>543</v>
      </c>
      <c r="C13" s="3686" t="s">
        <v>1390</v>
      </c>
      <c r="D13" s="3687"/>
      <c r="E13" s="3687"/>
      <c r="F13" s="3687"/>
      <c r="G13" s="3687"/>
      <c r="H13" s="3687"/>
      <c r="I13" s="3687"/>
      <c r="J13" s="3687"/>
      <c r="K13" s="3687"/>
      <c r="L13" s="3687"/>
      <c r="M13" s="3688"/>
    </row>
    <row r="14" spans="1:13" ht="31.5">
      <c r="A14" s="2548"/>
      <c r="B14" s="340" t="s">
        <v>545</v>
      </c>
      <c r="C14" s="2513" t="s">
        <v>441</v>
      </c>
      <c r="D14" s="2514"/>
      <c r="E14" s="2514"/>
      <c r="F14" s="2514"/>
      <c r="G14" s="2514"/>
      <c r="H14" s="2514"/>
      <c r="I14" s="2514"/>
      <c r="J14" s="2514"/>
      <c r="K14" s="2514"/>
      <c r="L14" s="2514"/>
      <c r="M14" s="2515"/>
    </row>
    <row r="15" spans="1:13">
      <c r="A15" s="2548"/>
      <c r="B15" s="2876" t="s">
        <v>547</v>
      </c>
      <c r="C15" s="2858" t="s">
        <v>11</v>
      </c>
      <c r="D15" s="2859"/>
      <c r="E15" s="222" t="s">
        <v>548</v>
      </c>
      <c r="F15" s="54">
        <v>5.4</v>
      </c>
      <c r="G15" s="54"/>
      <c r="H15" s="54"/>
      <c r="I15" s="54"/>
      <c r="J15" s="54"/>
      <c r="K15" s="54"/>
      <c r="L15" s="18"/>
      <c r="M15" s="229"/>
    </row>
    <row r="16" spans="1:13">
      <c r="A16" s="2548"/>
      <c r="B16" s="2540"/>
      <c r="C16" s="2858"/>
      <c r="D16" s="2859"/>
      <c r="E16" s="2859"/>
      <c r="F16" s="2859"/>
      <c r="G16" s="2859"/>
      <c r="H16" s="2859"/>
      <c r="I16" s="2859"/>
      <c r="J16" s="2859"/>
      <c r="K16" s="2859"/>
      <c r="L16" s="2859"/>
      <c r="M16" s="2860"/>
    </row>
    <row r="17" spans="1:13">
      <c r="A17" s="2886" t="s">
        <v>465</v>
      </c>
      <c r="B17" s="291" t="s">
        <v>2</v>
      </c>
      <c r="C17" s="2914" t="s">
        <v>452</v>
      </c>
      <c r="D17" s="2864"/>
      <c r="E17" s="2864"/>
      <c r="F17" s="2864"/>
      <c r="G17" s="2864"/>
      <c r="H17" s="2864"/>
      <c r="I17" s="2864"/>
      <c r="J17" s="2864"/>
      <c r="K17" s="2864"/>
      <c r="L17" s="2864"/>
      <c r="M17" s="2865"/>
    </row>
    <row r="18" spans="1:13">
      <c r="A18" s="2519"/>
      <c r="B18" s="291" t="s">
        <v>550</v>
      </c>
      <c r="C18" s="2914" t="s">
        <v>451</v>
      </c>
      <c r="D18" s="2864"/>
      <c r="E18" s="2864"/>
      <c r="F18" s="2864"/>
      <c r="G18" s="2864"/>
      <c r="H18" s="2864"/>
      <c r="I18" s="2864"/>
      <c r="J18" s="2864"/>
      <c r="K18" s="2864"/>
      <c r="L18" s="2864"/>
      <c r="M18" s="2865"/>
    </row>
    <row r="19" spans="1:13" ht="8.25" customHeight="1">
      <c r="A19" s="2519"/>
      <c r="B19" s="2857" t="s">
        <v>466</v>
      </c>
      <c r="C19" s="223"/>
      <c r="D19" s="27"/>
      <c r="E19" s="27"/>
      <c r="F19" s="27"/>
      <c r="G19" s="27"/>
      <c r="H19" s="27"/>
      <c r="I19" s="27"/>
      <c r="J19" s="27"/>
      <c r="K19" s="27"/>
      <c r="L19" s="27"/>
      <c r="M19" s="224"/>
    </row>
    <row r="20" spans="1:13" ht="9" customHeight="1">
      <c r="A20" s="2519"/>
      <c r="B20" s="2432"/>
      <c r="C20" s="29"/>
      <c r="D20" s="30"/>
      <c r="E20" s="31"/>
      <c r="F20" s="30"/>
      <c r="G20" s="31"/>
      <c r="H20" s="30"/>
      <c r="I20" s="31"/>
      <c r="J20" s="30"/>
      <c r="K20" s="31"/>
      <c r="L20" s="31"/>
      <c r="M20" s="32"/>
    </row>
    <row r="21" spans="1:13">
      <c r="A21" s="2519"/>
      <c r="B21" s="2432"/>
      <c r="C21" s="33" t="s">
        <v>467</v>
      </c>
      <c r="D21" s="34"/>
      <c r="E21" s="35" t="s">
        <v>468</v>
      </c>
      <c r="F21" s="34"/>
      <c r="G21" s="35" t="s">
        <v>469</v>
      </c>
      <c r="H21" s="34"/>
      <c r="I21" s="35" t="s">
        <v>470</v>
      </c>
      <c r="J21" s="225"/>
      <c r="K21" s="35"/>
      <c r="L21" s="35"/>
      <c r="M21" s="37"/>
    </row>
    <row r="22" spans="1:13">
      <c r="A22" s="2519"/>
      <c r="B22" s="2432"/>
      <c r="C22" s="33" t="s">
        <v>471</v>
      </c>
      <c r="D22" s="226"/>
      <c r="E22" s="35" t="s">
        <v>472</v>
      </c>
      <c r="F22" s="227"/>
      <c r="G22" s="35" t="s">
        <v>473</v>
      </c>
      <c r="H22" s="227"/>
      <c r="I22" s="35"/>
      <c r="J22" s="40"/>
      <c r="K22" s="35"/>
      <c r="L22" s="35"/>
      <c r="M22" s="37"/>
    </row>
    <row r="23" spans="1:13">
      <c r="A23" s="2519"/>
      <c r="B23" s="2432"/>
      <c r="C23" s="33" t="s">
        <v>474</v>
      </c>
      <c r="D23" s="226" t="s">
        <v>534</v>
      </c>
      <c r="E23" s="35" t="s">
        <v>475</v>
      </c>
      <c r="F23" s="226"/>
      <c r="G23" s="35"/>
      <c r="H23" s="40"/>
      <c r="I23" s="35"/>
      <c r="J23" s="40"/>
      <c r="K23" s="35"/>
      <c r="L23" s="35"/>
      <c r="M23" s="37"/>
    </row>
    <row r="24" spans="1:13">
      <c r="A24" s="2519"/>
      <c r="B24" s="2432"/>
      <c r="C24" s="33" t="s">
        <v>476</v>
      </c>
      <c r="D24" s="227"/>
      <c r="E24" s="35" t="s">
        <v>478</v>
      </c>
      <c r="F24" s="130"/>
      <c r="G24" s="130"/>
      <c r="H24" s="130"/>
      <c r="I24" s="130"/>
      <c r="J24" s="130"/>
      <c r="K24" s="130"/>
      <c r="L24" s="130"/>
      <c r="M24" s="131"/>
    </row>
    <row r="25" spans="1:13" ht="9.75" customHeight="1">
      <c r="A25" s="2519"/>
      <c r="B25" s="2433"/>
      <c r="C25" s="43"/>
      <c r="D25" s="44"/>
      <c r="E25" s="44"/>
      <c r="F25" s="44"/>
      <c r="G25" s="44"/>
      <c r="H25" s="44"/>
      <c r="I25" s="44"/>
      <c r="J25" s="44"/>
      <c r="K25" s="44"/>
      <c r="L25" s="44"/>
      <c r="M25" s="45"/>
    </row>
    <row r="26" spans="1:13">
      <c r="A26" s="2519"/>
      <c r="B26" s="2857" t="s">
        <v>479</v>
      </c>
      <c r="C26" s="228"/>
      <c r="D26" s="47"/>
      <c r="E26" s="47"/>
      <c r="F26" s="47"/>
      <c r="G26" s="47"/>
      <c r="H26" s="47"/>
      <c r="I26" s="47"/>
      <c r="J26" s="47"/>
      <c r="K26" s="47"/>
      <c r="L26" s="18"/>
      <c r="M26" s="229"/>
    </row>
    <row r="27" spans="1:13">
      <c r="A27" s="2519"/>
      <c r="B27" s="2432"/>
      <c r="C27" s="33" t="s">
        <v>480</v>
      </c>
      <c r="D27" s="227"/>
      <c r="E27" s="48"/>
      <c r="F27" s="35" t="s">
        <v>481</v>
      </c>
      <c r="G27" s="226" t="s">
        <v>477</v>
      </c>
      <c r="H27" s="48"/>
      <c r="I27" s="35" t="s">
        <v>482</v>
      </c>
      <c r="J27" s="226"/>
      <c r="K27" s="48"/>
      <c r="L27" s="21"/>
      <c r="M27" s="22"/>
    </row>
    <row r="28" spans="1:13">
      <c r="A28" s="2519"/>
      <c r="B28" s="2432"/>
      <c r="C28" s="33" t="s">
        <v>483</v>
      </c>
      <c r="D28" s="230"/>
      <c r="E28" s="21"/>
      <c r="F28" s="35" t="s">
        <v>484</v>
      </c>
      <c r="G28" s="227"/>
      <c r="H28" s="21"/>
      <c r="I28" s="50"/>
      <c r="J28" s="21"/>
      <c r="K28" s="20"/>
      <c r="L28" s="21"/>
      <c r="M28" s="22"/>
    </row>
    <row r="29" spans="1:13">
      <c r="A29" s="2519"/>
      <c r="B29" s="2433"/>
      <c r="C29" s="51"/>
      <c r="D29" s="52"/>
      <c r="E29" s="52"/>
      <c r="F29" s="52"/>
      <c r="G29" s="52"/>
      <c r="H29" s="52"/>
      <c r="I29" s="52"/>
      <c r="J29" s="52"/>
      <c r="K29" s="52"/>
      <c r="L29" s="24"/>
      <c r="M29" s="25"/>
    </row>
    <row r="30" spans="1:13">
      <c r="A30" s="2519"/>
      <c r="B30" s="56" t="s">
        <v>485</v>
      </c>
      <c r="C30" s="231"/>
      <c r="D30" s="54"/>
      <c r="E30" s="54"/>
      <c r="F30" s="54"/>
      <c r="G30" s="54"/>
      <c r="H30" s="54"/>
      <c r="I30" s="54"/>
      <c r="J30" s="54"/>
      <c r="K30" s="54"/>
      <c r="L30" s="54"/>
      <c r="M30" s="232"/>
    </row>
    <row r="31" spans="1:13">
      <c r="A31" s="2519"/>
      <c r="B31" s="56"/>
      <c r="C31" s="57" t="s">
        <v>486</v>
      </c>
      <c r="D31" s="292" t="s">
        <v>8</v>
      </c>
      <c r="E31" s="48"/>
      <c r="F31" s="59" t="s">
        <v>487</v>
      </c>
      <c r="G31" s="227" t="s">
        <v>29</v>
      </c>
      <c r="H31" s="48"/>
      <c r="I31" s="59" t="s">
        <v>488</v>
      </c>
      <c r="J31" s="235"/>
      <c r="K31" s="218"/>
      <c r="L31" s="221"/>
      <c r="M31" s="63"/>
    </row>
    <row r="32" spans="1:13">
      <c r="A32" s="2519"/>
      <c r="B32" s="13"/>
      <c r="C32" s="43"/>
      <c r="D32" s="44"/>
      <c r="E32" s="44"/>
      <c r="F32" s="44"/>
      <c r="G32" s="44"/>
      <c r="H32" s="44"/>
      <c r="I32" s="44"/>
      <c r="J32" s="44"/>
      <c r="K32" s="44"/>
      <c r="L32" s="44"/>
      <c r="M32" s="45"/>
    </row>
    <row r="33" spans="1:13">
      <c r="A33" s="2519"/>
      <c r="B33" s="2857" t="s">
        <v>489</v>
      </c>
      <c r="C33" s="236"/>
      <c r="D33" s="65"/>
      <c r="E33" s="65"/>
      <c r="F33" s="65"/>
      <c r="G33" s="65"/>
      <c r="H33" s="65"/>
      <c r="I33" s="65"/>
      <c r="J33" s="65"/>
      <c r="K33" s="65"/>
      <c r="L33" s="18"/>
      <c r="M33" s="229"/>
    </row>
    <row r="34" spans="1:13">
      <c r="A34" s="2519"/>
      <c r="B34" s="2432"/>
      <c r="C34" s="66" t="s">
        <v>490</v>
      </c>
      <c r="D34" s="238">
        <v>2020</v>
      </c>
      <c r="E34" s="67"/>
      <c r="F34" s="48" t="s">
        <v>491</v>
      </c>
      <c r="G34" s="238" t="s">
        <v>769</v>
      </c>
      <c r="H34" s="67"/>
      <c r="I34" s="59"/>
      <c r="J34" s="67"/>
      <c r="K34" s="67"/>
      <c r="L34" s="21"/>
      <c r="M34" s="22"/>
    </row>
    <row r="35" spans="1:13">
      <c r="A35" s="2519"/>
      <c r="B35" s="2433"/>
      <c r="C35" s="43"/>
      <c r="D35" s="141"/>
      <c r="E35" s="142"/>
      <c r="F35" s="44"/>
      <c r="G35" s="142"/>
      <c r="H35" s="142"/>
      <c r="I35" s="143"/>
      <c r="J35" s="142"/>
      <c r="K35" s="142"/>
      <c r="L35" s="24"/>
      <c r="M35" s="25"/>
    </row>
    <row r="36" spans="1:13">
      <c r="A36" s="2519"/>
      <c r="B36" s="2857" t="s">
        <v>493</v>
      </c>
      <c r="C36" s="239"/>
      <c r="D36" s="70"/>
      <c r="E36" s="70"/>
      <c r="F36" s="70"/>
      <c r="G36" s="70"/>
      <c r="H36" s="70"/>
      <c r="I36" s="70"/>
      <c r="J36" s="70"/>
      <c r="K36" s="70"/>
      <c r="L36" s="70"/>
      <c r="M36" s="240"/>
    </row>
    <row r="37" spans="1:13">
      <c r="A37" s="2519"/>
      <c r="B37" s="2432"/>
      <c r="C37" s="72"/>
      <c r="D37" s="164" t="s">
        <v>494</v>
      </c>
      <c r="E37" s="164"/>
      <c r="F37" s="164" t="s">
        <v>495</v>
      </c>
      <c r="G37" s="164"/>
      <c r="H37" s="74" t="s">
        <v>496</v>
      </c>
      <c r="I37" s="74"/>
      <c r="J37" s="74" t="s">
        <v>497</v>
      </c>
      <c r="K37" s="164"/>
      <c r="L37" s="164" t="s">
        <v>498</v>
      </c>
      <c r="M37" s="75"/>
    </row>
    <row r="38" spans="1:13">
      <c r="A38" s="2519"/>
      <c r="B38" s="2432"/>
      <c r="C38" s="72"/>
      <c r="D38" s="264">
        <v>0.3</v>
      </c>
      <c r="E38" s="242"/>
      <c r="F38" s="264">
        <v>0.7</v>
      </c>
      <c r="G38" s="242"/>
      <c r="H38" s="264">
        <v>0.8</v>
      </c>
      <c r="I38" s="242"/>
      <c r="J38" s="264">
        <v>0.9</v>
      </c>
      <c r="K38" s="242"/>
      <c r="L38" s="264">
        <v>1</v>
      </c>
      <c r="M38" s="254"/>
    </row>
    <row r="39" spans="1:13">
      <c r="A39" s="2519"/>
      <c r="B39" s="2432"/>
      <c r="C39" s="72"/>
      <c r="D39" s="164" t="s">
        <v>499</v>
      </c>
      <c r="E39" s="164"/>
      <c r="F39" s="164" t="s">
        <v>500</v>
      </c>
      <c r="G39" s="164"/>
      <c r="H39" s="74" t="s">
        <v>501</v>
      </c>
      <c r="I39" s="74"/>
      <c r="J39" s="74" t="s">
        <v>502</v>
      </c>
      <c r="K39" s="164"/>
      <c r="L39" s="164" t="s">
        <v>503</v>
      </c>
      <c r="M39" s="32"/>
    </row>
    <row r="40" spans="1:13">
      <c r="A40" s="2519"/>
      <c r="B40" s="2432"/>
      <c r="C40" s="72"/>
      <c r="D40" s="264"/>
      <c r="E40" s="242"/>
      <c r="F40" s="264"/>
      <c r="G40" s="242"/>
      <c r="H40" s="264"/>
      <c r="I40" s="242"/>
      <c r="J40" s="264"/>
      <c r="K40" s="242"/>
      <c r="L40" s="264"/>
      <c r="M40" s="254"/>
    </row>
    <row r="41" spans="1:13">
      <c r="A41" s="2519"/>
      <c r="B41" s="2432"/>
      <c r="C41" s="72"/>
      <c r="D41" s="164" t="s">
        <v>504</v>
      </c>
      <c r="E41" s="164"/>
      <c r="F41" s="164" t="s">
        <v>505</v>
      </c>
      <c r="G41" s="164"/>
      <c r="H41" s="74" t="s">
        <v>506</v>
      </c>
      <c r="I41" s="74"/>
      <c r="J41" s="74" t="s">
        <v>507</v>
      </c>
      <c r="K41" s="164"/>
      <c r="L41" s="164" t="s">
        <v>508</v>
      </c>
      <c r="M41" s="32"/>
    </row>
    <row r="42" spans="1:13">
      <c r="A42" s="2519"/>
      <c r="B42" s="2432"/>
      <c r="C42" s="72"/>
      <c r="D42" s="264"/>
      <c r="E42" s="242"/>
      <c r="F42" s="264"/>
      <c r="G42" s="242"/>
      <c r="H42" s="264"/>
      <c r="I42" s="242"/>
      <c r="J42" s="264"/>
      <c r="K42" s="242"/>
      <c r="L42" s="264"/>
      <c r="M42" s="254"/>
    </row>
    <row r="43" spans="1:13">
      <c r="A43" s="2519"/>
      <c r="B43" s="2432"/>
      <c r="C43" s="72"/>
      <c r="D43" s="246" t="s">
        <v>508</v>
      </c>
      <c r="E43" s="253"/>
      <c r="F43" s="246" t="s">
        <v>509</v>
      </c>
      <c r="G43" s="253"/>
      <c r="H43" s="81"/>
      <c r="I43" s="93"/>
      <c r="J43" s="81"/>
      <c r="K43" s="93"/>
      <c r="L43" s="81"/>
      <c r="M43" s="245"/>
    </row>
    <row r="44" spans="1:13">
      <c r="A44" s="2519"/>
      <c r="B44" s="2432"/>
      <c r="C44" s="72"/>
      <c r="D44" s="264"/>
      <c r="E44" s="242"/>
      <c r="F44" s="2964">
        <v>1</v>
      </c>
      <c r="G44" s="2966"/>
      <c r="H44" s="2528"/>
      <c r="I44" s="2528"/>
      <c r="J44" s="144"/>
      <c r="K44" s="164"/>
      <c r="L44" s="144"/>
      <c r="M44" s="85"/>
    </row>
    <row r="45" spans="1:13">
      <c r="A45" s="2519"/>
      <c r="B45" s="2432"/>
      <c r="C45" s="86"/>
      <c r="D45" s="246"/>
      <c r="E45" s="253"/>
      <c r="F45" s="246"/>
      <c r="G45" s="253"/>
      <c r="H45" s="87"/>
      <c r="I45" s="96"/>
      <c r="J45" s="87"/>
      <c r="K45" s="96"/>
      <c r="L45" s="87"/>
      <c r="M45" s="89"/>
    </row>
    <row r="46" spans="1:13" ht="18" customHeight="1">
      <c r="A46" s="2519"/>
      <c r="B46" s="2857" t="s">
        <v>510</v>
      </c>
      <c r="C46" s="228"/>
      <c r="D46" s="47"/>
      <c r="E46" s="47"/>
      <c r="F46" s="47"/>
      <c r="G46" s="47"/>
      <c r="H46" s="47"/>
      <c r="I46" s="47"/>
      <c r="J46" s="47"/>
      <c r="K46" s="47"/>
      <c r="L46" s="21"/>
      <c r="M46" s="22"/>
    </row>
    <row r="47" spans="1:13">
      <c r="A47" s="2519"/>
      <c r="B47" s="2432"/>
      <c r="C47" s="90"/>
      <c r="D47" s="91" t="s">
        <v>131</v>
      </c>
      <c r="E47" s="92" t="s">
        <v>28</v>
      </c>
      <c r="F47" s="2453" t="s">
        <v>511</v>
      </c>
      <c r="G47" s="2883" t="s">
        <v>476</v>
      </c>
      <c r="H47" s="2883"/>
      <c r="I47" s="2883"/>
      <c r="J47" s="2883"/>
      <c r="K47" s="94" t="s">
        <v>512</v>
      </c>
      <c r="L47" s="2884" t="s">
        <v>1374</v>
      </c>
      <c r="M47" s="2885"/>
    </row>
    <row r="48" spans="1:13">
      <c r="A48" s="2519"/>
      <c r="B48" s="2432"/>
      <c r="C48" s="90"/>
      <c r="D48" s="247" t="s">
        <v>477</v>
      </c>
      <c r="E48" s="226"/>
      <c r="F48" s="2453"/>
      <c r="G48" s="2883"/>
      <c r="H48" s="2883"/>
      <c r="I48" s="2883"/>
      <c r="J48" s="2883"/>
      <c r="K48" s="21"/>
      <c r="L48" s="2448"/>
      <c r="M48" s="2449"/>
    </row>
    <row r="49" spans="1:13">
      <c r="A49" s="2519"/>
      <c r="B49" s="2433"/>
      <c r="C49" s="97"/>
      <c r="D49" s="24"/>
      <c r="E49" s="24"/>
      <c r="F49" s="24"/>
      <c r="G49" s="24"/>
      <c r="H49" s="24"/>
      <c r="I49" s="24"/>
      <c r="J49" s="24"/>
      <c r="K49" s="24"/>
      <c r="L49" s="21"/>
      <c r="M49" s="22"/>
    </row>
    <row r="50" spans="1:13">
      <c r="A50" s="2519"/>
      <c r="B50" s="278" t="s">
        <v>513</v>
      </c>
      <c r="C50" s="2858" t="s">
        <v>1391</v>
      </c>
      <c r="D50" s="2859"/>
      <c r="E50" s="2859"/>
      <c r="F50" s="2859"/>
      <c r="G50" s="2859"/>
      <c r="H50" s="2859"/>
      <c r="I50" s="2859"/>
      <c r="J50" s="2859"/>
      <c r="K50" s="2859"/>
      <c r="L50" s="2859"/>
      <c r="M50" s="2860"/>
    </row>
    <row r="51" spans="1:13">
      <c r="A51" s="2519"/>
      <c r="B51" s="291" t="s">
        <v>514</v>
      </c>
      <c r="C51" s="2858" t="s">
        <v>1375</v>
      </c>
      <c r="D51" s="2859"/>
      <c r="E51" s="2859"/>
      <c r="F51" s="2859"/>
      <c r="G51" s="2859"/>
      <c r="H51" s="2859"/>
      <c r="I51" s="2859"/>
      <c r="J51" s="2859"/>
      <c r="K51" s="2859"/>
      <c r="L51" s="2859"/>
      <c r="M51" s="2860"/>
    </row>
    <row r="52" spans="1:13">
      <c r="A52" s="2519"/>
      <c r="B52" s="291" t="s">
        <v>515</v>
      </c>
      <c r="C52" s="251">
        <v>0</v>
      </c>
      <c r="D52" s="249"/>
      <c r="E52" s="249"/>
      <c r="F52" s="249"/>
      <c r="G52" s="249"/>
      <c r="H52" s="249"/>
      <c r="I52" s="249"/>
      <c r="J52" s="249"/>
      <c r="K52" s="249"/>
      <c r="L52" s="249"/>
      <c r="M52" s="250"/>
    </row>
    <row r="53" spans="1:13">
      <c r="A53" s="2519"/>
      <c r="B53" s="291" t="s">
        <v>517</v>
      </c>
      <c r="C53" s="251" t="s">
        <v>8</v>
      </c>
      <c r="D53" s="249"/>
      <c r="E53" s="249"/>
      <c r="F53" s="249"/>
      <c r="G53" s="249"/>
      <c r="H53" s="249"/>
      <c r="I53" s="249"/>
      <c r="J53" s="249"/>
      <c r="K53" s="249"/>
      <c r="L53" s="249"/>
      <c r="M53" s="250"/>
    </row>
    <row r="54" spans="1:13" ht="15.75" customHeight="1">
      <c r="A54" s="2887" t="s">
        <v>518</v>
      </c>
      <c r="B54" s="294" t="s">
        <v>519</v>
      </c>
      <c r="C54" s="2911" t="s">
        <v>1359</v>
      </c>
      <c r="D54" s="2912"/>
      <c r="E54" s="2912"/>
      <c r="F54" s="2912"/>
      <c r="G54" s="2912"/>
      <c r="H54" s="2912"/>
      <c r="I54" s="2912"/>
      <c r="J54" s="2912"/>
      <c r="K54" s="2912"/>
      <c r="L54" s="2912"/>
      <c r="M54" s="2913"/>
    </row>
    <row r="55" spans="1:13">
      <c r="A55" s="2502"/>
      <c r="B55" s="294" t="s">
        <v>521</v>
      </c>
      <c r="C55" s="2911" t="s">
        <v>1360</v>
      </c>
      <c r="D55" s="2912"/>
      <c r="E55" s="2912"/>
      <c r="F55" s="2912"/>
      <c r="G55" s="2912"/>
      <c r="H55" s="2912"/>
      <c r="I55" s="2912"/>
      <c r="J55" s="2912"/>
      <c r="K55" s="2912"/>
      <c r="L55" s="2912"/>
      <c r="M55" s="2913"/>
    </row>
    <row r="56" spans="1:13">
      <c r="A56" s="2502"/>
      <c r="B56" s="294" t="s">
        <v>523</v>
      </c>
      <c r="C56" s="2911" t="s">
        <v>266</v>
      </c>
      <c r="D56" s="2912"/>
      <c r="E56" s="2912"/>
      <c r="F56" s="2912"/>
      <c r="G56" s="2912"/>
      <c r="H56" s="2912"/>
      <c r="I56" s="2912"/>
      <c r="J56" s="2912"/>
      <c r="K56" s="2912"/>
      <c r="L56" s="2912"/>
      <c r="M56" s="2913"/>
    </row>
    <row r="57" spans="1:13" ht="15.75" customHeight="1">
      <c r="A57" s="2502"/>
      <c r="B57" s="295" t="s">
        <v>524</v>
      </c>
      <c r="C57" s="2911" t="s">
        <v>1370</v>
      </c>
      <c r="D57" s="2912"/>
      <c r="E57" s="2912"/>
      <c r="F57" s="2912"/>
      <c r="G57" s="2912"/>
      <c r="H57" s="2912"/>
      <c r="I57" s="2912"/>
      <c r="J57" s="2912"/>
      <c r="K57" s="2912"/>
      <c r="L57" s="2912"/>
      <c r="M57" s="2913"/>
    </row>
    <row r="58" spans="1:13" ht="15.75" customHeight="1">
      <c r="A58" s="2502"/>
      <c r="B58" s="294" t="s">
        <v>526</v>
      </c>
      <c r="C58" s="2929" t="s">
        <v>1361</v>
      </c>
      <c r="D58" s="2912"/>
      <c r="E58" s="2912"/>
      <c r="F58" s="2912"/>
      <c r="G58" s="2912"/>
      <c r="H58" s="2912"/>
      <c r="I58" s="2912"/>
      <c r="J58" s="2912"/>
      <c r="K58" s="2912"/>
      <c r="L58" s="2912"/>
      <c r="M58" s="2913"/>
    </row>
    <row r="59" spans="1:13" ht="16.5" thickBot="1">
      <c r="A59" s="2516"/>
      <c r="B59" s="294" t="s">
        <v>527</v>
      </c>
      <c r="C59" s="2911">
        <v>3169001</v>
      </c>
      <c r="D59" s="2912"/>
      <c r="E59" s="2912"/>
      <c r="F59" s="2912"/>
      <c r="G59" s="2912"/>
      <c r="H59" s="2912"/>
      <c r="I59" s="2912"/>
      <c r="J59" s="2912"/>
      <c r="K59" s="2912"/>
      <c r="L59" s="2912"/>
      <c r="M59" s="2913"/>
    </row>
    <row r="60" spans="1:13" ht="15.75" customHeight="1">
      <c r="A60" s="2887" t="s">
        <v>528</v>
      </c>
      <c r="B60" s="296" t="s">
        <v>529</v>
      </c>
      <c r="C60" s="2911" t="s">
        <v>1345</v>
      </c>
      <c r="D60" s="2912"/>
      <c r="E60" s="2912"/>
      <c r="F60" s="2912"/>
      <c r="G60" s="2912"/>
      <c r="H60" s="2912"/>
      <c r="I60" s="2912"/>
      <c r="J60" s="2912"/>
      <c r="K60" s="2912"/>
      <c r="L60" s="2912"/>
      <c r="M60" s="2913"/>
    </row>
    <row r="61" spans="1:13" ht="30" customHeight="1">
      <c r="A61" s="2502"/>
      <c r="B61" s="296" t="s">
        <v>531</v>
      </c>
      <c r="C61" s="2911" t="s">
        <v>1362</v>
      </c>
      <c r="D61" s="2912"/>
      <c r="E61" s="2912"/>
      <c r="F61" s="2912"/>
      <c r="G61" s="2912"/>
      <c r="H61" s="2912"/>
      <c r="I61" s="2912"/>
      <c r="J61" s="2912"/>
      <c r="K61" s="2912"/>
      <c r="L61" s="2912"/>
      <c r="M61" s="2913"/>
    </row>
    <row r="62" spans="1:13" ht="30" customHeight="1" thickBot="1">
      <c r="A62" s="2502"/>
      <c r="B62" s="297" t="s">
        <v>5</v>
      </c>
      <c r="C62" s="2911" t="s">
        <v>1276</v>
      </c>
      <c r="D62" s="2912"/>
      <c r="E62" s="2912"/>
      <c r="F62" s="2912"/>
      <c r="G62" s="2912"/>
      <c r="H62" s="2912"/>
      <c r="I62" s="2912"/>
      <c r="J62" s="2912"/>
      <c r="K62" s="2912"/>
      <c r="L62" s="2912"/>
      <c r="M62" s="2913"/>
    </row>
    <row r="63" spans="1:13" ht="16.5" thickBot="1">
      <c r="A63" s="150" t="s">
        <v>533</v>
      </c>
      <c r="B63" s="104"/>
      <c r="C63" s="2506"/>
      <c r="D63" s="2507"/>
      <c r="E63" s="2507"/>
      <c r="F63" s="2507"/>
      <c r="G63" s="2507"/>
      <c r="H63" s="2507"/>
      <c r="I63" s="2507"/>
      <c r="J63" s="2507"/>
      <c r="K63" s="2507"/>
      <c r="L63" s="2507"/>
      <c r="M63" s="2508"/>
    </row>
  </sheetData>
  <mergeCells count="54">
    <mergeCell ref="A60:A62"/>
    <mergeCell ref="C60:M60"/>
    <mergeCell ref="C61:M61"/>
    <mergeCell ref="C62:M62"/>
    <mergeCell ref="C63:M63"/>
    <mergeCell ref="A54:A59"/>
    <mergeCell ref="C54:M54"/>
    <mergeCell ref="C55:M55"/>
    <mergeCell ref="C56:M56"/>
    <mergeCell ref="C57:M57"/>
    <mergeCell ref="C58:M58"/>
    <mergeCell ref="C59:M59"/>
    <mergeCell ref="C14:M14"/>
    <mergeCell ref="B15:B16"/>
    <mergeCell ref="C15:D15"/>
    <mergeCell ref="C16:M16"/>
    <mergeCell ref="A2:A16"/>
    <mergeCell ref="C2:M2"/>
    <mergeCell ref="F4:G4"/>
    <mergeCell ref="C5:L5"/>
    <mergeCell ref="C3:M3"/>
    <mergeCell ref="C6:L6"/>
    <mergeCell ref="C7:D7"/>
    <mergeCell ref="I7:M7"/>
    <mergeCell ref="B8:B11"/>
    <mergeCell ref="C9:D9"/>
    <mergeCell ref="F9:G9"/>
    <mergeCell ref="L10:M10"/>
    <mergeCell ref="A17:A53"/>
    <mergeCell ref="C17:M17"/>
    <mergeCell ref="C18:M18"/>
    <mergeCell ref="B19:B25"/>
    <mergeCell ref="B26:B29"/>
    <mergeCell ref="B33:B35"/>
    <mergeCell ref="G47:J48"/>
    <mergeCell ref="L47:M48"/>
    <mergeCell ref="C50:M50"/>
    <mergeCell ref="C51:M51"/>
    <mergeCell ref="B36:B45"/>
    <mergeCell ref="F44:G44"/>
    <mergeCell ref="H44:I44"/>
    <mergeCell ref="B46:B49"/>
    <mergeCell ref="F47:F48"/>
    <mergeCell ref="C11:D11"/>
    <mergeCell ref="F11:G11"/>
    <mergeCell ref="I11:J11"/>
    <mergeCell ref="L11:M11"/>
    <mergeCell ref="C13:M13"/>
    <mergeCell ref="C12:M12"/>
    <mergeCell ref="I9:J9"/>
    <mergeCell ref="L9:M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7"/>
    <dataValidation allowBlank="1" showInputMessage="1" showErrorMessage="1" prompt="Identifique la meta ODS a que le apunta el indicador de producto. Seleccione de la lista desplegable." sqref="E15"/>
    <dataValidation allowBlank="1" showInputMessage="1" showErrorMessage="1" prompt="Identifique el ODS a que le apunta el indicador de producto. Seleccione de la lista desplegable._x000a_" sqref="B15:B16"/>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8" r:id="rId1"/>
  </hyperlinks>
  <pageMargins left="0.7" right="0.7" top="0.75" bottom="0.75" header="0.3" footer="0.3"/>
  <pageSetup paperSize="9" orientation="portrait" horizontalDpi="1200" verticalDpi="12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6"/>
  <sheetViews>
    <sheetView topLeftCell="B1" zoomScale="90" zoomScaleNormal="90" zoomScalePageLayoutView="85" workbookViewId="0">
      <selection activeCell="C17" sqref="C17:M17"/>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1820</v>
      </c>
      <c r="C1" s="153"/>
      <c r="D1" s="153"/>
      <c r="E1" s="153"/>
      <c r="F1" s="153"/>
      <c r="G1" s="153"/>
      <c r="H1" s="153"/>
      <c r="I1" s="153"/>
      <c r="J1" s="153"/>
      <c r="K1" s="153"/>
      <c r="L1" s="153"/>
      <c r="M1" s="154"/>
    </row>
    <row r="2" spans="1:13">
      <c r="A2" s="2866" t="s">
        <v>457</v>
      </c>
      <c r="B2" s="4" t="s">
        <v>458</v>
      </c>
      <c r="C2" s="2582" t="s">
        <v>1376</v>
      </c>
      <c r="D2" s="2583"/>
      <c r="E2" s="2583"/>
      <c r="F2" s="2583"/>
      <c r="G2" s="2583"/>
      <c r="H2" s="2583"/>
      <c r="I2" s="2583"/>
      <c r="J2" s="2583"/>
      <c r="K2" s="2583"/>
      <c r="L2" s="2583"/>
      <c r="M2" s="2584"/>
    </row>
    <row r="3" spans="1:13" ht="31.5">
      <c r="A3" s="2548"/>
      <c r="B3" s="340" t="s">
        <v>538</v>
      </c>
      <c r="C3" s="2503" t="s">
        <v>442</v>
      </c>
      <c r="D3" s="2504"/>
      <c r="E3" s="2504"/>
      <c r="F3" s="2504"/>
      <c r="G3" s="2504"/>
      <c r="H3" s="2504"/>
      <c r="I3" s="2504"/>
      <c r="J3" s="2504"/>
      <c r="K3" s="2504"/>
      <c r="L3" s="2504"/>
      <c r="M3" s="2505"/>
    </row>
    <row r="4" spans="1:13">
      <c r="A4" s="2548"/>
      <c r="B4" s="13" t="s">
        <v>3</v>
      </c>
      <c r="C4" s="255" t="s">
        <v>131</v>
      </c>
      <c r="D4" s="256"/>
      <c r="E4" s="257"/>
      <c r="F4" s="2867" t="s">
        <v>4</v>
      </c>
      <c r="G4" s="2868"/>
      <c r="H4" s="258">
        <v>52</v>
      </c>
      <c r="I4" s="259"/>
      <c r="J4" s="259"/>
      <c r="K4" s="259"/>
      <c r="L4" s="259"/>
      <c r="M4" s="260"/>
    </row>
    <row r="5" spans="1:13">
      <c r="A5" s="2548"/>
      <c r="B5" s="13" t="s">
        <v>459</v>
      </c>
      <c r="C5" s="2869" t="s">
        <v>1348</v>
      </c>
      <c r="D5" s="2870"/>
      <c r="E5" s="2870"/>
      <c r="F5" s="2870"/>
      <c r="G5" s="2870"/>
      <c r="H5" s="2870"/>
      <c r="I5" s="2870"/>
      <c r="J5" s="2870"/>
      <c r="K5" s="2870"/>
      <c r="L5" s="2870"/>
      <c r="M5" s="260"/>
    </row>
    <row r="6" spans="1:13">
      <c r="A6" s="2548"/>
      <c r="B6" s="13" t="s">
        <v>460</v>
      </c>
      <c r="C6" s="2869" t="s">
        <v>1349</v>
      </c>
      <c r="D6" s="2870"/>
      <c r="E6" s="2870"/>
      <c r="F6" s="2870"/>
      <c r="G6" s="2870"/>
      <c r="H6" s="2870"/>
      <c r="I6" s="2870"/>
      <c r="J6" s="2870"/>
      <c r="K6" s="2870"/>
      <c r="L6" s="2870"/>
      <c r="M6" s="260"/>
    </row>
    <row r="7" spans="1:13">
      <c r="A7" s="2548"/>
      <c r="B7" s="278" t="s">
        <v>461</v>
      </c>
      <c r="C7" s="3669" t="s">
        <v>0</v>
      </c>
      <c r="D7" s="3670"/>
      <c r="E7" s="110"/>
      <c r="F7" s="110"/>
      <c r="G7" s="267"/>
      <c r="H7" s="215" t="s">
        <v>5</v>
      </c>
      <c r="I7" s="3671" t="s">
        <v>1</v>
      </c>
      <c r="J7" s="3670"/>
      <c r="K7" s="3670"/>
      <c r="L7" s="3670"/>
      <c r="M7" s="3672"/>
    </row>
    <row r="8" spans="1:13">
      <c r="A8" s="2548"/>
      <c r="B8" s="2876" t="s">
        <v>462</v>
      </c>
      <c r="C8" s="268"/>
      <c r="D8" s="17"/>
      <c r="E8" s="17"/>
      <c r="F8" s="17"/>
      <c r="G8" s="17"/>
      <c r="H8" s="17"/>
      <c r="I8" s="17"/>
      <c r="J8" s="17"/>
      <c r="K8" s="17"/>
      <c r="L8" s="18"/>
      <c r="M8" s="229"/>
    </row>
    <row r="9" spans="1:13" ht="12.95" customHeight="1">
      <c r="A9" s="2548"/>
      <c r="B9" s="2540"/>
      <c r="C9" s="3673" t="s">
        <v>1350</v>
      </c>
      <c r="D9" s="3674"/>
      <c r="E9" s="20"/>
      <c r="F9" s="3675" t="s">
        <v>676</v>
      </c>
      <c r="G9" s="2569"/>
      <c r="H9" s="20"/>
      <c r="I9" s="3675" t="s">
        <v>22</v>
      </c>
      <c r="J9" s="2569"/>
      <c r="K9" s="20"/>
      <c r="L9" s="3675" t="s">
        <v>1351</v>
      </c>
      <c r="M9" s="3676"/>
    </row>
    <row r="10" spans="1:13">
      <c r="A10" s="2548"/>
      <c r="B10" s="2540"/>
      <c r="C10" s="3677" t="s">
        <v>463</v>
      </c>
      <c r="D10" s="3678"/>
      <c r="E10" s="20"/>
      <c r="F10" s="3678" t="s">
        <v>463</v>
      </c>
      <c r="G10" s="3678"/>
      <c r="H10" s="20"/>
      <c r="I10" s="3678" t="s">
        <v>463</v>
      </c>
      <c r="J10" s="3678"/>
      <c r="K10" s="20"/>
      <c r="L10" s="3678" t="s">
        <v>463</v>
      </c>
      <c r="M10" s="3679"/>
    </row>
    <row r="11" spans="1:13" ht="30.95" customHeight="1">
      <c r="A11" s="2548"/>
      <c r="B11" s="2540"/>
      <c r="C11" s="3674" t="s">
        <v>1352</v>
      </c>
      <c r="D11" s="2437"/>
      <c r="E11" s="20"/>
      <c r="F11" s="3675" t="s">
        <v>147</v>
      </c>
      <c r="G11" s="2569"/>
      <c r="H11" s="20"/>
      <c r="I11" s="3674" t="s">
        <v>1353</v>
      </c>
      <c r="J11" s="2437"/>
      <c r="K11" s="20"/>
      <c r="L11" s="3674" t="s">
        <v>39</v>
      </c>
      <c r="M11" s="3680"/>
    </row>
    <row r="12" spans="1:13">
      <c r="A12" s="2548"/>
      <c r="B12" s="2540"/>
      <c r="C12" s="3677" t="s">
        <v>463</v>
      </c>
      <c r="D12" s="3678"/>
      <c r="E12" s="20"/>
      <c r="F12" s="3678" t="s">
        <v>463</v>
      </c>
      <c r="G12" s="3678"/>
      <c r="H12" s="20"/>
      <c r="I12" s="3678" t="s">
        <v>463</v>
      </c>
      <c r="J12" s="3678"/>
      <c r="K12" s="20"/>
      <c r="L12" s="3678" t="s">
        <v>463</v>
      </c>
      <c r="M12" s="3679"/>
    </row>
    <row r="13" spans="1:13" ht="21.95" customHeight="1">
      <c r="A13" s="2548"/>
      <c r="B13" s="2540"/>
      <c r="C13" s="3673" t="s">
        <v>1354</v>
      </c>
      <c r="D13" s="3674"/>
      <c r="E13" s="20"/>
      <c r="F13" s="3675" t="s">
        <v>1145</v>
      </c>
      <c r="G13" s="2569"/>
      <c r="H13" s="20"/>
      <c r="I13" s="3675" t="s">
        <v>422</v>
      </c>
      <c r="J13" s="2569"/>
      <c r="K13" s="20"/>
      <c r="L13" s="3681"/>
      <c r="M13" s="3682"/>
    </row>
    <row r="14" spans="1:13">
      <c r="A14" s="2548"/>
      <c r="B14" s="2590"/>
      <c r="C14" s="3677" t="s">
        <v>463</v>
      </c>
      <c r="D14" s="3678"/>
      <c r="E14" s="20"/>
      <c r="F14" s="3678" t="s">
        <v>463</v>
      </c>
      <c r="G14" s="3678"/>
      <c r="H14" s="20"/>
      <c r="I14" s="3678" t="s">
        <v>463</v>
      </c>
      <c r="J14" s="3678"/>
      <c r="K14" s="20"/>
      <c r="L14" s="2569"/>
      <c r="M14" s="3676"/>
    </row>
    <row r="15" spans="1:13" ht="31.5" customHeight="1">
      <c r="A15" s="2548"/>
      <c r="B15" s="278" t="s">
        <v>464</v>
      </c>
      <c r="C15" s="2914" t="s">
        <v>1395</v>
      </c>
      <c r="D15" s="2864"/>
      <c r="E15" s="2864"/>
      <c r="F15" s="2864"/>
      <c r="G15" s="2864"/>
      <c r="H15" s="2864"/>
      <c r="I15" s="2864"/>
      <c r="J15" s="2864"/>
      <c r="K15" s="2864"/>
      <c r="L15" s="2864"/>
      <c r="M15" s="2865"/>
    </row>
    <row r="16" spans="1:13" ht="54.95" customHeight="1">
      <c r="A16" s="2548"/>
      <c r="B16" s="278" t="s">
        <v>543</v>
      </c>
      <c r="C16" s="3683" t="s">
        <v>1392</v>
      </c>
      <c r="D16" s="3684"/>
      <c r="E16" s="3684"/>
      <c r="F16" s="3684"/>
      <c r="G16" s="3684"/>
      <c r="H16" s="3684"/>
      <c r="I16" s="3684"/>
      <c r="J16" s="3684"/>
      <c r="K16" s="3684"/>
      <c r="L16" s="3684"/>
      <c r="M16" s="3685"/>
    </row>
    <row r="17" spans="1:13" ht="31.5">
      <c r="A17" s="2548"/>
      <c r="B17" s="278" t="s">
        <v>545</v>
      </c>
      <c r="C17" s="2513" t="s">
        <v>441</v>
      </c>
      <c r="D17" s="2514"/>
      <c r="E17" s="2514"/>
      <c r="F17" s="2514"/>
      <c r="G17" s="2514"/>
      <c r="H17" s="2514"/>
      <c r="I17" s="2514"/>
      <c r="J17" s="2514"/>
      <c r="K17" s="2514"/>
      <c r="L17" s="2514"/>
      <c r="M17" s="2515"/>
    </row>
    <row r="18" spans="1:13">
      <c r="A18" s="2548"/>
      <c r="B18" s="2876" t="s">
        <v>547</v>
      </c>
      <c r="C18" s="2858" t="s">
        <v>11</v>
      </c>
      <c r="D18" s="2859"/>
      <c r="E18" s="222" t="s">
        <v>548</v>
      </c>
      <c r="F18" s="54">
        <v>5.4</v>
      </c>
      <c r="G18" s="54"/>
      <c r="H18" s="54"/>
      <c r="I18" s="54"/>
      <c r="J18" s="54"/>
      <c r="K18" s="54"/>
      <c r="L18" s="18"/>
      <c r="M18" s="229"/>
    </row>
    <row r="19" spans="1:13">
      <c r="A19" s="2548"/>
      <c r="B19" s="2540"/>
      <c r="C19" s="2858"/>
      <c r="D19" s="2859"/>
      <c r="E19" s="2859"/>
      <c r="F19" s="2859"/>
      <c r="G19" s="2859"/>
      <c r="H19" s="2859"/>
      <c r="I19" s="2859"/>
      <c r="J19" s="2859"/>
      <c r="K19" s="2859"/>
      <c r="L19" s="2859"/>
      <c r="M19" s="2860"/>
    </row>
    <row r="20" spans="1:13">
      <c r="A20" s="2886" t="s">
        <v>465</v>
      </c>
      <c r="B20" s="291" t="s">
        <v>2</v>
      </c>
      <c r="C20" s="2914" t="s">
        <v>1393</v>
      </c>
      <c r="D20" s="2864"/>
      <c r="E20" s="2864"/>
      <c r="F20" s="2864"/>
      <c r="G20" s="2864"/>
      <c r="H20" s="2864"/>
      <c r="I20" s="2864"/>
      <c r="J20" s="2864"/>
      <c r="K20" s="2864"/>
      <c r="L20" s="2864"/>
      <c r="M20" s="2865"/>
    </row>
    <row r="21" spans="1:13">
      <c r="A21" s="2519"/>
      <c r="B21" s="291" t="s">
        <v>550</v>
      </c>
      <c r="C21" s="2914" t="s">
        <v>1893</v>
      </c>
      <c r="D21" s="2864"/>
      <c r="E21" s="2864"/>
      <c r="F21" s="2864"/>
      <c r="G21" s="2864"/>
      <c r="H21" s="2864"/>
      <c r="I21" s="2864"/>
      <c r="J21" s="2864"/>
      <c r="K21" s="2864"/>
      <c r="L21" s="2864"/>
      <c r="M21" s="2865"/>
    </row>
    <row r="22" spans="1:13" ht="8.25" customHeight="1">
      <c r="A22" s="2519"/>
      <c r="B22" s="2857" t="s">
        <v>466</v>
      </c>
      <c r="C22" s="223"/>
      <c r="D22" s="27"/>
      <c r="E22" s="27"/>
      <c r="F22" s="27"/>
      <c r="G22" s="27"/>
      <c r="H22" s="27"/>
      <c r="I22" s="27"/>
      <c r="J22" s="27"/>
      <c r="K22" s="27"/>
      <c r="L22" s="27"/>
      <c r="M22" s="224"/>
    </row>
    <row r="23" spans="1:13" ht="9" customHeight="1">
      <c r="A23" s="2519"/>
      <c r="B23" s="2432"/>
      <c r="C23" s="29"/>
      <c r="D23" s="30"/>
      <c r="E23" s="31"/>
      <c r="F23" s="30"/>
      <c r="G23" s="31"/>
      <c r="H23" s="30"/>
      <c r="I23" s="31"/>
      <c r="J23" s="30"/>
      <c r="K23" s="31"/>
      <c r="L23" s="31"/>
      <c r="M23" s="32"/>
    </row>
    <row r="24" spans="1:13">
      <c r="A24" s="2519"/>
      <c r="B24" s="2432"/>
      <c r="C24" s="33" t="s">
        <v>467</v>
      </c>
      <c r="D24" s="34"/>
      <c r="E24" s="35" t="s">
        <v>468</v>
      </c>
      <c r="F24" s="34"/>
      <c r="G24" s="35" t="s">
        <v>469</v>
      </c>
      <c r="H24" s="34"/>
      <c r="I24" s="35" t="s">
        <v>470</v>
      </c>
      <c r="J24" s="225"/>
      <c r="K24" s="35"/>
      <c r="L24" s="35"/>
      <c r="M24" s="37"/>
    </row>
    <row r="25" spans="1:13">
      <c r="A25" s="2519"/>
      <c r="B25" s="2432"/>
      <c r="C25" s="33" t="s">
        <v>471</v>
      </c>
      <c r="D25" s="226"/>
      <c r="E25" s="35" t="s">
        <v>472</v>
      </c>
      <c r="F25" s="227"/>
      <c r="G25" s="35" t="s">
        <v>473</v>
      </c>
      <c r="H25" s="227"/>
      <c r="I25" s="35"/>
      <c r="J25" s="40"/>
      <c r="K25" s="35"/>
      <c r="L25" s="35"/>
      <c r="M25" s="37"/>
    </row>
    <row r="26" spans="1:13">
      <c r="A26" s="2519"/>
      <c r="B26" s="2432"/>
      <c r="C26" s="33" t="s">
        <v>474</v>
      </c>
      <c r="D26" s="226"/>
      <c r="E26" s="35" t="s">
        <v>475</v>
      </c>
      <c r="F26" s="226" t="s">
        <v>477</v>
      </c>
      <c r="G26" s="35"/>
      <c r="H26" s="40"/>
      <c r="I26" s="35"/>
      <c r="J26" s="40"/>
      <c r="K26" s="35"/>
      <c r="L26" s="35"/>
      <c r="M26" s="37"/>
    </row>
    <row r="27" spans="1:13">
      <c r="A27" s="2519"/>
      <c r="B27" s="2432"/>
      <c r="C27" s="33" t="s">
        <v>476</v>
      </c>
      <c r="D27" s="227"/>
      <c r="E27" s="35" t="s">
        <v>478</v>
      </c>
      <c r="F27" s="130"/>
      <c r="G27" s="130"/>
      <c r="H27" s="130"/>
      <c r="I27" s="130"/>
      <c r="J27" s="130"/>
      <c r="K27" s="130"/>
      <c r="L27" s="130"/>
      <c r="M27" s="131"/>
    </row>
    <row r="28" spans="1:13" ht="9.75" customHeight="1">
      <c r="A28" s="2519"/>
      <c r="B28" s="2433"/>
      <c r="C28" s="43"/>
      <c r="D28" s="44"/>
      <c r="E28" s="44"/>
      <c r="F28" s="44"/>
      <c r="G28" s="44"/>
      <c r="H28" s="44"/>
      <c r="I28" s="44"/>
      <c r="J28" s="44"/>
      <c r="K28" s="44"/>
      <c r="L28" s="44"/>
      <c r="M28" s="45"/>
    </row>
    <row r="29" spans="1:13">
      <c r="A29" s="2519"/>
      <c r="B29" s="2857" t="s">
        <v>479</v>
      </c>
      <c r="C29" s="228"/>
      <c r="D29" s="47"/>
      <c r="E29" s="47"/>
      <c r="F29" s="47"/>
      <c r="G29" s="47"/>
      <c r="H29" s="47"/>
      <c r="I29" s="47"/>
      <c r="J29" s="47"/>
      <c r="K29" s="47"/>
      <c r="L29" s="18"/>
      <c r="M29" s="229"/>
    </row>
    <row r="30" spans="1:13">
      <c r="A30" s="2519"/>
      <c r="B30" s="2432"/>
      <c r="C30" s="33" t="s">
        <v>480</v>
      </c>
      <c r="D30" s="227"/>
      <c r="E30" s="48"/>
      <c r="F30" s="35" t="s">
        <v>481</v>
      </c>
      <c r="G30" s="226" t="s">
        <v>477</v>
      </c>
      <c r="H30" s="48"/>
      <c r="I30" s="35" t="s">
        <v>482</v>
      </c>
      <c r="J30" s="226"/>
      <c r="K30" s="48"/>
      <c r="L30" s="21"/>
      <c r="M30" s="22"/>
    </row>
    <row r="31" spans="1:13">
      <c r="A31" s="2519"/>
      <c r="B31" s="2432"/>
      <c r="C31" s="33" t="s">
        <v>483</v>
      </c>
      <c r="D31" s="230"/>
      <c r="E31" s="21"/>
      <c r="F31" s="35" t="s">
        <v>484</v>
      </c>
      <c r="G31" s="227"/>
      <c r="H31" s="21"/>
      <c r="I31" s="50"/>
      <c r="J31" s="21"/>
      <c r="K31" s="20"/>
      <c r="L31" s="21"/>
      <c r="M31" s="22"/>
    </row>
    <row r="32" spans="1:13">
      <c r="A32" s="2519"/>
      <c r="B32" s="2433"/>
      <c r="C32" s="51"/>
      <c r="D32" s="52"/>
      <c r="E32" s="52"/>
      <c r="F32" s="52"/>
      <c r="G32" s="52"/>
      <c r="H32" s="52"/>
      <c r="I32" s="52"/>
      <c r="J32" s="52"/>
      <c r="K32" s="52"/>
      <c r="L32" s="24"/>
      <c r="M32" s="25"/>
    </row>
    <row r="33" spans="1:13">
      <c r="A33" s="2519"/>
      <c r="B33" s="56" t="s">
        <v>485</v>
      </c>
      <c r="C33" s="231"/>
      <c r="D33" s="54"/>
      <c r="E33" s="54"/>
      <c r="F33" s="54"/>
      <c r="G33" s="54"/>
      <c r="H33" s="54"/>
      <c r="I33" s="54"/>
      <c r="J33" s="54"/>
      <c r="K33" s="54"/>
      <c r="L33" s="54"/>
      <c r="M33" s="232"/>
    </row>
    <row r="34" spans="1:13">
      <c r="A34" s="2519"/>
      <c r="B34" s="56"/>
      <c r="C34" s="57" t="s">
        <v>486</v>
      </c>
      <c r="D34" s="292" t="s">
        <v>8</v>
      </c>
      <c r="E34" s="48"/>
      <c r="F34" s="59" t="s">
        <v>487</v>
      </c>
      <c r="G34" s="227"/>
      <c r="H34" s="48"/>
      <c r="I34" s="59" t="s">
        <v>488</v>
      </c>
      <c r="J34" s="235"/>
      <c r="K34" s="218"/>
      <c r="L34" s="221"/>
      <c r="M34" s="63"/>
    </row>
    <row r="35" spans="1:13">
      <c r="A35" s="2519"/>
      <c r="B35" s="13"/>
      <c r="C35" s="43"/>
      <c r="D35" s="44"/>
      <c r="E35" s="44"/>
      <c r="F35" s="44"/>
      <c r="G35" s="44"/>
      <c r="H35" s="44"/>
      <c r="I35" s="44"/>
      <c r="J35" s="44"/>
      <c r="K35" s="44"/>
      <c r="L35" s="44"/>
      <c r="M35" s="45"/>
    </row>
    <row r="36" spans="1:13">
      <c r="A36" s="2519"/>
      <c r="B36" s="2857" t="s">
        <v>489</v>
      </c>
      <c r="C36" s="236"/>
      <c r="D36" s="65"/>
      <c r="E36" s="65"/>
      <c r="F36" s="65"/>
      <c r="G36" s="65"/>
      <c r="H36" s="65"/>
      <c r="I36" s="65"/>
      <c r="J36" s="65"/>
      <c r="K36" s="65"/>
      <c r="L36" s="18"/>
      <c r="M36" s="229"/>
    </row>
    <row r="37" spans="1:13">
      <c r="A37" s="2519"/>
      <c r="B37" s="2432"/>
      <c r="C37" s="66" t="s">
        <v>490</v>
      </c>
      <c r="D37" s="238">
        <v>2020</v>
      </c>
      <c r="E37" s="67"/>
      <c r="F37" s="48" t="s">
        <v>491</v>
      </c>
      <c r="G37" s="238" t="s">
        <v>492</v>
      </c>
      <c r="H37" s="67"/>
      <c r="I37" s="59"/>
      <c r="J37" s="67"/>
      <c r="K37" s="67"/>
      <c r="L37" s="21"/>
      <c r="M37" s="22"/>
    </row>
    <row r="38" spans="1:13">
      <c r="A38" s="2519"/>
      <c r="B38" s="2433"/>
      <c r="C38" s="43"/>
      <c r="D38" s="141"/>
      <c r="E38" s="142"/>
      <c r="F38" s="44"/>
      <c r="G38" s="142"/>
      <c r="H38" s="142"/>
      <c r="I38" s="143"/>
      <c r="J38" s="142"/>
      <c r="K38" s="142"/>
      <c r="L38" s="24"/>
      <c r="M38" s="25"/>
    </row>
    <row r="39" spans="1:13">
      <c r="A39" s="2519"/>
      <c r="B39" s="2857" t="s">
        <v>493</v>
      </c>
      <c r="C39" s="239"/>
      <c r="D39" s="70"/>
      <c r="E39" s="70"/>
      <c r="F39" s="70"/>
      <c r="G39" s="70"/>
      <c r="H39" s="70"/>
      <c r="I39" s="70"/>
      <c r="J39" s="70"/>
      <c r="K39" s="70"/>
      <c r="L39" s="70"/>
      <c r="M39" s="240"/>
    </row>
    <row r="40" spans="1:13">
      <c r="A40" s="2519"/>
      <c r="B40" s="2432"/>
      <c r="C40" s="72"/>
      <c r="D40" s="164" t="s">
        <v>494</v>
      </c>
      <c r="E40" s="164"/>
      <c r="F40" s="164" t="s">
        <v>495</v>
      </c>
      <c r="G40" s="164"/>
      <c r="H40" s="74" t="s">
        <v>496</v>
      </c>
      <c r="I40" s="74"/>
      <c r="J40" s="74" t="s">
        <v>497</v>
      </c>
      <c r="K40" s="164"/>
      <c r="L40" s="164" t="s">
        <v>498</v>
      </c>
      <c r="M40" s="75"/>
    </row>
    <row r="41" spans="1:13">
      <c r="A41" s="2519"/>
      <c r="B41" s="2432"/>
      <c r="C41" s="72"/>
      <c r="D41" s="264">
        <v>0.2</v>
      </c>
      <c r="E41" s="242"/>
      <c r="F41" s="264">
        <v>0.4</v>
      </c>
      <c r="G41" s="242"/>
      <c r="H41" s="264">
        <v>0.5</v>
      </c>
      <c r="I41" s="242"/>
      <c r="J41" s="264">
        <v>0.6</v>
      </c>
      <c r="K41" s="242"/>
      <c r="L41" s="264">
        <v>0.7</v>
      </c>
      <c r="M41" s="254"/>
    </row>
    <row r="42" spans="1:13">
      <c r="A42" s="2519"/>
      <c r="B42" s="2432"/>
      <c r="C42" s="72"/>
      <c r="D42" s="164" t="s">
        <v>499</v>
      </c>
      <c r="E42" s="164"/>
      <c r="F42" s="164" t="s">
        <v>500</v>
      </c>
      <c r="G42" s="164"/>
      <c r="H42" s="74" t="s">
        <v>501</v>
      </c>
      <c r="I42" s="74"/>
      <c r="J42" s="74" t="s">
        <v>502</v>
      </c>
      <c r="K42" s="164"/>
      <c r="L42" s="164" t="s">
        <v>503</v>
      </c>
      <c r="M42" s="32"/>
    </row>
    <row r="43" spans="1:13">
      <c r="A43" s="2519"/>
      <c r="B43" s="2432"/>
      <c r="C43" s="72"/>
      <c r="D43" s="264">
        <v>0.8</v>
      </c>
      <c r="E43" s="242"/>
      <c r="F43" s="264">
        <v>0.9</v>
      </c>
      <c r="G43" s="242"/>
      <c r="H43" s="264">
        <v>1</v>
      </c>
      <c r="I43" s="242"/>
      <c r="J43" s="264">
        <v>1</v>
      </c>
      <c r="K43" s="242"/>
      <c r="L43" s="264">
        <v>1</v>
      </c>
      <c r="M43" s="254"/>
    </row>
    <row r="44" spans="1:13">
      <c r="A44" s="2519"/>
      <c r="B44" s="2432"/>
      <c r="C44" s="72"/>
      <c r="D44" s="164" t="s">
        <v>504</v>
      </c>
      <c r="E44" s="164"/>
      <c r="F44" s="164" t="s">
        <v>505</v>
      </c>
      <c r="G44" s="164"/>
      <c r="H44" s="74" t="s">
        <v>506</v>
      </c>
      <c r="I44" s="74"/>
      <c r="J44" s="74" t="s">
        <v>507</v>
      </c>
      <c r="K44" s="164"/>
      <c r="L44" s="164" t="s">
        <v>508</v>
      </c>
      <c r="M44" s="32"/>
    </row>
    <row r="45" spans="1:13">
      <c r="A45" s="2519"/>
      <c r="B45" s="2432"/>
      <c r="C45" s="72"/>
      <c r="D45" s="264">
        <v>1</v>
      </c>
      <c r="E45" s="242"/>
      <c r="F45" s="264"/>
      <c r="G45" s="242"/>
      <c r="H45" s="264"/>
      <c r="I45" s="242"/>
      <c r="J45" s="264"/>
      <c r="K45" s="242"/>
      <c r="L45" s="264"/>
      <c r="M45" s="254"/>
    </row>
    <row r="46" spans="1:13">
      <c r="A46" s="2519"/>
      <c r="B46" s="2432"/>
      <c r="C46" s="72"/>
      <c r="D46" s="246" t="s">
        <v>508</v>
      </c>
      <c r="E46" s="253"/>
      <c r="F46" s="246" t="s">
        <v>509</v>
      </c>
      <c r="G46" s="253"/>
      <c r="H46" s="81"/>
      <c r="I46" s="93"/>
      <c r="J46" s="81"/>
      <c r="K46" s="93"/>
      <c r="L46" s="81"/>
      <c r="M46" s="245"/>
    </row>
    <row r="47" spans="1:13">
      <c r="A47" s="2519"/>
      <c r="B47" s="2432"/>
      <c r="C47" s="72"/>
      <c r="D47" s="264"/>
      <c r="E47" s="242"/>
      <c r="F47" s="2964">
        <v>1</v>
      </c>
      <c r="G47" s="2966"/>
      <c r="H47" s="2528"/>
      <c r="I47" s="2528"/>
      <c r="J47" s="144"/>
      <c r="K47" s="164"/>
      <c r="L47" s="144"/>
      <c r="M47" s="85"/>
    </row>
    <row r="48" spans="1:13">
      <c r="A48" s="2519"/>
      <c r="B48" s="2432"/>
      <c r="C48" s="86"/>
      <c r="D48" s="246"/>
      <c r="E48" s="253"/>
      <c r="F48" s="246"/>
      <c r="G48" s="253"/>
      <c r="H48" s="87"/>
      <c r="I48" s="96"/>
      <c r="J48" s="87"/>
      <c r="K48" s="96"/>
      <c r="L48" s="87"/>
      <c r="M48" s="89"/>
    </row>
    <row r="49" spans="1:13" ht="18" customHeight="1">
      <c r="A49" s="2519"/>
      <c r="B49" s="2857" t="s">
        <v>510</v>
      </c>
      <c r="C49" s="228"/>
      <c r="D49" s="47"/>
      <c r="E49" s="47"/>
      <c r="F49" s="47"/>
      <c r="G49" s="47"/>
      <c r="H49" s="47"/>
      <c r="I49" s="47"/>
      <c r="J49" s="47"/>
      <c r="K49" s="47"/>
      <c r="L49" s="21"/>
      <c r="M49" s="22"/>
    </row>
    <row r="50" spans="1:13">
      <c r="A50" s="2519"/>
      <c r="B50" s="2432"/>
      <c r="C50" s="90"/>
      <c r="D50" s="91" t="s">
        <v>131</v>
      </c>
      <c r="E50" s="92" t="s">
        <v>28</v>
      </c>
      <c r="F50" s="2453" t="s">
        <v>511</v>
      </c>
      <c r="G50" s="2883"/>
      <c r="H50" s="2883"/>
      <c r="I50" s="2883"/>
      <c r="J50" s="2883"/>
      <c r="K50" s="94" t="s">
        <v>512</v>
      </c>
      <c r="L50" s="2884"/>
      <c r="M50" s="2885"/>
    </row>
    <row r="51" spans="1:13">
      <c r="A51" s="2519"/>
      <c r="B51" s="2432"/>
      <c r="C51" s="90"/>
      <c r="D51" s="247"/>
      <c r="E51" s="226" t="s">
        <v>534</v>
      </c>
      <c r="F51" s="2453"/>
      <c r="G51" s="2883"/>
      <c r="H51" s="2883"/>
      <c r="I51" s="2883"/>
      <c r="J51" s="2883"/>
      <c r="K51" s="21"/>
      <c r="L51" s="2448"/>
      <c r="M51" s="2449"/>
    </row>
    <row r="52" spans="1:13">
      <c r="A52" s="2519"/>
      <c r="B52" s="2433"/>
      <c r="C52" s="97"/>
      <c r="D52" s="24"/>
      <c r="E52" s="24"/>
      <c r="F52" s="24"/>
      <c r="G52" s="24"/>
      <c r="H52" s="24"/>
      <c r="I52" s="24"/>
      <c r="J52" s="24"/>
      <c r="K52" s="24"/>
      <c r="L52" s="21"/>
      <c r="M52" s="22"/>
    </row>
    <row r="53" spans="1:13">
      <c r="A53" s="2519"/>
      <c r="B53" s="278" t="s">
        <v>513</v>
      </c>
      <c r="C53" s="2858" t="s">
        <v>1394</v>
      </c>
      <c r="D53" s="2859"/>
      <c r="E53" s="2859"/>
      <c r="F53" s="2859"/>
      <c r="G53" s="2859"/>
      <c r="H53" s="2859"/>
      <c r="I53" s="2859"/>
      <c r="J53" s="2859"/>
      <c r="K53" s="2859"/>
      <c r="L53" s="2859"/>
      <c r="M53" s="2860"/>
    </row>
    <row r="54" spans="1:13">
      <c r="A54" s="2519"/>
      <c r="B54" s="291" t="s">
        <v>514</v>
      </c>
      <c r="C54" s="2858" t="s">
        <v>1377</v>
      </c>
      <c r="D54" s="2859"/>
      <c r="E54" s="2859"/>
      <c r="F54" s="2859"/>
      <c r="G54" s="2859"/>
      <c r="H54" s="2859"/>
      <c r="I54" s="2859"/>
      <c r="J54" s="2859"/>
      <c r="K54" s="2859"/>
      <c r="L54" s="2859"/>
      <c r="M54" s="2860"/>
    </row>
    <row r="55" spans="1:13">
      <c r="A55" s="2519"/>
      <c r="B55" s="291" t="s">
        <v>515</v>
      </c>
      <c r="C55" s="251" t="s">
        <v>1378</v>
      </c>
      <c r="D55" s="249"/>
      <c r="E55" s="249"/>
      <c r="F55" s="249"/>
      <c r="G55" s="249"/>
      <c r="H55" s="249"/>
      <c r="I55" s="249"/>
      <c r="J55" s="249"/>
      <c r="K55" s="249"/>
      <c r="L55" s="249"/>
      <c r="M55" s="250"/>
    </row>
    <row r="56" spans="1:13">
      <c r="A56" s="2519"/>
      <c r="B56" s="291" t="s">
        <v>517</v>
      </c>
      <c r="C56" s="251" t="s">
        <v>8</v>
      </c>
      <c r="D56" s="249"/>
      <c r="E56" s="249"/>
      <c r="F56" s="249"/>
      <c r="G56" s="249"/>
      <c r="H56" s="249"/>
      <c r="I56" s="249"/>
      <c r="J56" s="249"/>
      <c r="K56" s="249"/>
      <c r="L56" s="249"/>
      <c r="M56" s="250"/>
    </row>
    <row r="57" spans="1:13" ht="15.75" customHeight="1">
      <c r="A57" s="2887" t="s">
        <v>518</v>
      </c>
      <c r="B57" s="294" t="s">
        <v>519</v>
      </c>
      <c r="C57" s="2911" t="s">
        <v>1359</v>
      </c>
      <c r="D57" s="2912"/>
      <c r="E57" s="2912"/>
      <c r="F57" s="2912"/>
      <c r="G57" s="2912"/>
      <c r="H57" s="2912"/>
      <c r="I57" s="2912"/>
      <c r="J57" s="2912"/>
      <c r="K57" s="2912"/>
      <c r="L57" s="2912"/>
      <c r="M57" s="2913"/>
    </row>
    <row r="58" spans="1:13">
      <c r="A58" s="2502"/>
      <c r="B58" s="294" t="s">
        <v>521</v>
      </c>
      <c r="C58" s="2911" t="s">
        <v>1360</v>
      </c>
      <c r="D58" s="2912"/>
      <c r="E58" s="2912"/>
      <c r="F58" s="2912"/>
      <c r="G58" s="2912"/>
      <c r="H58" s="2912"/>
      <c r="I58" s="2912"/>
      <c r="J58" s="2912"/>
      <c r="K58" s="2912"/>
      <c r="L58" s="2912"/>
      <c r="M58" s="2913"/>
    </row>
    <row r="59" spans="1:13">
      <c r="A59" s="2502"/>
      <c r="B59" s="294" t="s">
        <v>523</v>
      </c>
      <c r="C59" s="2911" t="s">
        <v>266</v>
      </c>
      <c r="D59" s="2912"/>
      <c r="E59" s="2912"/>
      <c r="F59" s="2912"/>
      <c r="G59" s="2912"/>
      <c r="H59" s="2912"/>
      <c r="I59" s="2912"/>
      <c r="J59" s="2912"/>
      <c r="K59" s="2912"/>
      <c r="L59" s="2912"/>
      <c r="M59" s="2913"/>
    </row>
    <row r="60" spans="1:13" ht="15.75" customHeight="1">
      <c r="A60" s="2502"/>
      <c r="B60" s="295" t="s">
        <v>524</v>
      </c>
      <c r="C60" s="2911" t="s">
        <v>1370</v>
      </c>
      <c r="D60" s="2912"/>
      <c r="E60" s="2912"/>
      <c r="F60" s="2912"/>
      <c r="G60" s="2912"/>
      <c r="H60" s="2912"/>
      <c r="I60" s="2912"/>
      <c r="J60" s="2912"/>
      <c r="K60" s="2912"/>
      <c r="L60" s="2912"/>
      <c r="M60" s="2913"/>
    </row>
    <row r="61" spans="1:13" ht="15.75" customHeight="1">
      <c r="A61" s="2502"/>
      <c r="B61" s="294" t="s">
        <v>526</v>
      </c>
      <c r="C61" s="2929" t="s">
        <v>1361</v>
      </c>
      <c r="D61" s="2912"/>
      <c r="E61" s="2912"/>
      <c r="F61" s="2912"/>
      <c r="G61" s="2912"/>
      <c r="H61" s="2912"/>
      <c r="I61" s="2912"/>
      <c r="J61" s="2912"/>
      <c r="K61" s="2912"/>
      <c r="L61" s="2912"/>
      <c r="M61" s="2913"/>
    </row>
    <row r="62" spans="1:13" ht="16.5" thickBot="1">
      <c r="A62" s="2516"/>
      <c r="B62" s="294" t="s">
        <v>527</v>
      </c>
      <c r="C62" s="2911">
        <v>3169001</v>
      </c>
      <c r="D62" s="2912"/>
      <c r="E62" s="2912"/>
      <c r="F62" s="2912"/>
      <c r="G62" s="2912"/>
      <c r="H62" s="2912"/>
      <c r="I62" s="2912"/>
      <c r="J62" s="2912"/>
      <c r="K62" s="2912"/>
      <c r="L62" s="2912"/>
      <c r="M62" s="2913"/>
    </row>
    <row r="63" spans="1:13" ht="15.75" customHeight="1">
      <c r="A63" s="2887" t="s">
        <v>528</v>
      </c>
      <c r="B63" s="296" t="s">
        <v>529</v>
      </c>
      <c r="C63" s="2911" t="s">
        <v>1345</v>
      </c>
      <c r="D63" s="2912"/>
      <c r="E63" s="2912"/>
      <c r="F63" s="2912"/>
      <c r="G63" s="2912"/>
      <c r="H63" s="2912"/>
      <c r="I63" s="2912"/>
      <c r="J63" s="2912"/>
      <c r="K63" s="2912"/>
      <c r="L63" s="2912"/>
      <c r="M63" s="2913"/>
    </row>
    <row r="64" spans="1:13" ht="30" customHeight="1">
      <c r="A64" s="2502"/>
      <c r="B64" s="296" t="s">
        <v>531</v>
      </c>
      <c r="C64" s="2911" t="s">
        <v>1362</v>
      </c>
      <c r="D64" s="2912"/>
      <c r="E64" s="2912"/>
      <c r="F64" s="2912"/>
      <c r="G64" s="2912"/>
      <c r="H64" s="2912"/>
      <c r="I64" s="2912"/>
      <c r="J64" s="2912"/>
      <c r="K64" s="2912"/>
      <c r="L64" s="2912"/>
      <c r="M64" s="2913"/>
    </row>
    <row r="65" spans="1:13" ht="30" customHeight="1" thickBot="1">
      <c r="A65" s="2502"/>
      <c r="B65" s="297" t="s">
        <v>5</v>
      </c>
      <c r="C65" s="2911" t="s">
        <v>1276</v>
      </c>
      <c r="D65" s="2912"/>
      <c r="E65" s="2912"/>
      <c r="F65" s="2912"/>
      <c r="G65" s="2912"/>
      <c r="H65" s="2912"/>
      <c r="I65" s="2912"/>
      <c r="J65" s="2912"/>
      <c r="K65" s="2912"/>
      <c r="L65" s="2912"/>
      <c r="M65" s="2913"/>
    </row>
    <row r="66" spans="1:13" ht="16.5" thickBot="1">
      <c r="A66" s="150" t="s">
        <v>533</v>
      </c>
      <c r="B66" s="104"/>
      <c r="C66" s="2506"/>
      <c r="D66" s="2507"/>
      <c r="E66" s="2507"/>
      <c r="F66" s="2507"/>
      <c r="G66" s="2507"/>
      <c r="H66" s="2507"/>
      <c r="I66" s="2507"/>
      <c r="J66" s="2507"/>
      <c r="K66" s="2507"/>
      <c r="L66" s="2507"/>
      <c r="M66" s="2508"/>
    </row>
  </sheetData>
  <mergeCells count="66">
    <mergeCell ref="C66:M66"/>
    <mergeCell ref="C3:M3"/>
    <mergeCell ref="C61:M61"/>
    <mergeCell ref="C62:M62"/>
    <mergeCell ref="A63:A65"/>
    <mergeCell ref="C63:M63"/>
    <mergeCell ref="C64:M64"/>
    <mergeCell ref="C65:M65"/>
    <mergeCell ref="F50:F51"/>
    <mergeCell ref="G50:J51"/>
    <mergeCell ref="L50:M51"/>
    <mergeCell ref="C53:M53"/>
    <mergeCell ref="C54:M54"/>
    <mergeCell ref="A57:A62"/>
    <mergeCell ref="C57:M57"/>
    <mergeCell ref="C58:M58"/>
    <mergeCell ref="C59:M59"/>
    <mergeCell ref="C60:M60"/>
    <mergeCell ref="A20:A56"/>
    <mergeCell ref="C20:M20"/>
    <mergeCell ref="C21:M21"/>
    <mergeCell ref="B22:B28"/>
    <mergeCell ref="B29:B32"/>
    <mergeCell ref="B36:B38"/>
    <mergeCell ref="B39:B48"/>
    <mergeCell ref="F47:G47"/>
    <mergeCell ref="H47:I47"/>
    <mergeCell ref="B49:B52"/>
    <mergeCell ref="C15:M15"/>
    <mergeCell ref="C16:M16"/>
    <mergeCell ref="C17:M17"/>
    <mergeCell ref="B18:B19"/>
    <mergeCell ref="C18:D18"/>
    <mergeCell ref="C19:M19"/>
    <mergeCell ref="C13:D13"/>
    <mergeCell ref="F13:G13"/>
    <mergeCell ref="I13:J13"/>
    <mergeCell ref="L13:M13"/>
    <mergeCell ref="C14:D14"/>
    <mergeCell ref="F14:G14"/>
    <mergeCell ref="I14:J14"/>
    <mergeCell ref="L14:M14"/>
    <mergeCell ref="C11:D11"/>
    <mergeCell ref="F11:G11"/>
    <mergeCell ref="I11:J11"/>
    <mergeCell ref="L11:M11"/>
    <mergeCell ref="C12:D12"/>
    <mergeCell ref="F12:G12"/>
    <mergeCell ref="I12:J12"/>
    <mergeCell ref="L12:M12"/>
    <mergeCell ref="A2:A19"/>
    <mergeCell ref="C2:M2"/>
    <mergeCell ref="F4:G4"/>
    <mergeCell ref="C5:L5"/>
    <mergeCell ref="C6:L6"/>
    <mergeCell ref="C7:D7"/>
    <mergeCell ref="I7:M7"/>
    <mergeCell ref="B8:B14"/>
    <mergeCell ref="C9:D9"/>
    <mergeCell ref="F9:G9"/>
    <mergeCell ref="I9:J9"/>
    <mergeCell ref="L9:M9"/>
    <mergeCell ref="C10:D10"/>
    <mergeCell ref="F10:G10"/>
    <mergeCell ref="I10:J10"/>
    <mergeCell ref="L10:M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8:B19"/>
    <dataValidation allowBlank="1" showInputMessage="1" showErrorMessage="1" prompt="Identifique la meta ODS a que le apunta el indicador de producto. Seleccione de la lista desplegable." sqref="E18"/>
    <dataValidation allowBlank="1" showInputMessage="1" showErrorMessage="1" prompt="Determine si el indicador responde a un enfoque (Derechos Humanos, Género, Diferencial, Poblacional, Ambiental y Territorial). Si responde a más de enfoque separelos por ;" sqref="B20"/>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61" r:id="rId1"/>
  </hyperlinks>
  <pageMargins left="0.7" right="0.7" top="0.75" bottom="0.75" header="0.3" footer="0.3"/>
  <pageSetup paperSize="9" orientation="portrait" horizontalDpi="1200" verticalDpi="12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1"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2485</v>
      </c>
      <c r="C1" s="153"/>
      <c r="D1" s="153"/>
      <c r="E1" s="153"/>
      <c r="F1" s="153"/>
      <c r="G1" s="153"/>
      <c r="H1" s="153"/>
      <c r="I1" s="153"/>
      <c r="J1" s="153"/>
      <c r="K1" s="153"/>
      <c r="L1" s="153"/>
      <c r="M1" s="154"/>
    </row>
    <row r="2" spans="1:14" ht="39" customHeight="1">
      <c r="A2" s="2667" t="s">
        <v>457</v>
      </c>
      <c r="B2" s="4" t="s">
        <v>458</v>
      </c>
      <c r="C2" s="2582" t="s">
        <v>2478</v>
      </c>
      <c r="D2" s="2583"/>
      <c r="E2" s="2583"/>
      <c r="F2" s="2583"/>
      <c r="G2" s="2583"/>
      <c r="H2" s="2583"/>
      <c r="I2" s="2583"/>
      <c r="J2" s="2583"/>
      <c r="K2" s="2583"/>
      <c r="L2" s="2583"/>
      <c r="M2" s="2584"/>
    </row>
    <row r="3" spans="1:14" ht="36" customHeight="1">
      <c r="A3" s="2548"/>
      <c r="B3" s="1053" t="s">
        <v>538</v>
      </c>
      <c r="C3" s="2503" t="s">
        <v>442</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t="s">
        <v>148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153.75" customHeight="1">
      <c r="A11" s="2548"/>
      <c r="B11" s="1053" t="s">
        <v>464</v>
      </c>
      <c r="C11" s="2654" t="s">
        <v>2479</v>
      </c>
      <c r="D11" s="2494"/>
      <c r="E11" s="2494"/>
      <c r="F11" s="2494"/>
      <c r="G11" s="2494"/>
      <c r="H11" s="2494"/>
      <c r="I11" s="2494"/>
      <c r="J11" s="2494"/>
      <c r="K11" s="2494"/>
      <c r="L11" s="2494"/>
      <c r="M11" s="2495"/>
    </row>
    <row r="12" spans="1:14" ht="75" customHeight="1">
      <c r="A12" s="2548"/>
      <c r="B12" s="1053" t="s">
        <v>543</v>
      </c>
      <c r="C12" s="2654" t="s">
        <v>2480</v>
      </c>
      <c r="D12" s="2494"/>
      <c r="E12" s="2494"/>
      <c r="F12" s="2494"/>
      <c r="G12" s="2494"/>
      <c r="H12" s="2494"/>
      <c r="I12" s="2494"/>
      <c r="J12" s="2494"/>
      <c r="K12" s="2494"/>
      <c r="L12" s="2494"/>
      <c r="M12" s="2495"/>
    </row>
    <row r="13" spans="1:14" ht="75" customHeight="1">
      <c r="A13" s="2548"/>
      <c r="B13" s="1053" t="s">
        <v>545</v>
      </c>
      <c r="C13" s="2513" t="s">
        <v>441</v>
      </c>
      <c r="D13" s="2514"/>
      <c r="E13" s="2514"/>
      <c r="F13" s="2514"/>
      <c r="G13" s="2514"/>
      <c r="H13" s="2514"/>
      <c r="I13" s="2514"/>
      <c r="J13" s="2514"/>
      <c r="K13" s="2514"/>
      <c r="L13" s="2514"/>
      <c r="M13" s="2515"/>
    </row>
    <row r="14" spans="1:14" ht="51" customHeight="1">
      <c r="A14" s="2548"/>
      <c r="B14" s="1128" t="s">
        <v>547</v>
      </c>
      <c r="C14" s="2660" t="s">
        <v>2481</v>
      </c>
      <c r="D14" s="2492"/>
      <c r="E14" s="1058" t="s">
        <v>548</v>
      </c>
      <c r="F14" s="2663" t="s">
        <v>2482</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2483</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551</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75">
        <v>0.1</v>
      </c>
      <c r="E36" s="1176"/>
      <c r="F36" s="1175">
        <v>0.2</v>
      </c>
      <c r="G36" s="1176"/>
      <c r="H36" s="1175">
        <v>0.3</v>
      </c>
      <c r="I36" s="1176"/>
      <c r="J36" s="1175">
        <v>0.4</v>
      </c>
      <c r="K36" s="1176"/>
      <c r="L36" s="1175">
        <v>0.5</v>
      </c>
      <c r="M36" s="1177"/>
    </row>
    <row r="37" spans="1:13">
      <c r="A37" s="2519"/>
      <c r="B37" s="2432"/>
      <c r="C37" s="72"/>
      <c r="D37" s="1118" t="s">
        <v>499</v>
      </c>
      <c r="E37" s="1118"/>
      <c r="F37" s="1118" t="s">
        <v>500</v>
      </c>
      <c r="G37" s="1118"/>
      <c r="H37" s="1178" t="s">
        <v>501</v>
      </c>
      <c r="I37" s="1178"/>
      <c r="J37" s="1178" t="s">
        <v>502</v>
      </c>
      <c r="K37" s="1118"/>
      <c r="L37" s="1118" t="s">
        <v>503</v>
      </c>
      <c r="M37" s="1179"/>
    </row>
    <row r="38" spans="1:13">
      <c r="A38" s="2519"/>
      <c r="B38" s="2432"/>
      <c r="C38" s="72"/>
      <c r="D38" s="1175">
        <v>0.6</v>
      </c>
      <c r="E38" s="1176"/>
      <c r="F38" s="1175">
        <v>0.7</v>
      </c>
      <c r="G38" s="1176"/>
      <c r="H38" s="1175">
        <v>0.8</v>
      </c>
      <c r="I38" s="1176"/>
      <c r="J38" s="1175">
        <v>0.9</v>
      </c>
      <c r="K38" s="1176"/>
      <c r="L38" s="1175">
        <v>1</v>
      </c>
      <c r="M38" s="1180"/>
    </row>
    <row r="39" spans="1:13">
      <c r="A39" s="2519"/>
      <c r="B39" s="2432"/>
      <c r="C39" s="72"/>
      <c r="D39" s="1118" t="s">
        <v>504</v>
      </c>
      <c r="E39" s="1118"/>
      <c r="F39" s="1118" t="s">
        <v>505</v>
      </c>
      <c r="G39" s="1118"/>
      <c r="H39" s="1178" t="s">
        <v>506</v>
      </c>
      <c r="I39" s="1178"/>
      <c r="J39" s="1178" t="s">
        <v>507</v>
      </c>
      <c r="K39" s="1118"/>
      <c r="L39" s="1118" t="s">
        <v>508</v>
      </c>
      <c r="M39" s="1179"/>
    </row>
    <row r="40" spans="1:13">
      <c r="A40" s="2519"/>
      <c r="B40" s="2432"/>
      <c r="C40" s="72"/>
      <c r="D40" s="1175" t="s">
        <v>8</v>
      </c>
      <c r="E40" s="1176"/>
      <c r="F40" s="1175" t="s">
        <v>8</v>
      </c>
      <c r="G40" s="1176"/>
      <c r="H40" s="1175" t="s">
        <v>29</v>
      </c>
      <c r="I40" s="1176"/>
      <c r="J40" s="1175" t="s">
        <v>29</v>
      </c>
      <c r="K40" s="1176"/>
      <c r="L40" s="1175" t="s">
        <v>29</v>
      </c>
      <c r="M40" s="1177"/>
    </row>
    <row r="41" spans="1:13">
      <c r="A41" s="2519"/>
      <c r="B41" s="2432"/>
      <c r="C41" s="72"/>
      <c r="D41" s="705" t="s">
        <v>508</v>
      </c>
      <c r="E41" s="705"/>
      <c r="F41" s="705" t="s">
        <v>509</v>
      </c>
      <c r="G41" s="705"/>
      <c r="H41" s="81"/>
      <c r="I41" s="81"/>
      <c r="J41" s="81"/>
      <c r="K41" s="81"/>
      <c r="L41" s="81"/>
      <c r="M41" s="1181"/>
    </row>
    <row r="42" spans="1:13">
      <c r="A42" s="2519"/>
      <c r="B42" s="2432"/>
      <c r="C42" s="72"/>
      <c r="D42" s="1175"/>
      <c r="E42" s="1107"/>
      <c r="F42" s="2680">
        <v>1</v>
      </c>
      <c r="G42" s="2681"/>
      <c r="H42" s="2528"/>
      <c r="I42" s="2528"/>
      <c r="J42" s="1118"/>
      <c r="K42" s="1118"/>
      <c r="L42" s="1118"/>
      <c r="M42" s="115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8.75" customHeight="1">
      <c r="A48" s="2519"/>
      <c r="B48" s="1053" t="s">
        <v>513</v>
      </c>
      <c r="C48" s="2654" t="s">
        <v>2484</v>
      </c>
      <c r="D48" s="2494"/>
      <c r="E48" s="2494"/>
      <c r="F48" s="2494"/>
      <c r="G48" s="2494"/>
      <c r="H48" s="2494"/>
      <c r="I48" s="2494"/>
      <c r="J48" s="2494"/>
      <c r="K48" s="2494"/>
      <c r="L48" s="2494"/>
      <c r="M48" s="2495"/>
    </row>
    <row r="49" spans="1:13" ht="30.75" customHeight="1">
      <c r="A49" s="2519"/>
      <c r="B49" s="1059" t="s">
        <v>514</v>
      </c>
      <c r="C49" s="2654" t="s">
        <v>2114</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2115</v>
      </c>
      <c r="D52" s="2656"/>
      <c r="E52" s="2656"/>
      <c r="F52" s="2656"/>
      <c r="G52" s="2656"/>
      <c r="H52" s="2656"/>
      <c r="I52" s="2656"/>
      <c r="J52" s="2656"/>
      <c r="K52" s="2656"/>
      <c r="L52" s="2656"/>
      <c r="M52" s="2657"/>
    </row>
    <row r="53" spans="1:13" ht="15.75" customHeight="1">
      <c r="A53" s="2502"/>
      <c r="B53" s="1081" t="s">
        <v>521</v>
      </c>
      <c r="C53" s="2650" t="s">
        <v>2116</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1636</v>
      </c>
      <c r="D55" s="2420"/>
      <c r="E55" s="2420"/>
      <c r="F55" s="2420"/>
      <c r="G55" s="2420"/>
      <c r="H55" s="2420"/>
      <c r="I55" s="2420"/>
      <c r="J55" s="2420"/>
      <c r="K55" s="2420"/>
      <c r="L55" s="2420"/>
      <c r="M55" s="2421"/>
    </row>
    <row r="56" spans="1:13" ht="15.75" customHeight="1">
      <c r="A56" s="2502"/>
      <c r="B56" s="1081" t="s">
        <v>526</v>
      </c>
      <c r="C56" s="2679" t="s">
        <v>2117</v>
      </c>
      <c r="D56" s="2420"/>
      <c r="E56" s="2420"/>
      <c r="F56" s="2420"/>
      <c r="G56" s="2420"/>
      <c r="H56" s="2420"/>
      <c r="I56" s="2420"/>
      <c r="J56" s="2420"/>
      <c r="K56" s="2420"/>
      <c r="L56" s="2420"/>
      <c r="M56" s="2421"/>
    </row>
    <row r="57" spans="1:13" ht="16.5" customHeight="1" thickBot="1">
      <c r="A57" s="2516"/>
      <c r="B57" s="1081" t="s">
        <v>527</v>
      </c>
      <c r="C57" s="2650">
        <v>3107688787</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G45:J46 C4 C14:D14 C7</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9"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2094</v>
      </c>
      <c r="C1" s="153"/>
      <c r="D1" s="153"/>
      <c r="E1" s="153"/>
      <c r="F1" s="153"/>
      <c r="G1" s="153"/>
      <c r="H1" s="153"/>
      <c r="I1" s="153"/>
      <c r="J1" s="153"/>
      <c r="K1" s="153"/>
      <c r="L1" s="153"/>
      <c r="M1" s="154"/>
    </row>
    <row r="2" spans="1:14" ht="39" customHeight="1">
      <c r="A2" s="2667" t="s">
        <v>457</v>
      </c>
      <c r="B2" s="4" t="s">
        <v>458</v>
      </c>
      <c r="C2" s="2582" t="s">
        <v>2486</v>
      </c>
      <c r="D2" s="2583"/>
      <c r="E2" s="2583"/>
      <c r="F2" s="2583"/>
      <c r="G2" s="2583"/>
      <c r="H2" s="2583"/>
      <c r="I2" s="2583"/>
      <c r="J2" s="2583"/>
      <c r="K2" s="2583"/>
      <c r="L2" s="2583"/>
      <c r="M2" s="2584"/>
    </row>
    <row r="3" spans="1:14" ht="36" customHeight="1">
      <c r="A3" s="2548"/>
      <c r="B3" s="1053" t="s">
        <v>538</v>
      </c>
      <c r="C3" s="2503" t="s">
        <v>442</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153.75" customHeight="1">
      <c r="A11" s="2548"/>
      <c r="B11" s="1053" t="s">
        <v>464</v>
      </c>
      <c r="C11" s="2654" t="s">
        <v>2487</v>
      </c>
      <c r="D11" s="2494"/>
      <c r="E11" s="2494"/>
      <c r="F11" s="2494"/>
      <c r="G11" s="2494"/>
      <c r="H11" s="2494"/>
      <c r="I11" s="2494"/>
      <c r="J11" s="2494"/>
      <c r="K11" s="2494"/>
      <c r="L11" s="2494"/>
      <c r="M11" s="2495"/>
    </row>
    <row r="12" spans="1:14" ht="75" customHeight="1">
      <c r="A12" s="2548"/>
      <c r="B12" s="1053" t="s">
        <v>543</v>
      </c>
      <c r="C12" s="2654" t="s">
        <v>2480</v>
      </c>
      <c r="D12" s="2494"/>
      <c r="E12" s="2494"/>
      <c r="F12" s="2494"/>
      <c r="G12" s="2494"/>
      <c r="H12" s="2494"/>
      <c r="I12" s="2494"/>
      <c r="J12" s="2494"/>
      <c r="K12" s="2494"/>
      <c r="L12" s="2494"/>
      <c r="M12" s="2495"/>
    </row>
    <row r="13" spans="1:14" ht="75" customHeight="1">
      <c r="A13" s="2548"/>
      <c r="B13" s="1053" t="s">
        <v>545</v>
      </c>
      <c r="C13" s="2513" t="s">
        <v>441</v>
      </c>
      <c r="D13" s="2514"/>
      <c r="E13" s="2514"/>
      <c r="F13" s="2514"/>
      <c r="G13" s="2514"/>
      <c r="H13" s="2514"/>
      <c r="I13" s="2514"/>
      <c r="J13" s="2514"/>
      <c r="K13" s="2514"/>
      <c r="L13" s="2514"/>
      <c r="M13" s="2515"/>
    </row>
    <row r="14" spans="1:14" ht="51" customHeight="1">
      <c r="A14" s="2548"/>
      <c r="B14" s="1128" t="s">
        <v>547</v>
      </c>
      <c r="C14" s="2660" t="s">
        <v>2481</v>
      </c>
      <c r="D14" s="2492"/>
      <c r="E14" s="1058" t="s">
        <v>548</v>
      </c>
      <c r="F14" s="2663" t="s">
        <v>2482</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2488</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551</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75">
        <v>0.1</v>
      </c>
      <c r="E36" s="1176"/>
      <c r="F36" s="1175">
        <v>0.2</v>
      </c>
      <c r="G36" s="1176"/>
      <c r="H36" s="1175">
        <v>0.3</v>
      </c>
      <c r="I36" s="1176"/>
      <c r="J36" s="1175">
        <v>0.4</v>
      </c>
      <c r="K36" s="1176"/>
      <c r="L36" s="1175">
        <v>0.5</v>
      </c>
      <c r="M36" s="1177"/>
    </row>
    <row r="37" spans="1:13">
      <c r="A37" s="2519"/>
      <c r="B37" s="2432"/>
      <c r="C37" s="72"/>
      <c r="D37" s="1118" t="s">
        <v>499</v>
      </c>
      <c r="E37" s="1118"/>
      <c r="F37" s="1118" t="s">
        <v>500</v>
      </c>
      <c r="G37" s="1118"/>
      <c r="H37" s="1178" t="s">
        <v>501</v>
      </c>
      <c r="I37" s="1178"/>
      <c r="J37" s="1178" t="s">
        <v>502</v>
      </c>
      <c r="K37" s="1118"/>
      <c r="L37" s="1118" t="s">
        <v>503</v>
      </c>
      <c r="M37" s="1179"/>
    </row>
    <row r="38" spans="1:13">
      <c r="A38" s="2519"/>
      <c r="B38" s="2432"/>
      <c r="C38" s="72"/>
      <c r="D38" s="1175">
        <v>0.6</v>
      </c>
      <c r="E38" s="1176"/>
      <c r="F38" s="1175">
        <v>0.7</v>
      </c>
      <c r="G38" s="1176"/>
      <c r="H38" s="1175">
        <v>0.8</v>
      </c>
      <c r="I38" s="1176"/>
      <c r="J38" s="1175">
        <v>0.9</v>
      </c>
      <c r="K38" s="1176"/>
      <c r="L38" s="1175">
        <v>1</v>
      </c>
      <c r="M38" s="1180"/>
    </row>
    <row r="39" spans="1:13">
      <c r="A39" s="2519"/>
      <c r="B39" s="2432"/>
      <c r="C39" s="72"/>
      <c r="D39" s="1118" t="s">
        <v>504</v>
      </c>
      <c r="E39" s="1118"/>
      <c r="F39" s="1118" t="s">
        <v>505</v>
      </c>
      <c r="G39" s="1118"/>
      <c r="H39" s="1178" t="s">
        <v>506</v>
      </c>
      <c r="I39" s="1178"/>
      <c r="J39" s="1178" t="s">
        <v>507</v>
      </c>
      <c r="K39" s="1118"/>
      <c r="L39" s="1118" t="s">
        <v>508</v>
      </c>
      <c r="M39" s="1179"/>
    </row>
    <row r="40" spans="1:13">
      <c r="A40" s="2519"/>
      <c r="B40" s="2432"/>
      <c r="C40" s="72"/>
      <c r="D40" s="1175" t="s">
        <v>8</v>
      </c>
      <c r="E40" s="1176"/>
      <c r="F40" s="1175" t="s">
        <v>8</v>
      </c>
      <c r="G40" s="1176"/>
      <c r="H40" s="1175" t="s">
        <v>29</v>
      </c>
      <c r="I40" s="1176"/>
      <c r="J40" s="1175" t="s">
        <v>29</v>
      </c>
      <c r="K40" s="1176"/>
      <c r="L40" s="1175" t="s">
        <v>29</v>
      </c>
      <c r="M40" s="1177"/>
    </row>
    <row r="41" spans="1:13">
      <c r="A41" s="2519"/>
      <c r="B41" s="2432"/>
      <c r="C41" s="72"/>
      <c r="D41" s="705" t="s">
        <v>508</v>
      </c>
      <c r="E41" s="705"/>
      <c r="F41" s="705" t="s">
        <v>509</v>
      </c>
      <c r="G41" s="705"/>
      <c r="H41" s="81"/>
      <c r="I41" s="81"/>
      <c r="J41" s="81"/>
      <c r="K41" s="81"/>
      <c r="L41" s="81"/>
      <c r="M41" s="1181"/>
    </row>
    <row r="42" spans="1:13">
      <c r="A42" s="2519"/>
      <c r="B42" s="2432"/>
      <c r="C42" s="72"/>
      <c r="D42" s="1175"/>
      <c r="E42" s="1107"/>
      <c r="F42" s="2680">
        <v>1</v>
      </c>
      <c r="G42" s="2681"/>
      <c r="H42" s="2528"/>
      <c r="I42" s="2528"/>
      <c r="J42" s="1118"/>
      <c r="K42" s="1118"/>
      <c r="L42" s="1118"/>
      <c r="M42" s="115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8.75" customHeight="1">
      <c r="A48" s="2519"/>
      <c r="B48" s="1053" t="s">
        <v>513</v>
      </c>
      <c r="C48" s="2654" t="s">
        <v>2484</v>
      </c>
      <c r="D48" s="2494"/>
      <c r="E48" s="2494"/>
      <c r="F48" s="2494"/>
      <c r="G48" s="2494"/>
      <c r="H48" s="2494"/>
      <c r="I48" s="2494"/>
      <c r="J48" s="2494"/>
      <c r="K48" s="2494"/>
      <c r="L48" s="2494"/>
      <c r="M48" s="2495"/>
    </row>
    <row r="49" spans="1:13" ht="30.75" customHeight="1">
      <c r="A49" s="2519"/>
      <c r="B49" s="1059" t="s">
        <v>514</v>
      </c>
      <c r="C49" s="2654" t="s">
        <v>2114</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2115</v>
      </c>
      <c r="D52" s="2656"/>
      <c r="E52" s="2656"/>
      <c r="F52" s="2656"/>
      <c r="G52" s="2656"/>
      <c r="H52" s="2656"/>
      <c r="I52" s="2656"/>
      <c r="J52" s="2656"/>
      <c r="K52" s="2656"/>
      <c r="L52" s="2656"/>
      <c r="M52" s="2657"/>
    </row>
    <row r="53" spans="1:13" ht="15.75" customHeight="1">
      <c r="A53" s="2502"/>
      <c r="B53" s="1081" t="s">
        <v>521</v>
      </c>
      <c r="C53" s="2650" t="s">
        <v>2116</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1636</v>
      </c>
      <c r="D55" s="2420"/>
      <c r="E55" s="2420"/>
      <c r="F55" s="2420"/>
      <c r="G55" s="2420"/>
      <c r="H55" s="2420"/>
      <c r="I55" s="2420"/>
      <c r="J55" s="2420"/>
      <c r="K55" s="2420"/>
      <c r="L55" s="2420"/>
      <c r="M55" s="2421"/>
    </row>
    <row r="56" spans="1:13" ht="15.75" customHeight="1">
      <c r="A56" s="2502"/>
      <c r="B56" s="1081" t="s">
        <v>526</v>
      </c>
      <c r="C56" s="2679" t="s">
        <v>2117</v>
      </c>
      <c r="D56" s="2420"/>
      <c r="E56" s="2420"/>
      <c r="F56" s="2420"/>
      <c r="G56" s="2420"/>
      <c r="H56" s="2420"/>
      <c r="I56" s="2420"/>
      <c r="J56" s="2420"/>
      <c r="K56" s="2420"/>
      <c r="L56" s="2420"/>
      <c r="M56" s="2421"/>
    </row>
    <row r="57" spans="1:13" ht="16.5" customHeight="1" thickBot="1">
      <c r="A57" s="2516"/>
      <c r="B57" s="1081" t="s">
        <v>527</v>
      </c>
      <c r="C57" s="2650">
        <v>3107688787</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C4 C14:D14</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00"/>
  <sheetViews>
    <sheetView topLeftCell="A12" workbookViewId="0">
      <selection activeCell="C16" sqref="C16:M16"/>
    </sheetView>
  </sheetViews>
  <sheetFormatPr baseColWidth="10" defaultColWidth="14.42578125" defaultRowHeight="15"/>
  <cols>
    <col min="1" max="1" width="28.7109375" style="772" customWidth="1"/>
    <col min="2" max="2" width="44.7109375" style="772" customWidth="1"/>
    <col min="3" max="9" width="13.140625" style="772" customWidth="1"/>
    <col min="10" max="10" width="15.5703125" style="772" customWidth="1"/>
    <col min="11" max="13" width="13.140625" style="772" customWidth="1"/>
    <col min="14" max="14" width="48.42578125" style="772" customWidth="1"/>
    <col min="15" max="26" width="13.140625" style="772" customWidth="1"/>
    <col min="27" max="16384" width="14.42578125" style="772"/>
  </cols>
  <sheetData>
    <row r="1" spans="1:26" ht="48" customHeight="1" thickBot="1">
      <c r="A1" s="769"/>
      <c r="B1" s="3692" t="s">
        <v>2489</v>
      </c>
      <c r="C1" s="3693"/>
      <c r="D1" s="3693"/>
      <c r="E1" s="3693"/>
      <c r="F1" s="3693"/>
      <c r="G1" s="3693"/>
      <c r="H1" s="3693"/>
      <c r="I1" s="3693"/>
      <c r="J1" s="3693"/>
      <c r="K1" s="3693"/>
      <c r="L1" s="3693"/>
      <c r="M1" s="3694"/>
      <c r="N1" s="770"/>
      <c r="O1" s="771"/>
      <c r="P1" s="771"/>
      <c r="Q1" s="771"/>
      <c r="R1" s="771"/>
      <c r="S1" s="771"/>
      <c r="T1" s="771"/>
      <c r="U1" s="771"/>
      <c r="V1" s="771"/>
      <c r="W1" s="771"/>
      <c r="X1" s="771"/>
      <c r="Y1" s="771"/>
      <c r="Z1" s="771"/>
    </row>
    <row r="2" spans="1:26" ht="32.1" customHeight="1">
      <c r="A2" s="3273" t="s">
        <v>457</v>
      </c>
      <c r="B2" s="773" t="s">
        <v>458</v>
      </c>
      <c r="C2" s="3275" t="s">
        <v>2496</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50.1" customHeight="1">
      <c r="A3" s="3274"/>
      <c r="B3" s="775" t="s">
        <v>538</v>
      </c>
      <c r="C3" s="2684" t="s">
        <v>442</v>
      </c>
      <c r="D3" s="2425"/>
      <c r="E3" s="2425"/>
      <c r="F3" s="2425"/>
      <c r="G3" s="2425"/>
      <c r="H3" s="2425"/>
      <c r="I3" s="2425"/>
      <c r="J3" s="2425"/>
      <c r="K3" s="2425"/>
      <c r="L3" s="2425"/>
      <c r="M3" s="2426"/>
      <c r="N3" s="770"/>
      <c r="O3" s="771"/>
      <c r="P3" s="771"/>
      <c r="Q3" s="771"/>
      <c r="R3" s="771"/>
      <c r="S3" s="771"/>
      <c r="T3" s="771"/>
      <c r="U3" s="771"/>
      <c r="V3" s="771"/>
      <c r="W3" s="771"/>
      <c r="X3" s="771"/>
      <c r="Y3" s="771"/>
      <c r="Z3" s="771"/>
    </row>
    <row r="4" spans="1:26" ht="56.25" customHeight="1">
      <c r="A4" s="3274"/>
      <c r="B4" s="776" t="s">
        <v>3</v>
      </c>
      <c r="C4" s="777" t="s">
        <v>539</v>
      </c>
      <c r="D4" s="778"/>
      <c r="E4" s="779"/>
      <c r="F4" s="3281" t="s">
        <v>4</v>
      </c>
      <c r="G4" s="3282"/>
      <c r="H4" s="780" t="s">
        <v>8</v>
      </c>
      <c r="I4" s="3283"/>
      <c r="J4" s="3284"/>
      <c r="K4" s="3284"/>
      <c r="L4" s="3284"/>
      <c r="M4" s="3285"/>
      <c r="N4" s="3297"/>
      <c r="O4" s="771"/>
      <c r="P4" s="771"/>
      <c r="Q4" s="771"/>
      <c r="R4" s="771"/>
      <c r="S4" s="771"/>
      <c r="T4" s="771"/>
      <c r="U4" s="771"/>
      <c r="V4" s="771"/>
      <c r="W4" s="771"/>
      <c r="X4" s="771"/>
      <c r="Y4" s="771"/>
      <c r="Z4" s="771"/>
    </row>
    <row r="5" spans="1:26" ht="20.100000000000001" customHeight="1">
      <c r="A5" s="3274"/>
      <c r="B5" s="776" t="s">
        <v>459</v>
      </c>
      <c r="C5" s="3298"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20.100000000000001" customHeight="1">
      <c r="A6" s="3274"/>
      <c r="B6" s="776" t="s">
        <v>460</v>
      </c>
      <c r="C6" s="3298"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1653</v>
      </c>
      <c r="D7" s="3279"/>
      <c r="E7" s="3279"/>
      <c r="F7" s="781"/>
      <c r="G7" s="782"/>
      <c r="H7" s="783" t="s">
        <v>5</v>
      </c>
      <c r="I7" s="3300" t="s">
        <v>403</v>
      </c>
      <c r="J7" s="3279"/>
      <c r="K7" s="3279"/>
      <c r="L7" s="3279"/>
      <c r="M7" s="3280"/>
      <c r="N7" s="770"/>
      <c r="O7" s="771"/>
      <c r="P7" s="771"/>
      <c r="Q7" s="771"/>
      <c r="R7" s="771"/>
      <c r="S7" s="771"/>
      <c r="T7" s="771"/>
      <c r="U7" s="771"/>
      <c r="V7" s="771"/>
      <c r="W7" s="771"/>
      <c r="X7" s="771"/>
      <c r="Y7" s="771"/>
      <c r="Z7" s="771"/>
    </row>
    <row r="8" spans="1:26" ht="36.75" customHeight="1">
      <c r="A8" s="3274"/>
      <c r="B8" s="3290" t="s">
        <v>462</v>
      </c>
      <c r="C8" s="3293" t="s">
        <v>403</v>
      </c>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785"/>
      <c r="F9" s="3288" t="s">
        <v>5</v>
      </c>
      <c r="G9" s="3287"/>
      <c r="H9" s="786"/>
      <c r="I9" s="3288" t="s">
        <v>5</v>
      </c>
      <c r="J9" s="3287"/>
      <c r="K9" s="785"/>
      <c r="L9" s="3288" t="s">
        <v>5</v>
      </c>
      <c r="M9" s="3289"/>
      <c r="N9" s="770"/>
      <c r="O9" s="771"/>
      <c r="P9" s="771"/>
      <c r="Q9" s="771"/>
      <c r="R9" s="771"/>
      <c r="S9" s="771"/>
      <c r="T9" s="771"/>
      <c r="U9" s="771"/>
      <c r="V9" s="771"/>
      <c r="W9" s="771"/>
      <c r="X9" s="771"/>
      <c r="Y9" s="771"/>
      <c r="Z9" s="771"/>
    </row>
    <row r="10" spans="1:26" ht="19.5" customHeight="1">
      <c r="A10" s="3274"/>
      <c r="B10" s="3291"/>
      <c r="C10" s="3295"/>
      <c r="D10" s="3296"/>
      <c r="E10" s="785"/>
      <c r="F10" s="3301"/>
      <c r="G10" s="3296"/>
      <c r="H10" s="785"/>
      <c r="I10" s="3301"/>
      <c r="J10" s="3296"/>
      <c r="K10" s="785"/>
      <c r="L10" s="3301"/>
      <c r="M10" s="3302"/>
      <c r="N10" s="770"/>
      <c r="O10" s="771"/>
      <c r="P10" s="771"/>
      <c r="Q10" s="771"/>
      <c r="R10" s="771"/>
      <c r="S10" s="771"/>
      <c r="T10" s="771"/>
      <c r="U10" s="771"/>
      <c r="V10" s="771"/>
      <c r="W10" s="771"/>
      <c r="X10" s="771"/>
      <c r="Y10" s="771"/>
      <c r="Z10" s="771"/>
    </row>
    <row r="11" spans="1:26" ht="15.75" customHeight="1">
      <c r="A11" s="3274"/>
      <c r="B11" s="3292"/>
      <c r="C11" s="3295" t="s">
        <v>463</v>
      </c>
      <c r="D11" s="3296"/>
      <c r="E11" s="1147"/>
      <c r="F11" s="3303" t="s">
        <v>463</v>
      </c>
      <c r="G11" s="3296"/>
      <c r="H11" s="1147"/>
      <c r="I11" s="3303" t="s">
        <v>463</v>
      </c>
      <c r="J11" s="3296"/>
      <c r="K11" s="1147"/>
      <c r="L11" s="3304" t="s">
        <v>5</v>
      </c>
      <c r="M11" s="3280"/>
      <c r="N11" s="770"/>
      <c r="O11" s="771"/>
      <c r="P11" s="771"/>
      <c r="Q11" s="771"/>
      <c r="R11" s="771"/>
      <c r="S11" s="771"/>
      <c r="T11" s="771"/>
      <c r="U11" s="771"/>
      <c r="V11" s="771"/>
      <c r="W11" s="771"/>
      <c r="X11" s="771"/>
      <c r="Y11" s="771"/>
      <c r="Z11" s="771"/>
    </row>
    <row r="12" spans="1:26" ht="45.95" customHeight="1">
      <c r="A12" s="3274"/>
      <c r="B12" s="775" t="s">
        <v>464</v>
      </c>
      <c r="C12" s="3278" t="s">
        <v>2490</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39" customHeight="1">
      <c r="A13" s="3274"/>
      <c r="B13" s="775" t="s">
        <v>543</v>
      </c>
      <c r="C13" s="3308" t="s">
        <v>2491</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2660" t="s">
        <v>441</v>
      </c>
      <c r="D14" s="2465"/>
      <c r="E14" s="2465"/>
      <c r="F14" s="2465"/>
      <c r="G14" s="2465"/>
      <c r="H14" s="2465"/>
      <c r="I14" s="2465"/>
      <c r="J14" s="2465"/>
      <c r="K14" s="2465"/>
      <c r="L14" s="2465"/>
      <c r="M14" s="2466"/>
      <c r="N14" s="770"/>
      <c r="O14" s="771"/>
      <c r="P14" s="771"/>
      <c r="Q14" s="771"/>
      <c r="R14" s="771"/>
      <c r="S14" s="771"/>
      <c r="T14" s="771"/>
      <c r="U14" s="771"/>
      <c r="V14" s="771"/>
      <c r="W14" s="771"/>
      <c r="X14" s="771"/>
      <c r="Y14" s="771"/>
      <c r="Z14" s="771"/>
    </row>
    <row r="15" spans="1:26" ht="47.1" customHeight="1">
      <c r="A15" s="3274"/>
      <c r="B15" s="1146" t="s">
        <v>547</v>
      </c>
      <c r="C15" s="3299" t="s">
        <v>2317</v>
      </c>
      <c r="D15" s="3282"/>
      <c r="E15" s="789" t="s">
        <v>548</v>
      </c>
      <c r="F15" s="3309" t="s">
        <v>2492</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80</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2497</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796"/>
      <c r="F19" s="795"/>
      <c r="G19" s="796"/>
      <c r="H19" s="795"/>
      <c r="I19" s="796"/>
      <c r="J19" s="795"/>
      <c r="K19" s="796"/>
      <c r="L19" s="796"/>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800" t="s">
        <v>468</v>
      </c>
      <c r="F20" s="799"/>
      <c r="G20" s="800" t="s">
        <v>469</v>
      </c>
      <c r="H20" s="799"/>
      <c r="I20" s="800" t="s">
        <v>470</v>
      </c>
      <c r="J20" s="801"/>
      <c r="K20" s="800"/>
      <c r="L20" s="800"/>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800" t="s">
        <v>472</v>
      </c>
      <c r="F21" s="803"/>
      <c r="G21" s="800" t="s">
        <v>473</v>
      </c>
      <c r="H21" s="803"/>
      <c r="I21" s="800"/>
      <c r="J21" s="796"/>
      <c r="K21" s="800"/>
      <c r="L21" s="800"/>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800" t="s">
        <v>475</v>
      </c>
      <c r="F22" s="802"/>
      <c r="G22" s="800"/>
      <c r="H22" s="796"/>
      <c r="I22" s="800"/>
      <c r="J22" s="796"/>
      <c r="K22" s="800"/>
      <c r="L22" s="800"/>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800" t="s">
        <v>478</v>
      </c>
      <c r="F23" s="862" t="s">
        <v>2202</v>
      </c>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811"/>
      <c r="F26" s="800" t="s">
        <v>481</v>
      </c>
      <c r="G26" s="802"/>
      <c r="H26" s="811"/>
      <c r="I26" s="800" t="s">
        <v>482</v>
      </c>
      <c r="J26" s="802" t="s">
        <v>477</v>
      </c>
      <c r="K26" s="811"/>
      <c r="L26" s="800"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813"/>
      <c r="F27" s="800" t="s">
        <v>484</v>
      </c>
      <c r="G27" s="803"/>
      <c r="H27" s="813"/>
      <c r="I27" s="800" t="s">
        <v>1660</v>
      </c>
      <c r="J27" s="802"/>
      <c r="K27" s="785"/>
      <c r="L27" s="800"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811"/>
      <c r="F30" s="822" t="s">
        <v>487</v>
      </c>
      <c r="G30" s="803" t="s">
        <v>29</v>
      </c>
      <c r="H30" s="811"/>
      <c r="I30" s="822" t="s">
        <v>488</v>
      </c>
      <c r="J30" s="3311" t="s">
        <v>29</v>
      </c>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803">
        <v>2021</v>
      </c>
      <c r="E33" s="828"/>
      <c r="F33" s="811" t="s">
        <v>491</v>
      </c>
      <c r="G33" s="829" t="s">
        <v>492</v>
      </c>
      <c r="H33" s="828"/>
      <c r="I33" s="822"/>
      <c r="J33" s="828"/>
      <c r="K33" s="828"/>
      <c r="L33" s="813"/>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811" t="s">
        <v>494</v>
      </c>
      <c r="E36" s="811"/>
      <c r="F36" s="811" t="s">
        <v>495</v>
      </c>
      <c r="G36" s="811"/>
      <c r="H36" s="785" t="s">
        <v>496</v>
      </c>
      <c r="I36" s="785"/>
      <c r="J36" s="785" t="s">
        <v>497</v>
      </c>
      <c r="K36" s="811"/>
      <c r="L36" s="811" t="s">
        <v>498</v>
      </c>
      <c r="M36" s="837"/>
      <c r="N36" s="770"/>
      <c r="O36" s="771"/>
      <c r="P36" s="771"/>
      <c r="Q36" s="771"/>
      <c r="R36" s="771"/>
      <c r="S36" s="771"/>
      <c r="T36" s="771"/>
      <c r="U36" s="771"/>
      <c r="V36" s="771"/>
      <c r="W36" s="771"/>
      <c r="X36" s="771"/>
      <c r="Y36" s="771"/>
      <c r="Z36" s="771"/>
    </row>
    <row r="37" spans="1:26" ht="15.75" customHeight="1">
      <c r="A37" s="3274"/>
      <c r="B37" s="3291"/>
      <c r="C37" s="798"/>
      <c r="D37" s="838">
        <v>0</v>
      </c>
      <c r="E37" s="839">
        <v>2020</v>
      </c>
      <c r="F37" s="838">
        <v>1</v>
      </c>
      <c r="G37" s="839">
        <v>2021</v>
      </c>
      <c r="H37" s="838">
        <v>1</v>
      </c>
      <c r="I37" s="839">
        <v>2022</v>
      </c>
      <c r="J37" s="838">
        <v>1</v>
      </c>
      <c r="K37" s="839">
        <v>2023</v>
      </c>
      <c r="L37" s="838">
        <v>1</v>
      </c>
      <c r="M37" s="840">
        <v>2024</v>
      </c>
      <c r="N37" s="770"/>
      <c r="O37" s="771"/>
      <c r="P37" s="771"/>
      <c r="Q37" s="771"/>
      <c r="R37" s="771"/>
      <c r="S37" s="771"/>
      <c r="T37" s="771"/>
      <c r="U37" s="771"/>
      <c r="V37" s="771"/>
      <c r="W37" s="771"/>
      <c r="X37" s="771"/>
      <c r="Y37" s="771"/>
      <c r="Z37" s="771"/>
    </row>
    <row r="38" spans="1:26" ht="15.75" customHeight="1">
      <c r="A38" s="3274"/>
      <c r="B38" s="3291"/>
      <c r="C38" s="798"/>
      <c r="D38" s="811" t="s">
        <v>499</v>
      </c>
      <c r="E38" s="811"/>
      <c r="F38" s="811" t="s">
        <v>500</v>
      </c>
      <c r="G38" s="811"/>
      <c r="H38" s="785" t="s">
        <v>501</v>
      </c>
      <c r="I38" s="785"/>
      <c r="J38" s="785" t="s">
        <v>502</v>
      </c>
      <c r="K38" s="811"/>
      <c r="L38" s="811" t="s">
        <v>503</v>
      </c>
      <c r="M38" s="797"/>
      <c r="N38" s="770"/>
      <c r="O38" s="771"/>
      <c r="P38" s="771"/>
      <c r="Q38" s="771"/>
      <c r="R38" s="771"/>
      <c r="S38" s="771"/>
      <c r="T38" s="771"/>
      <c r="U38" s="771"/>
      <c r="V38" s="771"/>
      <c r="W38" s="771"/>
      <c r="X38" s="771"/>
      <c r="Y38" s="771"/>
      <c r="Z38" s="771"/>
    </row>
    <row r="39" spans="1:26" ht="15.75" customHeight="1">
      <c r="A39" s="3274"/>
      <c r="B39" s="3291"/>
      <c r="C39" s="798"/>
      <c r="D39" s="1583">
        <v>1</v>
      </c>
      <c r="E39" s="864">
        <v>2025</v>
      </c>
      <c r="F39" s="865">
        <v>1</v>
      </c>
      <c r="G39" s="864">
        <v>2026</v>
      </c>
      <c r="H39" s="866">
        <v>1</v>
      </c>
      <c r="I39" s="839">
        <v>2027</v>
      </c>
      <c r="J39" s="838">
        <v>1</v>
      </c>
      <c r="K39" s="839">
        <v>2028</v>
      </c>
      <c r="L39" s="838">
        <v>1</v>
      </c>
      <c r="M39" s="840">
        <v>2029</v>
      </c>
      <c r="N39" s="770"/>
      <c r="O39" s="771"/>
      <c r="P39" s="771"/>
      <c r="Q39" s="771"/>
      <c r="R39" s="771"/>
      <c r="S39" s="771"/>
      <c r="T39" s="771"/>
      <c r="U39" s="771"/>
      <c r="V39" s="771"/>
      <c r="W39" s="771"/>
      <c r="X39" s="771"/>
      <c r="Y39" s="771"/>
      <c r="Z39" s="771"/>
    </row>
    <row r="40" spans="1:26" ht="15.75" customHeight="1">
      <c r="A40" s="3274"/>
      <c r="B40" s="3291"/>
      <c r="C40" s="798"/>
      <c r="D40" s="811" t="s">
        <v>504</v>
      </c>
      <c r="E40" s="796"/>
      <c r="F40" s="1584" t="s">
        <v>1716</v>
      </c>
      <c r="G40" s="811"/>
      <c r="H40" s="785"/>
      <c r="I40" s="785"/>
      <c r="J40" s="785"/>
      <c r="K40" s="811"/>
      <c r="L40" s="811"/>
      <c r="M40" s="797"/>
      <c r="N40" s="770"/>
      <c r="O40" s="771"/>
      <c r="P40" s="771"/>
      <c r="Q40" s="771"/>
      <c r="R40" s="771"/>
      <c r="S40" s="771"/>
      <c r="T40" s="771"/>
      <c r="U40" s="771"/>
      <c r="V40" s="771"/>
      <c r="W40" s="771"/>
      <c r="X40" s="771"/>
      <c r="Y40" s="771"/>
      <c r="Z40" s="771"/>
    </row>
    <row r="41" spans="1:26" ht="15.75" customHeight="1">
      <c r="A41" s="3274"/>
      <c r="B41" s="3291"/>
      <c r="C41" s="845"/>
      <c r="D41" s="1583">
        <v>1</v>
      </c>
      <c r="E41" s="868">
        <v>2030</v>
      </c>
      <c r="F41" s="869">
        <v>10</v>
      </c>
      <c r="G41" s="806"/>
      <c r="H41" s="848"/>
      <c r="I41" s="806"/>
      <c r="J41" s="848"/>
      <c r="K41" s="806"/>
      <c r="L41" s="848"/>
      <c r="M41" s="807"/>
      <c r="N41" s="770"/>
      <c r="O41" s="771"/>
      <c r="P41" s="770"/>
      <c r="Q41" s="770"/>
      <c r="R41" s="770"/>
      <c r="S41" s="770"/>
      <c r="T41" s="770"/>
      <c r="U41" s="770"/>
      <c r="V41" s="770"/>
      <c r="W41" s="770"/>
      <c r="X41" s="770"/>
      <c r="Y41" s="770"/>
      <c r="Z41" s="770"/>
    </row>
    <row r="42" spans="1:26" ht="18" customHeight="1">
      <c r="A42" s="3274"/>
      <c r="B42" s="3307" t="s">
        <v>510</v>
      </c>
      <c r="C42" s="808"/>
      <c r="D42" s="796"/>
      <c r="E42" s="796"/>
      <c r="F42" s="796"/>
      <c r="G42" s="792"/>
      <c r="H42" s="792"/>
      <c r="I42" s="792"/>
      <c r="J42" s="792"/>
      <c r="K42" s="792"/>
      <c r="L42" s="813"/>
      <c r="M42" s="830"/>
      <c r="N42" s="770"/>
      <c r="O42" s="771"/>
      <c r="P42" s="770"/>
      <c r="Q42" s="770"/>
      <c r="R42" s="770"/>
      <c r="S42" s="770"/>
      <c r="T42" s="770"/>
      <c r="U42" s="770"/>
      <c r="V42" s="770"/>
      <c r="W42" s="770"/>
      <c r="X42" s="770"/>
      <c r="Y42" s="770"/>
      <c r="Z42" s="770"/>
    </row>
    <row r="43" spans="1:26" ht="15.75" customHeight="1">
      <c r="A43" s="3274"/>
      <c r="B43" s="3291"/>
      <c r="C43" s="849"/>
      <c r="D43" s="850" t="s">
        <v>131</v>
      </c>
      <c r="E43" s="851" t="s">
        <v>28</v>
      </c>
      <c r="F43" s="3312" t="s">
        <v>511</v>
      </c>
      <c r="G43" s="3314" t="s">
        <v>553</v>
      </c>
      <c r="H43" s="3287"/>
      <c r="I43" s="3287"/>
      <c r="J43" s="3315"/>
      <c r="K43" s="852" t="s">
        <v>512</v>
      </c>
      <c r="L43" s="3327" t="s">
        <v>1760</v>
      </c>
      <c r="M43" s="3328"/>
      <c r="N43" s="770"/>
      <c r="O43" s="771"/>
      <c r="P43" s="770"/>
      <c r="Q43" s="770"/>
      <c r="R43" s="770"/>
      <c r="S43" s="770"/>
      <c r="T43" s="770"/>
      <c r="U43" s="770"/>
      <c r="V43" s="770"/>
      <c r="W43" s="770"/>
      <c r="X43" s="770"/>
      <c r="Y43" s="770"/>
      <c r="Z43" s="770"/>
    </row>
    <row r="44" spans="1:26" ht="15.75" customHeight="1">
      <c r="A44" s="3274"/>
      <c r="B44" s="3291"/>
      <c r="C44" s="849"/>
      <c r="D44" s="853" t="s">
        <v>477</v>
      </c>
      <c r="E44" s="802"/>
      <c r="F44" s="3313"/>
      <c r="G44" s="3316"/>
      <c r="H44" s="3296"/>
      <c r="I44" s="3296"/>
      <c r="J44" s="3317"/>
      <c r="K44" s="813"/>
      <c r="L44" s="3329"/>
      <c r="M44" s="3330"/>
      <c r="N44" s="770"/>
      <c r="O44" s="771"/>
      <c r="P44" s="770"/>
      <c r="Q44" s="770"/>
      <c r="R44" s="770"/>
      <c r="S44" s="770"/>
      <c r="T44" s="770"/>
      <c r="U44" s="770"/>
      <c r="V44" s="770"/>
      <c r="W44" s="770"/>
      <c r="X44" s="770"/>
      <c r="Y44" s="770"/>
      <c r="Z44" s="770"/>
    </row>
    <row r="45" spans="1:26" ht="15.75" customHeight="1">
      <c r="A45" s="3274"/>
      <c r="B45" s="3292"/>
      <c r="C45" s="854"/>
      <c r="D45" s="815"/>
      <c r="E45" s="815"/>
      <c r="F45" s="815"/>
      <c r="G45" s="815"/>
      <c r="H45" s="815"/>
      <c r="I45" s="815"/>
      <c r="J45" s="815"/>
      <c r="K45" s="815"/>
      <c r="L45" s="813"/>
      <c r="M45" s="830"/>
      <c r="N45" s="770"/>
      <c r="O45" s="771"/>
      <c r="P45" s="770"/>
      <c r="Q45" s="770"/>
      <c r="R45" s="770"/>
      <c r="S45" s="770"/>
      <c r="T45" s="770"/>
      <c r="U45" s="770"/>
      <c r="V45" s="770"/>
      <c r="W45" s="770"/>
      <c r="X45" s="770"/>
      <c r="Y45" s="770"/>
      <c r="Z45" s="770"/>
    </row>
    <row r="46" spans="1:26" ht="31.5" customHeight="1">
      <c r="A46" s="3274"/>
      <c r="B46" s="775" t="s">
        <v>513</v>
      </c>
      <c r="C46" s="3306" t="s">
        <v>2493</v>
      </c>
      <c r="D46" s="3279"/>
      <c r="E46" s="3279"/>
      <c r="F46" s="3279"/>
      <c r="G46" s="3279"/>
      <c r="H46" s="3279"/>
      <c r="I46" s="3279"/>
      <c r="J46" s="3279"/>
      <c r="K46" s="3279"/>
      <c r="L46" s="3279"/>
      <c r="M46" s="3280"/>
      <c r="N46" s="770"/>
      <c r="O46" s="771"/>
      <c r="P46" s="770"/>
      <c r="Q46" s="770"/>
      <c r="R46" s="770"/>
      <c r="S46" s="770"/>
      <c r="T46" s="770"/>
      <c r="U46" s="770"/>
      <c r="V46" s="770"/>
      <c r="W46" s="770"/>
      <c r="X46" s="770"/>
      <c r="Y46" s="770"/>
      <c r="Z46" s="770"/>
    </row>
    <row r="47" spans="1:26" ht="23.25" customHeight="1">
      <c r="A47" s="3274"/>
      <c r="B47" s="790" t="s">
        <v>514</v>
      </c>
      <c r="C47" s="3278" t="s">
        <v>1759</v>
      </c>
      <c r="D47" s="3279"/>
      <c r="E47" s="3279"/>
      <c r="F47" s="3279"/>
      <c r="G47" s="3279"/>
      <c r="H47" s="3279"/>
      <c r="I47" s="3279"/>
      <c r="J47" s="3279"/>
      <c r="K47" s="3279"/>
      <c r="L47" s="3279"/>
      <c r="M47" s="3280"/>
      <c r="N47" s="770"/>
      <c r="O47" s="771"/>
      <c r="P47" s="770"/>
      <c r="Q47" s="770"/>
      <c r="R47" s="770"/>
      <c r="S47" s="770"/>
      <c r="T47" s="770"/>
      <c r="U47" s="770"/>
      <c r="V47" s="770"/>
      <c r="W47" s="770"/>
      <c r="X47" s="770"/>
      <c r="Y47" s="770"/>
      <c r="Z47" s="770"/>
    </row>
    <row r="48" spans="1:26" ht="22.5" customHeight="1">
      <c r="A48" s="3274"/>
      <c r="B48" s="790" t="s">
        <v>515</v>
      </c>
      <c r="C48" s="3298" t="s">
        <v>516</v>
      </c>
      <c r="D48" s="3279"/>
      <c r="E48" s="3279"/>
      <c r="F48" s="3279"/>
      <c r="G48" s="3279"/>
      <c r="H48" s="3279"/>
      <c r="I48" s="3279"/>
      <c r="J48" s="3279"/>
      <c r="K48" s="3279"/>
      <c r="L48" s="3279"/>
      <c r="M48" s="3280"/>
      <c r="N48" s="770"/>
      <c r="O48" s="771"/>
      <c r="P48" s="770"/>
      <c r="Q48" s="770"/>
      <c r="R48" s="770"/>
      <c r="S48" s="770"/>
      <c r="T48" s="770"/>
      <c r="U48" s="770"/>
      <c r="V48" s="770"/>
      <c r="W48" s="770"/>
      <c r="X48" s="770"/>
      <c r="Y48" s="770"/>
      <c r="Z48" s="770"/>
    </row>
    <row r="49" spans="1:26" ht="15.75" customHeight="1">
      <c r="A49" s="3274"/>
      <c r="B49" s="790" t="s">
        <v>517</v>
      </c>
      <c r="C49" s="3278" t="s">
        <v>9</v>
      </c>
      <c r="D49" s="3279"/>
      <c r="E49" s="3279"/>
      <c r="F49" s="3279"/>
      <c r="G49" s="3279"/>
      <c r="H49" s="3279"/>
      <c r="I49" s="3279"/>
      <c r="J49" s="3279"/>
      <c r="K49" s="3279"/>
      <c r="L49" s="3279"/>
      <c r="M49" s="3280"/>
      <c r="N49" s="770"/>
      <c r="O49" s="771"/>
      <c r="P49" s="770"/>
      <c r="Q49" s="770"/>
      <c r="R49" s="770"/>
      <c r="S49" s="770"/>
      <c r="T49" s="770"/>
      <c r="U49" s="770"/>
      <c r="V49" s="770"/>
      <c r="W49" s="770"/>
      <c r="X49" s="770"/>
      <c r="Y49" s="770"/>
      <c r="Z49" s="770"/>
    </row>
    <row r="50" spans="1:26" ht="21" customHeight="1">
      <c r="A50" s="3273" t="s">
        <v>518</v>
      </c>
      <c r="B50" s="855" t="s">
        <v>519</v>
      </c>
      <c r="C50" s="3306" t="s">
        <v>1769</v>
      </c>
      <c r="D50" s="3279"/>
      <c r="E50" s="3279"/>
      <c r="F50" s="3279"/>
      <c r="G50" s="3279"/>
      <c r="H50" s="3279"/>
      <c r="I50" s="3279"/>
      <c r="J50" s="3279"/>
      <c r="K50" s="3279"/>
      <c r="L50" s="3279"/>
      <c r="M50" s="3280"/>
      <c r="N50" s="770"/>
      <c r="O50" s="771"/>
      <c r="P50" s="770"/>
      <c r="Q50" s="770"/>
      <c r="R50" s="770"/>
      <c r="S50" s="770"/>
      <c r="T50" s="770"/>
      <c r="U50" s="770"/>
      <c r="V50" s="770"/>
      <c r="W50" s="770"/>
      <c r="X50" s="770"/>
      <c r="Y50" s="770"/>
      <c r="Z50" s="770"/>
    </row>
    <row r="51" spans="1:26" ht="15.75" customHeight="1">
      <c r="A51" s="3274"/>
      <c r="B51" s="855" t="s">
        <v>521</v>
      </c>
      <c r="C51" s="3306" t="s">
        <v>2494</v>
      </c>
      <c r="D51" s="3279"/>
      <c r="E51" s="3279"/>
      <c r="F51" s="3279"/>
      <c r="G51" s="3279"/>
      <c r="H51" s="3279"/>
      <c r="I51" s="3279"/>
      <c r="J51" s="3279"/>
      <c r="K51" s="3279"/>
      <c r="L51" s="3279"/>
      <c r="M51" s="3280"/>
      <c r="N51" s="770"/>
      <c r="O51" s="771"/>
      <c r="P51" s="770"/>
      <c r="Q51" s="770"/>
      <c r="R51" s="770"/>
      <c r="S51" s="770"/>
      <c r="T51" s="770"/>
      <c r="U51" s="770"/>
      <c r="V51" s="770"/>
      <c r="W51" s="770"/>
      <c r="X51" s="770"/>
      <c r="Y51" s="770"/>
      <c r="Z51" s="770"/>
    </row>
    <row r="52" spans="1:26" ht="15.75" customHeight="1">
      <c r="A52" s="3274"/>
      <c r="B52" s="855" t="s">
        <v>523</v>
      </c>
      <c r="C52" s="3306" t="s">
        <v>403</v>
      </c>
      <c r="D52" s="3279"/>
      <c r="E52" s="3279"/>
      <c r="F52" s="3279"/>
      <c r="G52" s="3279"/>
      <c r="H52" s="3279"/>
      <c r="I52" s="3279"/>
      <c r="J52" s="3279"/>
      <c r="K52" s="3279"/>
      <c r="L52" s="3279"/>
      <c r="M52" s="3280"/>
      <c r="N52" s="770"/>
      <c r="O52" s="771"/>
      <c r="P52" s="770"/>
      <c r="Q52" s="770"/>
      <c r="R52" s="770"/>
      <c r="S52" s="770"/>
      <c r="T52" s="770"/>
      <c r="U52" s="770"/>
      <c r="V52" s="770"/>
      <c r="W52" s="770"/>
      <c r="X52" s="770"/>
      <c r="Y52" s="770"/>
      <c r="Z52" s="770"/>
    </row>
    <row r="53" spans="1:26" ht="15.75" customHeight="1">
      <c r="A53" s="3274"/>
      <c r="B53" s="856" t="s">
        <v>524</v>
      </c>
      <c r="C53" s="3306" t="s">
        <v>2495</v>
      </c>
      <c r="D53" s="3279"/>
      <c r="E53" s="3279"/>
      <c r="F53" s="3279"/>
      <c r="G53" s="3279"/>
      <c r="H53" s="3279"/>
      <c r="I53" s="3279"/>
      <c r="J53" s="3279"/>
      <c r="K53" s="3279"/>
      <c r="L53" s="3279"/>
      <c r="M53" s="3280"/>
      <c r="N53" s="770"/>
      <c r="O53" s="771"/>
      <c r="P53" s="770"/>
      <c r="Q53" s="770"/>
      <c r="R53" s="770"/>
      <c r="S53" s="770"/>
      <c r="T53" s="770"/>
      <c r="U53" s="770"/>
      <c r="V53" s="770"/>
      <c r="W53" s="770"/>
      <c r="X53" s="770"/>
      <c r="Y53" s="770"/>
      <c r="Z53" s="770"/>
    </row>
    <row r="54" spans="1:26" ht="15.75" customHeight="1">
      <c r="A54" s="3274"/>
      <c r="B54" s="855" t="s">
        <v>526</v>
      </c>
      <c r="C54" s="3691" t="s">
        <v>407</v>
      </c>
      <c r="D54" s="3279"/>
      <c r="E54" s="3279"/>
      <c r="F54" s="3279"/>
      <c r="G54" s="3279"/>
      <c r="H54" s="3279"/>
      <c r="I54" s="3279"/>
      <c r="J54" s="3279"/>
      <c r="K54" s="3279"/>
      <c r="L54" s="3279"/>
      <c r="M54" s="3280"/>
      <c r="N54" s="770"/>
      <c r="O54" s="771"/>
      <c r="P54" s="770"/>
      <c r="Q54" s="770"/>
      <c r="R54" s="770"/>
      <c r="S54" s="770"/>
      <c r="T54" s="770"/>
      <c r="U54" s="770"/>
      <c r="V54" s="770"/>
      <c r="W54" s="770"/>
      <c r="X54" s="770"/>
      <c r="Y54" s="770"/>
      <c r="Z54" s="770"/>
    </row>
    <row r="55" spans="1:26" ht="15.75" customHeight="1" thickBot="1">
      <c r="A55" s="3326"/>
      <c r="B55" s="855" t="s">
        <v>527</v>
      </c>
      <c r="C55" s="3306">
        <v>4320410</v>
      </c>
      <c r="D55" s="3279"/>
      <c r="E55" s="3279"/>
      <c r="F55" s="3279"/>
      <c r="G55" s="3279"/>
      <c r="H55" s="3279"/>
      <c r="I55" s="3279"/>
      <c r="J55" s="3279"/>
      <c r="K55" s="3279"/>
      <c r="L55" s="3279"/>
      <c r="M55" s="3280"/>
      <c r="N55" s="770"/>
      <c r="O55" s="771"/>
      <c r="P55" s="770"/>
      <c r="Q55" s="770"/>
      <c r="R55" s="770"/>
      <c r="S55" s="770"/>
      <c r="T55" s="770"/>
      <c r="U55" s="770"/>
      <c r="V55" s="770"/>
      <c r="W55" s="770"/>
      <c r="X55" s="770"/>
      <c r="Y55" s="770"/>
      <c r="Z55" s="770"/>
    </row>
    <row r="56" spans="1:26" ht="18" customHeight="1">
      <c r="A56" s="3273" t="s">
        <v>528</v>
      </c>
      <c r="B56" s="857" t="s">
        <v>529</v>
      </c>
      <c r="C56" s="3306" t="s">
        <v>1752</v>
      </c>
      <c r="D56" s="3279"/>
      <c r="E56" s="3279"/>
      <c r="F56" s="3279"/>
      <c r="G56" s="3279"/>
      <c r="H56" s="3279"/>
      <c r="I56" s="3279"/>
      <c r="J56" s="3279"/>
      <c r="K56" s="3279"/>
      <c r="L56" s="3279"/>
      <c r="M56" s="3280"/>
      <c r="N56" s="770"/>
      <c r="O56" s="771"/>
      <c r="P56" s="770"/>
      <c r="Q56" s="770"/>
      <c r="R56" s="770"/>
      <c r="S56" s="770"/>
      <c r="T56" s="770"/>
      <c r="U56" s="770"/>
      <c r="V56" s="770"/>
      <c r="W56" s="770"/>
      <c r="X56" s="770"/>
      <c r="Y56" s="770"/>
      <c r="Z56" s="770"/>
    </row>
    <row r="57" spans="1:26" ht="27" customHeight="1">
      <c r="A57" s="3274"/>
      <c r="B57" s="857" t="s">
        <v>531</v>
      </c>
      <c r="C57" s="3306" t="s">
        <v>574</v>
      </c>
      <c r="D57" s="3279"/>
      <c r="E57" s="3279"/>
      <c r="F57" s="3279"/>
      <c r="G57" s="3279"/>
      <c r="H57" s="3279"/>
      <c r="I57" s="3279"/>
      <c r="J57" s="3279"/>
      <c r="K57" s="3279"/>
      <c r="L57" s="3279"/>
      <c r="M57" s="3280"/>
      <c r="N57" s="770"/>
      <c r="O57" s="771"/>
      <c r="P57" s="770"/>
      <c r="Q57" s="770"/>
      <c r="R57" s="770"/>
      <c r="S57" s="770"/>
      <c r="T57" s="770"/>
      <c r="U57" s="770"/>
      <c r="V57" s="770"/>
      <c r="W57" s="770"/>
      <c r="X57" s="770"/>
      <c r="Y57" s="770"/>
      <c r="Z57" s="770"/>
    </row>
    <row r="58" spans="1:26" ht="25.5" customHeight="1" thickBot="1">
      <c r="A58" s="3274"/>
      <c r="B58" s="858" t="s">
        <v>5</v>
      </c>
      <c r="C58" s="3306" t="s">
        <v>403</v>
      </c>
      <c r="D58" s="3279"/>
      <c r="E58" s="3279"/>
      <c r="F58" s="3279"/>
      <c r="G58" s="3279"/>
      <c r="H58" s="3279"/>
      <c r="I58" s="3279"/>
      <c r="J58" s="3279"/>
      <c r="K58" s="3279"/>
      <c r="L58" s="3279"/>
      <c r="M58" s="3280"/>
      <c r="N58" s="770"/>
      <c r="O58" s="771"/>
      <c r="P58" s="770"/>
      <c r="Q58" s="770"/>
      <c r="R58" s="770"/>
      <c r="S58" s="770"/>
      <c r="T58" s="770"/>
      <c r="U58" s="770"/>
      <c r="V58" s="770"/>
      <c r="W58" s="770"/>
      <c r="X58" s="770"/>
      <c r="Y58" s="770"/>
      <c r="Z58" s="770"/>
    </row>
    <row r="59" spans="1:26" ht="17.25" customHeight="1" thickBot="1">
      <c r="A59" s="859" t="s">
        <v>533</v>
      </c>
      <c r="B59" s="860"/>
      <c r="C59" s="3319"/>
      <c r="D59" s="3320"/>
      <c r="E59" s="3320"/>
      <c r="F59" s="3320"/>
      <c r="G59" s="3320"/>
      <c r="H59" s="3320"/>
      <c r="I59" s="3320"/>
      <c r="J59" s="3320"/>
      <c r="K59" s="3320"/>
      <c r="L59" s="3320"/>
      <c r="M59" s="3321"/>
      <c r="N59" s="770"/>
      <c r="O59" s="771"/>
      <c r="P59" s="770"/>
      <c r="Q59" s="770"/>
      <c r="R59" s="770"/>
      <c r="S59" s="770"/>
      <c r="T59" s="770"/>
      <c r="U59" s="770"/>
      <c r="V59" s="770"/>
      <c r="W59" s="770"/>
      <c r="X59" s="770"/>
      <c r="Y59" s="770"/>
      <c r="Z59" s="770"/>
    </row>
    <row r="60" spans="1:26" ht="15.75" customHeight="1">
      <c r="A60" s="771"/>
      <c r="B60" s="861"/>
      <c r="C60" s="771"/>
      <c r="D60" s="771"/>
      <c r="E60" s="771"/>
      <c r="F60" s="771"/>
      <c r="G60" s="771"/>
      <c r="H60" s="771"/>
      <c r="I60" s="771"/>
      <c r="J60" s="771"/>
      <c r="K60" s="771"/>
      <c r="L60" s="771"/>
      <c r="M60" s="771"/>
      <c r="N60" s="770"/>
      <c r="O60" s="771"/>
      <c r="P60" s="771"/>
      <c r="Q60" s="771"/>
      <c r="R60" s="771"/>
      <c r="S60" s="771"/>
      <c r="T60" s="771"/>
      <c r="U60" s="771"/>
      <c r="V60" s="771"/>
      <c r="W60" s="771"/>
      <c r="X60" s="771"/>
      <c r="Y60" s="771"/>
      <c r="Z60" s="771"/>
    </row>
    <row r="61" spans="1:26" ht="15.75" customHeight="1">
      <c r="A61" s="771"/>
      <c r="B61" s="861"/>
      <c r="C61" s="771"/>
      <c r="D61" s="771"/>
      <c r="E61" s="771"/>
      <c r="F61" s="771"/>
      <c r="G61" s="771"/>
      <c r="H61" s="771"/>
      <c r="I61" s="771"/>
      <c r="J61" s="771"/>
      <c r="K61" s="771"/>
      <c r="L61" s="771"/>
      <c r="M61" s="771"/>
      <c r="N61" s="770"/>
      <c r="O61" s="771"/>
      <c r="P61" s="771"/>
      <c r="Q61" s="771"/>
      <c r="R61" s="771"/>
      <c r="S61" s="771"/>
      <c r="T61" s="771"/>
      <c r="U61" s="771"/>
      <c r="V61" s="771"/>
      <c r="W61" s="771"/>
      <c r="X61" s="771"/>
      <c r="Y61" s="771"/>
      <c r="Z61" s="771"/>
    </row>
    <row r="62" spans="1:26" ht="15.75" customHeight="1">
      <c r="A62" s="771"/>
      <c r="B62" s="861"/>
      <c r="C62" s="771"/>
      <c r="D62" s="771"/>
      <c r="E62" s="771"/>
      <c r="F62" s="771"/>
      <c r="G62" s="771"/>
      <c r="H62" s="771"/>
      <c r="I62" s="771"/>
      <c r="J62" s="771"/>
      <c r="K62" s="771"/>
      <c r="L62" s="771"/>
      <c r="M62" s="771"/>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dataValidations>
  <hyperlinks>
    <hyperlink ref="C54"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topLeftCell="B1" workbookViewId="0">
      <selection activeCell="C3" sqref="C3:M3"/>
    </sheetView>
  </sheetViews>
  <sheetFormatPr baseColWidth="10" defaultColWidth="12.7109375" defaultRowHeight="15" customHeight="1"/>
  <cols>
    <col min="1" max="1" width="25.140625" style="1553" customWidth="1"/>
    <col min="2" max="2" width="39.140625" style="1553" customWidth="1"/>
    <col min="3" max="9" width="11.42578125" style="1553" customWidth="1"/>
    <col min="10" max="10" width="13.7109375" style="1553" customWidth="1"/>
    <col min="11" max="13" width="11.42578125" style="1553" customWidth="1"/>
    <col min="14" max="14" width="42.28515625" style="1553" customWidth="1"/>
    <col min="15" max="26" width="11.42578125" style="1553" customWidth="1"/>
    <col min="27" max="16384" width="12.7109375" style="1553"/>
  </cols>
  <sheetData>
    <row r="1" spans="1:26" ht="48" customHeight="1" thickBot="1">
      <c r="A1" s="769"/>
      <c r="B1" s="3602" t="s">
        <v>2429</v>
      </c>
      <c r="C1" s="3603"/>
      <c r="D1" s="3603"/>
      <c r="E1" s="3603"/>
      <c r="F1" s="3603"/>
      <c r="G1" s="3603"/>
      <c r="H1" s="3603"/>
      <c r="I1" s="3603"/>
      <c r="J1" s="3603"/>
      <c r="K1" s="3603"/>
      <c r="L1" s="3603"/>
      <c r="M1" s="3604"/>
      <c r="N1" s="770"/>
      <c r="O1" s="771"/>
      <c r="P1" s="771"/>
      <c r="Q1" s="771"/>
      <c r="R1" s="771"/>
      <c r="S1" s="771"/>
      <c r="T1" s="771"/>
      <c r="U1" s="771"/>
      <c r="V1" s="771"/>
      <c r="W1" s="771"/>
      <c r="X1" s="771"/>
      <c r="Y1" s="771"/>
      <c r="Z1" s="771"/>
    </row>
    <row r="2" spans="1:26" ht="53.25" customHeight="1">
      <c r="A2" s="3273" t="s">
        <v>457</v>
      </c>
      <c r="B2" s="773" t="s">
        <v>458</v>
      </c>
      <c r="C2" s="3275" t="s">
        <v>2498</v>
      </c>
      <c r="D2" s="3276"/>
      <c r="E2" s="3276"/>
      <c r="F2" s="3276"/>
      <c r="G2" s="3276"/>
      <c r="H2" s="3276"/>
      <c r="I2" s="3276"/>
      <c r="J2" s="3276"/>
      <c r="K2" s="3276"/>
      <c r="L2" s="3276"/>
      <c r="M2" s="3277"/>
      <c r="N2" s="774"/>
      <c r="O2" s="771"/>
      <c r="P2" s="771"/>
      <c r="Q2" s="771"/>
      <c r="R2" s="771"/>
      <c r="S2" s="771"/>
      <c r="T2" s="771"/>
      <c r="U2" s="771"/>
      <c r="V2" s="771"/>
      <c r="W2" s="771"/>
      <c r="X2" s="771"/>
      <c r="Y2" s="771"/>
      <c r="Z2" s="771"/>
    </row>
    <row r="3" spans="1:26" ht="48" customHeight="1">
      <c r="A3" s="3274"/>
      <c r="B3" s="775" t="s">
        <v>538</v>
      </c>
      <c r="C3" s="2869" t="s">
        <v>1960</v>
      </c>
      <c r="D3" s="2870"/>
      <c r="E3" s="2870"/>
      <c r="F3" s="2870"/>
      <c r="G3" s="2870"/>
      <c r="H3" s="2870"/>
      <c r="I3" s="2870"/>
      <c r="J3" s="2870"/>
      <c r="K3" s="2870"/>
      <c r="L3" s="2870"/>
      <c r="M3" s="2871"/>
      <c r="N3" s="770"/>
      <c r="O3" s="771"/>
      <c r="P3" s="771"/>
      <c r="Q3" s="771"/>
      <c r="R3" s="771"/>
      <c r="S3" s="771"/>
      <c r="T3" s="771"/>
      <c r="U3" s="771"/>
      <c r="V3" s="771"/>
      <c r="W3" s="771"/>
      <c r="X3" s="771"/>
      <c r="Y3" s="771"/>
      <c r="Z3" s="771"/>
    </row>
    <row r="4" spans="1:26" ht="15.75" customHeight="1">
      <c r="A4" s="3274"/>
      <c r="B4" s="824" t="s">
        <v>3</v>
      </c>
      <c r="C4" s="1554" t="s">
        <v>8</v>
      </c>
      <c r="D4" s="1148"/>
      <c r="E4" s="779"/>
      <c r="F4" s="3605" t="s">
        <v>4</v>
      </c>
      <c r="G4" s="3282"/>
      <c r="H4" s="1555"/>
      <c r="I4" s="3596"/>
      <c r="J4" s="3279"/>
      <c r="K4" s="3279"/>
      <c r="L4" s="3279"/>
      <c r="M4" s="3280"/>
      <c r="N4" s="3297"/>
      <c r="O4" s="771"/>
      <c r="P4" s="771"/>
      <c r="Q4" s="771"/>
      <c r="R4" s="771"/>
      <c r="S4" s="771"/>
      <c r="T4" s="771"/>
      <c r="U4" s="771"/>
      <c r="V4" s="771"/>
      <c r="W4" s="771"/>
      <c r="X4" s="771"/>
      <c r="Y4" s="771"/>
      <c r="Z4" s="771"/>
    </row>
    <row r="5" spans="1:26" ht="15.75" customHeight="1">
      <c r="A5" s="3274"/>
      <c r="B5" s="824" t="s">
        <v>459</v>
      </c>
      <c r="C5" s="3306"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824" t="s">
        <v>460</v>
      </c>
      <c r="C6" s="3306"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2434</v>
      </c>
      <c r="D7" s="3279"/>
      <c r="E7" s="3279"/>
      <c r="F7" s="781"/>
      <c r="G7" s="782"/>
      <c r="H7" s="783" t="s">
        <v>5</v>
      </c>
      <c r="I7" s="2669" t="s">
        <v>2435</v>
      </c>
      <c r="J7" s="2425"/>
      <c r="K7" s="2425"/>
      <c r="L7" s="2425"/>
      <c r="M7" s="2426"/>
      <c r="N7" s="770"/>
      <c r="O7" s="771"/>
      <c r="P7" s="771"/>
      <c r="Q7" s="771"/>
      <c r="R7" s="771"/>
      <c r="S7" s="771"/>
      <c r="T7" s="771"/>
      <c r="U7" s="771"/>
      <c r="V7" s="771"/>
      <c r="W7" s="771"/>
      <c r="X7" s="771"/>
      <c r="Y7" s="771"/>
      <c r="Z7" s="771"/>
    </row>
    <row r="8" spans="1:26" ht="36.75" customHeight="1">
      <c r="A8" s="3274"/>
      <c r="B8" s="3290" t="s">
        <v>462</v>
      </c>
      <c r="C8" s="3293"/>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1556"/>
      <c r="F9" s="3288" t="s">
        <v>5</v>
      </c>
      <c r="G9" s="3287"/>
      <c r="H9" s="1557"/>
      <c r="I9" s="3288" t="s">
        <v>5</v>
      </c>
      <c r="J9" s="3287"/>
      <c r="K9" s="1556"/>
      <c r="L9" s="3288" t="s">
        <v>5</v>
      </c>
      <c r="M9" s="3289"/>
      <c r="N9" s="770"/>
      <c r="O9" s="771"/>
      <c r="P9" s="771"/>
      <c r="Q9" s="771"/>
      <c r="R9" s="771"/>
      <c r="S9" s="771"/>
      <c r="T9" s="771"/>
      <c r="U9" s="771"/>
      <c r="V9" s="771"/>
      <c r="W9" s="771"/>
      <c r="X9" s="771"/>
      <c r="Y9" s="771"/>
      <c r="Z9" s="771"/>
    </row>
    <row r="10" spans="1:26" ht="19.5" customHeight="1">
      <c r="A10" s="3274"/>
      <c r="B10" s="3291"/>
      <c r="C10" s="3295"/>
      <c r="D10" s="3296"/>
      <c r="E10" s="1556"/>
      <c r="F10" s="3301"/>
      <c r="G10" s="3296"/>
      <c r="H10" s="1556"/>
      <c r="I10" s="3301"/>
      <c r="J10" s="3296"/>
      <c r="K10" s="1556"/>
      <c r="L10" s="3301"/>
      <c r="M10" s="3302"/>
      <c r="N10" s="770"/>
      <c r="O10" s="771"/>
      <c r="P10" s="771"/>
      <c r="Q10" s="771"/>
      <c r="R10" s="771"/>
      <c r="S10" s="771"/>
      <c r="T10" s="771"/>
      <c r="U10" s="771"/>
      <c r="V10" s="771"/>
      <c r="W10" s="771"/>
      <c r="X10" s="771"/>
      <c r="Y10" s="771"/>
      <c r="Z10" s="771"/>
    </row>
    <row r="11" spans="1:26" ht="15.75" customHeight="1">
      <c r="A11" s="3274"/>
      <c r="B11" s="3292"/>
      <c r="C11" s="3295"/>
      <c r="D11" s="3296"/>
      <c r="E11" s="1147"/>
      <c r="F11" s="3303"/>
      <c r="G11" s="3296"/>
      <c r="H11" s="1147"/>
      <c r="I11" s="3303"/>
      <c r="J11" s="3296"/>
      <c r="K11" s="1147"/>
      <c r="L11" s="3304"/>
      <c r="M11" s="3280"/>
      <c r="N11" s="770"/>
      <c r="O11" s="771"/>
      <c r="P11" s="771"/>
      <c r="Q11" s="771"/>
      <c r="R11" s="771"/>
      <c r="S11" s="771"/>
      <c r="T11" s="771"/>
      <c r="U11" s="771"/>
      <c r="V11" s="771"/>
      <c r="W11" s="771"/>
      <c r="X11" s="771"/>
      <c r="Y11" s="771"/>
      <c r="Z11" s="771"/>
    </row>
    <row r="12" spans="1:26" ht="104.25" customHeight="1">
      <c r="A12" s="3274"/>
      <c r="B12" s="775" t="s">
        <v>464</v>
      </c>
      <c r="C12" s="3598" t="s">
        <v>2499</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45.75" customHeight="1">
      <c r="A13" s="3274"/>
      <c r="B13" s="775" t="s">
        <v>543</v>
      </c>
      <c r="C13" s="3598" t="s">
        <v>2501</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2513" t="s">
        <v>441</v>
      </c>
      <c r="D14" s="2514"/>
      <c r="E14" s="2514"/>
      <c r="F14" s="2514"/>
      <c r="G14" s="2514"/>
      <c r="H14" s="2514"/>
      <c r="I14" s="2514"/>
      <c r="J14" s="2514"/>
      <c r="K14" s="2514"/>
      <c r="L14" s="2514"/>
      <c r="M14" s="2515"/>
      <c r="N14" s="770"/>
      <c r="O14" s="771"/>
      <c r="P14" s="771"/>
      <c r="Q14" s="771"/>
      <c r="R14" s="771"/>
      <c r="S14" s="771"/>
      <c r="T14" s="771"/>
      <c r="U14" s="771"/>
      <c r="V14" s="771"/>
      <c r="W14" s="771"/>
      <c r="X14" s="771"/>
      <c r="Y14" s="771"/>
      <c r="Z14" s="771"/>
    </row>
    <row r="15" spans="1:26" ht="111" customHeight="1">
      <c r="A15" s="3274"/>
      <c r="B15" s="1146" t="s">
        <v>547</v>
      </c>
      <c r="C15" s="3299" t="s">
        <v>2502</v>
      </c>
      <c r="D15" s="3282"/>
      <c r="E15" s="789" t="s">
        <v>548</v>
      </c>
      <c r="F15" s="3309" t="s">
        <v>2503</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8</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2500</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1558"/>
      <c r="F19" s="795"/>
      <c r="G19" s="1558"/>
      <c r="H19" s="795"/>
      <c r="I19" s="1558"/>
      <c r="J19" s="795"/>
      <c r="K19" s="1558"/>
      <c r="L19" s="1558"/>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1559" t="s">
        <v>468</v>
      </c>
      <c r="F20" s="799"/>
      <c r="G20" s="1559" t="s">
        <v>469</v>
      </c>
      <c r="H20" s="799"/>
      <c r="I20" s="1559" t="s">
        <v>470</v>
      </c>
      <c r="J20" s="801"/>
      <c r="K20" s="1559"/>
      <c r="L20" s="1559"/>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1559" t="s">
        <v>472</v>
      </c>
      <c r="F21" s="803"/>
      <c r="G21" s="1559" t="s">
        <v>473</v>
      </c>
      <c r="H21" s="803"/>
      <c r="I21" s="1559"/>
      <c r="J21" s="1558"/>
      <c r="K21" s="1559"/>
      <c r="L21" s="1559"/>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1559" t="s">
        <v>475</v>
      </c>
      <c r="F22" s="802"/>
      <c r="G22" s="1559"/>
      <c r="H22" s="1558"/>
      <c r="I22" s="1559"/>
      <c r="J22" s="1558"/>
      <c r="K22" s="1559"/>
      <c r="L22" s="1559"/>
      <c r="M22" s="797"/>
      <c r="N22" s="770"/>
      <c r="O22" s="771"/>
      <c r="P22" s="771"/>
      <c r="Q22" s="771"/>
      <c r="R22" s="771"/>
      <c r="S22" s="771"/>
      <c r="T22" s="771"/>
      <c r="U22" s="771"/>
      <c r="V22" s="771"/>
      <c r="W22" s="771"/>
      <c r="X22" s="771"/>
      <c r="Y22" s="771"/>
      <c r="Z22" s="771"/>
    </row>
    <row r="23" spans="1:26" ht="15.75" customHeight="1">
      <c r="A23" s="3274"/>
      <c r="B23" s="3291"/>
      <c r="C23" s="798" t="s">
        <v>476</v>
      </c>
      <c r="D23" s="802" t="s">
        <v>477</v>
      </c>
      <c r="E23" s="1559" t="s">
        <v>478</v>
      </c>
      <c r="F23" s="1147" t="s">
        <v>551</v>
      </c>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1560"/>
      <c r="F26" s="1559" t="s">
        <v>481</v>
      </c>
      <c r="G26" s="802"/>
      <c r="H26" s="1560"/>
      <c r="I26" s="1559" t="s">
        <v>482</v>
      </c>
      <c r="J26" s="802" t="s">
        <v>477</v>
      </c>
      <c r="K26" s="1560"/>
      <c r="L26" s="1559"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1561"/>
      <c r="F27" s="1559" t="s">
        <v>484</v>
      </c>
      <c r="G27" s="803"/>
      <c r="H27" s="1561"/>
      <c r="I27" s="1559" t="s">
        <v>1660</v>
      </c>
      <c r="J27" s="802"/>
      <c r="K27" s="1556"/>
      <c r="L27" s="1559"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1560"/>
      <c r="F30" s="1562" t="s">
        <v>487</v>
      </c>
      <c r="G30" s="803" t="s">
        <v>29</v>
      </c>
      <c r="H30" s="1560"/>
      <c r="I30" s="1562" t="s">
        <v>488</v>
      </c>
      <c r="J30" s="3596"/>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1563">
        <v>2020</v>
      </c>
      <c r="E33" s="1564"/>
      <c r="F33" s="1560" t="s">
        <v>491</v>
      </c>
      <c r="G33" s="829" t="s">
        <v>769</v>
      </c>
      <c r="H33" s="1564"/>
      <c r="I33" s="1562"/>
      <c r="J33" s="1564"/>
      <c r="K33" s="1564"/>
      <c r="L33" s="1561"/>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1560" t="s">
        <v>494</v>
      </c>
      <c r="E36" s="1560"/>
      <c r="F36" s="1560" t="s">
        <v>495</v>
      </c>
      <c r="G36" s="1560"/>
      <c r="H36" s="1556" t="s">
        <v>496</v>
      </c>
      <c r="I36" s="1556"/>
      <c r="J36" s="1556" t="s">
        <v>497</v>
      </c>
      <c r="K36" s="1560"/>
      <c r="L36" s="1560" t="s">
        <v>498</v>
      </c>
      <c r="M36" s="837"/>
      <c r="N36" s="770"/>
      <c r="O36" s="771"/>
      <c r="P36" s="771"/>
      <c r="Q36" s="771"/>
      <c r="R36" s="771"/>
      <c r="S36" s="771"/>
      <c r="T36" s="771"/>
      <c r="U36" s="771"/>
      <c r="V36" s="771"/>
      <c r="W36" s="771"/>
      <c r="X36" s="771"/>
      <c r="Y36" s="771"/>
      <c r="Z36" s="771"/>
    </row>
    <row r="37" spans="1:26" ht="15.75" customHeight="1">
      <c r="A37" s="3274"/>
      <c r="B37" s="3291"/>
      <c r="C37" s="798"/>
      <c r="D37" s="1565">
        <v>0.2</v>
      </c>
      <c r="E37" s="839">
        <v>2020</v>
      </c>
      <c r="F37" s="1565">
        <v>0.4</v>
      </c>
      <c r="G37" s="839">
        <v>2021</v>
      </c>
      <c r="H37" s="1565">
        <v>0.6</v>
      </c>
      <c r="I37" s="839">
        <v>2022</v>
      </c>
      <c r="J37" s="1569" t="s">
        <v>2504</v>
      </c>
      <c r="K37" s="839">
        <v>2023</v>
      </c>
      <c r="L37" s="1565">
        <v>1</v>
      </c>
      <c r="M37" s="840">
        <v>2024</v>
      </c>
      <c r="N37" s="770"/>
      <c r="O37" s="771"/>
      <c r="P37" s="771"/>
      <c r="Q37" s="771"/>
      <c r="R37" s="771"/>
      <c r="S37" s="771"/>
      <c r="T37" s="771"/>
      <c r="U37" s="771"/>
      <c r="V37" s="771"/>
      <c r="W37" s="771"/>
      <c r="X37" s="771"/>
      <c r="Y37" s="771"/>
      <c r="Z37" s="771"/>
    </row>
    <row r="38" spans="1:26" ht="15.75" customHeight="1">
      <c r="A38" s="3274"/>
      <c r="B38" s="3291"/>
      <c r="C38" s="798"/>
      <c r="D38" s="1560" t="s">
        <v>499</v>
      </c>
      <c r="E38" s="1560"/>
      <c r="F38" s="1560" t="s">
        <v>500</v>
      </c>
      <c r="G38" s="1560"/>
      <c r="H38" s="1556" t="s">
        <v>501</v>
      </c>
      <c r="I38" s="1556"/>
      <c r="J38" s="1556" t="s">
        <v>502</v>
      </c>
      <c r="K38" s="1560"/>
      <c r="L38" s="1560" t="s">
        <v>503</v>
      </c>
      <c r="M38" s="797"/>
      <c r="N38" s="770"/>
      <c r="O38" s="771"/>
      <c r="P38" s="771"/>
      <c r="Q38" s="771"/>
      <c r="R38" s="771"/>
      <c r="S38" s="771"/>
      <c r="T38" s="771"/>
      <c r="U38" s="771"/>
      <c r="V38" s="771"/>
      <c r="W38" s="771"/>
      <c r="X38" s="771"/>
      <c r="Y38" s="771"/>
      <c r="Z38" s="771"/>
    </row>
    <row r="39" spans="1:26" ht="15.75" customHeight="1">
      <c r="A39" s="3274"/>
      <c r="B39" s="3291"/>
      <c r="C39" s="798"/>
      <c r="D39" s="1569" t="s">
        <v>8</v>
      </c>
      <c r="E39" s="839">
        <v>2025</v>
      </c>
      <c r="F39" s="1569" t="s">
        <v>8</v>
      </c>
      <c r="G39" s="839">
        <v>2026</v>
      </c>
      <c r="H39" s="1569" t="s">
        <v>8</v>
      </c>
      <c r="I39" s="839">
        <v>2027</v>
      </c>
      <c r="J39" s="1569" t="s">
        <v>8</v>
      </c>
      <c r="K39" s="839">
        <v>2028</v>
      </c>
      <c r="L39" s="1569" t="s">
        <v>8</v>
      </c>
      <c r="M39" s="840">
        <v>2029</v>
      </c>
      <c r="N39" s="770"/>
      <c r="O39" s="771"/>
      <c r="P39" s="771"/>
      <c r="Q39" s="771"/>
      <c r="R39" s="771"/>
      <c r="S39" s="771"/>
      <c r="T39" s="771"/>
      <c r="U39" s="771"/>
      <c r="V39" s="771"/>
      <c r="W39" s="771"/>
      <c r="X39" s="771"/>
      <c r="Y39" s="771"/>
      <c r="Z39" s="771"/>
    </row>
    <row r="40" spans="1:26" ht="15.75" customHeight="1">
      <c r="A40" s="3274"/>
      <c r="B40" s="3291"/>
      <c r="C40" s="798"/>
      <c r="D40" s="1560" t="s">
        <v>504</v>
      </c>
      <c r="E40" s="1560"/>
      <c r="F40" s="1560" t="s">
        <v>505</v>
      </c>
      <c r="G40" s="1560"/>
      <c r="H40" s="1556" t="s">
        <v>506</v>
      </c>
      <c r="I40" s="1556"/>
      <c r="J40" s="1556" t="s">
        <v>507</v>
      </c>
      <c r="K40" s="1560"/>
      <c r="L40" s="1560" t="s">
        <v>2412</v>
      </c>
      <c r="M40" s="797"/>
      <c r="N40" s="770"/>
      <c r="O40" s="771"/>
      <c r="P40" s="771"/>
      <c r="Q40" s="771"/>
      <c r="R40" s="771"/>
      <c r="S40" s="771"/>
      <c r="T40" s="771"/>
      <c r="U40" s="771"/>
      <c r="V40" s="771"/>
      <c r="W40" s="771"/>
      <c r="X40" s="771"/>
      <c r="Y40" s="771"/>
      <c r="Z40" s="771"/>
    </row>
    <row r="41" spans="1:26" ht="15.75" customHeight="1">
      <c r="A41" s="3274"/>
      <c r="B41" s="3291"/>
      <c r="C41" s="798"/>
      <c r="D41" s="1569">
        <v>1</v>
      </c>
      <c r="E41" s="839">
        <v>2030</v>
      </c>
      <c r="F41" s="1565"/>
      <c r="G41" s="839">
        <v>2031</v>
      </c>
      <c r="H41" s="1565"/>
      <c r="I41" s="839">
        <v>2032</v>
      </c>
      <c r="J41" s="1565"/>
      <c r="K41" s="839">
        <v>2033</v>
      </c>
      <c r="L41" s="1565"/>
      <c r="M41" s="840">
        <v>2034</v>
      </c>
      <c r="N41" s="770"/>
      <c r="O41" s="771"/>
      <c r="P41" s="771"/>
      <c r="Q41" s="771"/>
      <c r="R41" s="771"/>
      <c r="S41" s="771"/>
      <c r="T41" s="771"/>
      <c r="U41" s="771"/>
      <c r="V41" s="771"/>
      <c r="W41" s="771"/>
      <c r="X41" s="771"/>
      <c r="Y41" s="771"/>
      <c r="Z41" s="771"/>
    </row>
    <row r="42" spans="1:26" ht="15.75" customHeight="1">
      <c r="A42" s="3274"/>
      <c r="B42" s="3291"/>
      <c r="C42" s="798"/>
      <c r="D42" s="1560" t="s">
        <v>2413</v>
      </c>
      <c r="E42" s="1560"/>
      <c r="F42" s="1560" t="s">
        <v>2414</v>
      </c>
      <c r="G42" s="1560"/>
      <c r="H42" s="1556" t="s">
        <v>2415</v>
      </c>
      <c r="I42" s="1556"/>
      <c r="J42" s="1556" t="s">
        <v>2416</v>
      </c>
      <c r="K42" s="1560"/>
      <c r="L42" s="1566" t="s">
        <v>509</v>
      </c>
      <c r="M42" s="839"/>
      <c r="N42" s="770"/>
      <c r="O42" s="771"/>
      <c r="P42" s="771"/>
      <c r="Q42" s="771"/>
      <c r="R42" s="771"/>
      <c r="S42" s="771"/>
      <c r="T42" s="771"/>
      <c r="U42" s="771"/>
      <c r="V42" s="771"/>
      <c r="W42" s="771"/>
      <c r="X42" s="771"/>
      <c r="Y42" s="771"/>
      <c r="Z42" s="771"/>
    </row>
    <row r="43" spans="1:26" ht="15.75" customHeight="1">
      <c r="A43" s="3274"/>
      <c r="B43" s="3291"/>
      <c r="C43" s="798"/>
      <c r="D43" s="1565"/>
      <c r="E43" s="839">
        <v>2035</v>
      </c>
      <c r="F43" s="1565"/>
      <c r="G43" s="839">
        <v>2036</v>
      </c>
      <c r="H43" s="1565"/>
      <c r="I43" s="839">
        <v>2037</v>
      </c>
      <c r="J43" s="1565"/>
      <c r="K43" s="839">
        <v>2038</v>
      </c>
      <c r="L43" s="3606">
        <v>1</v>
      </c>
      <c r="M43" s="3607"/>
      <c r="N43" s="770"/>
      <c r="O43" s="771"/>
      <c r="P43" s="771"/>
      <c r="Q43" s="771"/>
      <c r="R43" s="771"/>
      <c r="S43" s="771"/>
      <c r="T43" s="771"/>
      <c r="U43" s="771"/>
      <c r="V43" s="771"/>
      <c r="W43" s="771"/>
      <c r="X43" s="771"/>
      <c r="Y43" s="771"/>
      <c r="Z43" s="771"/>
    </row>
    <row r="44" spans="1:26" ht="15.75" customHeight="1">
      <c r="A44" s="3274"/>
      <c r="B44" s="3291"/>
      <c r="C44" s="845"/>
      <c r="D44" s="1566"/>
      <c r="E44" s="846"/>
      <c r="F44" s="1566"/>
      <c r="G44" s="846"/>
      <c r="H44" s="848"/>
      <c r="I44" s="806"/>
      <c r="J44" s="848"/>
      <c r="K44" s="806"/>
      <c r="L44" s="848"/>
      <c r="M44" s="807"/>
      <c r="N44" s="770"/>
      <c r="O44" s="771"/>
      <c r="P44" s="771"/>
      <c r="Q44" s="771"/>
      <c r="R44" s="771"/>
      <c r="S44" s="771"/>
      <c r="T44" s="771"/>
      <c r="U44" s="771"/>
      <c r="V44" s="771"/>
      <c r="W44" s="771"/>
      <c r="X44" s="771"/>
      <c r="Y44" s="771"/>
      <c r="Z44" s="771"/>
    </row>
    <row r="45" spans="1:26" ht="18" customHeight="1">
      <c r="A45" s="3274"/>
      <c r="B45" s="3307" t="s">
        <v>510</v>
      </c>
      <c r="C45" s="808"/>
      <c r="D45" s="792"/>
      <c r="E45" s="792"/>
      <c r="F45" s="792"/>
      <c r="G45" s="792"/>
      <c r="H45" s="792"/>
      <c r="I45" s="792"/>
      <c r="J45" s="792"/>
      <c r="K45" s="792"/>
      <c r="L45" s="1561"/>
      <c r="M45" s="830"/>
      <c r="N45" s="770"/>
      <c r="O45" s="771"/>
      <c r="P45" s="771"/>
      <c r="Q45" s="771"/>
      <c r="R45" s="771"/>
      <c r="S45" s="771"/>
      <c r="T45" s="771"/>
      <c r="U45" s="771"/>
      <c r="V45" s="771"/>
      <c r="W45" s="771"/>
      <c r="X45" s="771"/>
      <c r="Y45" s="771"/>
      <c r="Z45" s="771"/>
    </row>
    <row r="46" spans="1:26" ht="15.75" customHeight="1">
      <c r="A46" s="3274"/>
      <c r="B46" s="3291"/>
      <c r="C46" s="849"/>
      <c r="D46" s="1567" t="s">
        <v>131</v>
      </c>
      <c r="E46" s="851" t="s">
        <v>28</v>
      </c>
      <c r="F46" s="3312" t="s">
        <v>511</v>
      </c>
      <c r="G46" s="3314" t="s">
        <v>535</v>
      </c>
      <c r="H46" s="3287"/>
      <c r="I46" s="3287"/>
      <c r="J46" s="3315"/>
      <c r="K46" s="1568" t="s">
        <v>512</v>
      </c>
      <c r="L46" s="3318"/>
      <c r="M46" s="3289"/>
      <c r="N46" s="770"/>
      <c r="O46" s="771"/>
      <c r="P46" s="771"/>
      <c r="Q46" s="771"/>
      <c r="R46" s="771"/>
      <c r="S46" s="771"/>
      <c r="T46" s="771"/>
      <c r="U46" s="771"/>
      <c r="V46" s="771"/>
      <c r="W46" s="771"/>
      <c r="X46" s="771"/>
      <c r="Y46" s="771"/>
      <c r="Z46" s="771"/>
    </row>
    <row r="47" spans="1:26" ht="15.75" customHeight="1">
      <c r="A47" s="3274"/>
      <c r="B47" s="3291"/>
      <c r="C47" s="849"/>
      <c r="D47" s="853" t="s">
        <v>534</v>
      </c>
      <c r="E47" s="802"/>
      <c r="F47" s="3313"/>
      <c r="G47" s="3316"/>
      <c r="H47" s="3296"/>
      <c r="I47" s="3296"/>
      <c r="J47" s="3317"/>
      <c r="K47" s="1561"/>
      <c r="L47" s="3316"/>
      <c r="M47" s="3302"/>
      <c r="N47" s="770"/>
      <c r="O47" s="771"/>
      <c r="P47" s="771"/>
      <c r="Q47" s="771"/>
      <c r="R47" s="771"/>
      <c r="S47" s="771"/>
      <c r="T47" s="771"/>
      <c r="U47" s="771"/>
      <c r="V47" s="771"/>
      <c r="W47" s="771"/>
      <c r="X47" s="771"/>
      <c r="Y47" s="771"/>
      <c r="Z47" s="771"/>
    </row>
    <row r="48" spans="1:26" ht="15.75" customHeight="1">
      <c r="A48" s="3274"/>
      <c r="B48" s="3292"/>
      <c r="C48" s="854"/>
      <c r="D48" s="815"/>
      <c r="E48" s="815"/>
      <c r="F48" s="815"/>
      <c r="G48" s="815"/>
      <c r="H48" s="815"/>
      <c r="I48" s="815"/>
      <c r="J48" s="815"/>
      <c r="K48" s="815"/>
      <c r="L48" s="1561"/>
      <c r="M48" s="830"/>
      <c r="N48" s="770"/>
      <c r="O48" s="771"/>
      <c r="P48" s="771"/>
      <c r="Q48" s="771"/>
      <c r="R48" s="771"/>
      <c r="S48" s="771"/>
      <c r="T48" s="771"/>
      <c r="U48" s="771"/>
      <c r="V48" s="771"/>
      <c r="W48" s="771"/>
      <c r="X48" s="771"/>
      <c r="Y48" s="771"/>
      <c r="Z48" s="771"/>
    </row>
    <row r="49" spans="1:26" ht="31.5" customHeight="1">
      <c r="A49" s="3274"/>
      <c r="B49" s="775" t="s">
        <v>513</v>
      </c>
      <c r="C49" s="3306" t="s">
        <v>2505</v>
      </c>
      <c r="D49" s="3279"/>
      <c r="E49" s="3279"/>
      <c r="F49" s="3279"/>
      <c r="G49" s="3279"/>
      <c r="H49" s="3279"/>
      <c r="I49" s="3279"/>
      <c r="J49" s="3279"/>
      <c r="K49" s="3279"/>
      <c r="L49" s="3279"/>
      <c r="M49" s="3280"/>
      <c r="N49" s="770"/>
      <c r="O49" s="771"/>
      <c r="P49" s="771"/>
      <c r="Q49" s="771"/>
      <c r="R49" s="771"/>
      <c r="S49" s="771"/>
      <c r="T49" s="771"/>
      <c r="U49" s="771"/>
      <c r="V49" s="771"/>
      <c r="W49" s="771"/>
      <c r="X49" s="771"/>
      <c r="Y49" s="771"/>
      <c r="Z49" s="771"/>
    </row>
    <row r="50" spans="1:26" ht="23.25" customHeight="1">
      <c r="A50" s="3274"/>
      <c r="B50" s="790" t="s">
        <v>514</v>
      </c>
      <c r="C50" s="3306" t="s">
        <v>2506</v>
      </c>
      <c r="D50" s="3279"/>
      <c r="E50" s="3279"/>
      <c r="F50" s="3279"/>
      <c r="G50" s="3279"/>
      <c r="H50" s="3279"/>
      <c r="I50" s="3279"/>
      <c r="J50" s="3279"/>
      <c r="K50" s="3279"/>
      <c r="L50" s="3279"/>
      <c r="M50" s="3280"/>
      <c r="N50" s="770"/>
      <c r="O50" s="771"/>
      <c r="P50" s="771"/>
      <c r="Q50" s="771"/>
      <c r="R50" s="771"/>
      <c r="S50" s="771"/>
      <c r="T50" s="771"/>
      <c r="U50" s="771"/>
      <c r="V50" s="771"/>
      <c r="W50" s="771"/>
      <c r="X50" s="771"/>
      <c r="Y50" s="771"/>
      <c r="Z50" s="771"/>
    </row>
    <row r="51" spans="1:26" ht="22.5" customHeight="1">
      <c r="A51" s="3274"/>
      <c r="B51" s="790" t="s">
        <v>515</v>
      </c>
      <c r="C51" s="3306">
        <v>30</v>
      </c>
      <c r="D51" s="3279"/>
      <c r="E51" s="3279"/>
      <c r="F51" s="3279"/>
      <c r="G51" s="3279"/>
      <c r="H51" s="3279"/>
      <c r="I51" s="3279"/>
      <c r="J51" s="3279"/>
      <c r="K51" s="3279"/>
      <c r="L51" s="3279"/>
      <c r="M51" s="3280"/>
      <c r="N51" s="770"/>
      <c r="O51" s="771"/>
      <c r="P51" s="771"/>
      <c r="Q51" s="771"/>
      <c r="R51" s="771"/>
      <c r="S51" s="771"/>
      <c r="T51" s="771"/>
      <c r="U51" s="771"/>
      <c r="V51" s="771"/>
      <c r="W51" s="771"/>
      <c r="X51" s="771"/>
      <c r="Y51" s="771"/>
      <c r="Z51" s="771"/>
    </row>
    <row r="52" spans="1:26" ht="15.75" customHeight="1">
      <c r="A52" s="3274"/>
      <c r="B52" s="790" t="s">
        <v>517</v>
      </c>
      <c r="C52" s="3306" t="s">
        <v>9</v>
      </c>
      <c r="D52" s="3279"/>
      <c r="E52" s="3279"/>
      <c r="F52" s="3279"/>
      <c r="G52" s="3279"/>
      <c r="H52" s="3279"/>
      <c r="I52" s="3279"/>
      <c r="J52" s="3279"/>
      <c r="K52" s="3279"/>
      <c r="L52" s="3279"/>
      <c r="M52" s="3280"/>
      <c r="N52" s="770"/>
      <c r="O52" s="771"/>
      <c r="P52" s="771"/>
      <c r="Q52" s="771"/>
      <c r="R52" s="771"/>
      <c r="S52" s="771"/>
      <c r="T52" s="771"/>
      <c r="U52" s="771"/>
      <c r="V52" s="771"/>
      <c r="W52" s="771"/>
      <c r="X52" s="771"/>
      <c r="Y52" s="771"/>
      <c r="Z52" s="771"/>
    </row>
    <row r="53" spans="1:26" ht="21" customHeight="1">
      <c r="A53" s="3273" t="s">
        <v>518</v>
      </c>
      <c r="B53" s="855" t="s">
        <v>519</v>
      </c>
      <c r="C53" s="3695" t="s">
        <v>2507</v>
      </c>
      <c r="D53" s="3696"/>
      <c r="E53" s="3696"/>
      <c r="F53" s="3696"/>
      <c r="G53" s="3696"/>
      <c r="H53" s="3696"/>
      <c r="I53" s="3696"/>
      <c r="J53" s="3696"/>
      <c r="K53" s="3696"/>
      <c r="L53" s="3696"/>
      <c r="M53" s="3697"/>
      <c r="N53" s="770"/>
      <c r="O53" s="771"/>
      <c r="P53" s="771"/>
      <c r="Q53" s="771"/>
      <c r="R53" s="771"/>
      <c r="S53" s="771"/>
      <c r="T53" s="771"/>
      <c r="U53" s="771"/>
      <c r="V53" s="771"/>
      <c r="W53" s="771"/>
      <c r="X53" s="771"/>
      <c r="Y53" s="771"/>
      <c r="Z53" s="771"/>
    </row>
    <row r="54" spans="1:26" ht="15.75" customHeight="1">
      <c r="A54" s="3274"/>
      <c r="B54" s="855" t="s">
        <v>521</v>
      </c>
      <c r="C54" s="3698" t="s">
        <v>1447</v>
      </c>
      <c r="D54" s="3699"/>
      <c r="E54" s="3699"/>
      <c r="F54" s="3699"/>
      <c r="G54" s="3699"/>
      <c r="H54" s="3699"/>
      <c r="I54" s="3699"/>
      <c r="J54" s="3699"/>
      <c r="K54" s="3699"/>
      <c r="L54" s="3699"/>
      <c r="M54" s="3700"/>
      <c r="N54" s="770"/>
      <c r="O54" s="771"/>
      <c r="P54" s="771"/>
      <c r="Q54" s="771"/>
      <c r="R54" s="771"/>
      <c r="S54" s="771"/>
      <c r="T54" s="771"/>
      <c r="U54" s="771"/>
      <c r="V54" s="771"/>
      <c r="W54" s="771"/>
      <c r="X54" s="771"/>
      <c r="Y54" s="771"/>
      <c r="Z54" s="771"/>
    </row>
    <row r="55" spans="1:26" ht="15.75" customHeight="1">
      <c r="A55" s="3274"/>
      <c r="B55" s="855" t="s">
        <v>523</v>
      </c>
      <c r="C55" s="3698" t="s">
        <v>39</v>
      </c>
      <c r="D55" s="3699"/>
      <c r="E55" s="3699"/>
      <c r="F55" s="3699"/>
      <c r="G55" s="3699"/>
      <c r="H55" s="3699"/>
      <c r="I55" s="3699"/>
      <c r="J55" s="3699"/>
      <c r="K55" s="3699"/>
      <c r="L55" s="3699"/>
      <c r="M55" s="3700"/>
      <c r="N55" s="770"/>
      <c r="O55" s="771"/>
      <c r="P55" s="771"/>
      <c r="Q55" s="771"/>
      <c r="R55" s="771"/>
      <c r="S55" s="771"/>
      <c r="T55" s="771"/>
      <c r="U55" s="771"/>
      <c r="V55" s="771"/>
      <c r="W55" s="771"/>
      <c r="X55" s="771"/>
      <c r="Y55" s="771"/>
      <c r="Z55" s="771"/>
    </row>
    <row r="56" spans="1:26" ht="15.75" customHeight="1">
      <c r="A56" s="3274"/>
      <c r="B56" s="856" t="s">
        <v>524</v>
      </c>
      <c r="C56" s="3698" t="s">
        <v>2508</v>
      </c>
      <c r="D56" s="3699"/>
      <c r="E56" s="3699"/>
      <c r="F56" s="3699"/>
      <c r="G56" s="3699"/>
      <c r="H56" s="3699"/>
      <c r="I56" s="3699"/>
      <c r="J56" s="3699"/>
      <c r="K56" s="3699"/>
      <c r="L56" s="3699"/>
      <c r="M56" s="3700"/>
      <c r="N56" s="770"/>
      <c r="O56" s="771"/>
      <c r="P56" s="771"/>
      <c r="Q56" s="771"/>
      <c r="R56" s="771"/>
      <c r="S56" s="771"/>
      <c r="T56" s="771"/>
      <c r="U56" s="771"/>
      <c r="V56" s="771"/>
      <c r="W56" s="771"/>
      <c r="X56" s="771"/>
      <c r="Y56" s="771"/>
      <c r="Z56" s="771"/>
    </row>
    <row r="57" spans="1:26" ht="15.75" customHeight="1">
      <c r="A57" s="3274"/>
      <c r="B57" s="855" t="s">
        <v>526</v>
      </c>
      <c r="C57" s="3701" t="s">
        <v>1448</v>
      </c>
      <c r="D57" s="3701"/>
      <c r="E57" s="3701"/>
      <c r="F57" s="3701"/>
      <c r="G57" s="3701"/>
      <c r="H57" s="3701"/>
      <c r="I57" s="3701"/>
      <c r="J57" s="3701"/>
      <c r="K57" s="3701"/>
      <c r="L57" s="3701"/>
      <c r="M57" s="3701"/>
      <c r="N57" s="770"/>
      <c r="O57" s="771"/>
      <c r="P57" s="771"/>
      <c r="Q57" s="771"/>
      <c r="R57" s="771"/>
      <c r="S57" s="771"/>
      <c r="T57" s="771"/>
      <c r="U57" s="771"/>
      <c r="V57" s="771"/>
      <c r="W57" s="771"/>
      <c r="X57" s="771"/>
      <c r="Y57" s="771"/>
      <c r="Z57" s="771"/>
    </row>
    <row r="58" spans="1:26" ht="15.75" customHeight="1" thickBot="1">
      <c r="A58" s="3326"/>
      <c r="B58" s="855" t="s">
        <v>527</v>
      </c>
      <c r="C58" s="3698" t="s">
        <v>2509</v>
      </c>
      <c r="D58" s="3699"/>
      <c r="E58" s="3699"/>
      <c r="F58" s="3699"/>
      <c r="G58" s="3699"/>
      <c r="H58" s="3699"/>
      <c r="I58" s="3699"/>
      <c r="J58" s="3699"/>
      <c r="K58" s="3699"/>
      <c r="L58" s="3699"/>
      <c r="M58" s="3700"/>
      <c r="N58" s="770"/>
      <c r="O58" s="771"/>
      <c r="P58" s="771"/>
      <c r="Q58" s="771"/>
      <c r="R58" s="771"/>
      <c r="S58" s="771"/>
      <c r="T58" s="771"/>
      <c r="U58" s="771"/>
      <c r="V58" s="771"/>
      <c r="W58" s="771"/>
      <c r="X58" s="771"/>
      <c r="Y58" s="771"/>
      <c r="Z58" s="771"/>
    </row>
    <row r="59" spans="1:26" ht="18" customHeight="1">
      <c r="A59" s="3273" t="s">
        <v>528</v>
      </c>
      <c r="B59" s="857" t="s">
        <v>529</v>
      </c>
      <c r="C59" s="2911" t="s">
        <v>1255</v>
      </c>
      <c r="D59" s="2912"/>
      <c r="E59" s="2912"/>
      <c r="F59" s="2912"/>
      <c r="G59" s="2912"/>
      <c r="H59" s="2912"/>
      <c r="I59" s="2912"/>
      <c r="J59" s="2912"/>
      <c r="K59" s="2912"/>
      <c r="L59" s="2912"/>
      <c r="M59" s="2913"/>
      <c r="N59" s="770"/>
      <c r="O59" s="771"/>
      <c r="P59" s="771"/>
      <c r="Q59" s="771"/>
      <c r="R59" s="771"/>
      <c r="S59" s="771"/>
      <c r="T59" s="771"/>
      <c r="U59" s="771"/>
      <c r="V59" s="771"/>
      <c r="W59" s="771"/>
      <c r="X59" s="771"/>
      <c r="Y59" s="771"/>
      <c r="Z59" s="771"/>
    </row>
    <row r="60" spans="1:26" ht="27" customHeight="1">
      <c r="A60" s="3274"/>
      <c r="B60" s="857" t="s">
        <v>531</v>
      </c>
      <c r="C60" s="2911" t="s">
        <v>1256</v>
      </c>
      <c r="D60" s="2912"/>
      <c r="E60" s="2912"/>
      <c r="F60" s="2912"/>
      <c r="G60" s="2912"/>
      <c r="H60" s="2912"/>
      <c r="I60" s="2912"/>
      <c r="J60" s="2912"/>
      <c r="K60" s="2912"/>
      <c r="L60" s="2912"/>
      <c r="M60" s="2913"/>
      <c r="N60" s="770"/>
      <c r="O60" s="771"/>
      <c r="P60" s="771"/>
      <c r="Q60" s="771"/>
      <c r="R60" s="771"/>
      <c r="S60" s="771"/>
      <c r="T60" s="771"/>
      <c r="U60" s="771"/>
      <c r="V60" s="771"/>
      <c r="W60" s="771"/>
      <c r="X60" s="771"/>
      <c r="Y60" s="771"/>
      <c r="Z60" s="771"/>
    </row>
    <row r="61" spans="1:26" ht="25.5" customHeight="1" thickBot="1">
      <c r="A61" s="3274"/>
      <c r="B61" s="858" t="s">
        <v>5</v>
      </c>
      <c r="C61" s="2911" t="s">
        <v>39</v>
      </c>
      <c r="D61" s="2912"/>
      <c r="E61" s="2912"/>
      <c r="F61" s="2912"/>
      <c r="G61" s="2912"/>
      <c r="H61" s="2912"/>
      <c r="I61" s="2912"/>
      <c r="J61" s="2912"/>
      <c r="K61" s="2912"/>
      <c r="L61" s="2912"/>
      <c r="M61" s="2913"/>
      <c r="N61" s="770"/>
      <c r="O61" s="771"/>
      <c r="P61" s="771"/>
      <c r="Q61" s="771"/>
      <c r="R61" s="771"/>
      <c r="S61" s="771"/>
      <c r="T61" s="771"/>
      <c r="U61" s="771"/>
      <c r="V61" s="771"/>
      <c r="W61" s="771"/>
      <c r="X61" s="771"/>
      <c r="Y61" s="771"/>
      <c r="Z61" s="771"/>
    </row>
    <row r="62" spans="1:26" ht="17.25" customHeight="1" thickBot="1">
      <c r="A62" s="859" t="s">
        <v>533</v>
      </c>
      <c r="B62" s="860"/>
      <c r="C62" s="2900"/>
      <c r="D62" s="2507"/>
      <c r="E62" s="2507"/>
      <c r="F62" s="2507"/>
      <c r="G62" s="2507"/>
      <c r="H62" s="2507"/>
      <c r="I62" s="2507"/>
      <c r="J62" s="2507"/>
      <c r="K62" s="2507"/>
      <c r="L62" s="2507"/>
      <c r="M62" s="2508"/>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display="vbohorquez@sdis.gov.co"/>
  </hyperlinks>
  <pageMargins left="0.7" right="0.7" top="0.75" bottom="0.75" header="0" footer="0"/>
  <pageSetup paperSize="9" orientation="portrai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topLeftCell="B5" workbookViewId="0">
      <selection activeCell="C14" sqref="C14:M14"/>
    </sheetView>
  </sheetViews>
  <sheetFormatPr baseColWidth="10" defaultColWidth="12.7109375" defaultRowHeight="15" customHeight="1"/>
  <cols>
    <col min="1" max="1" width="25.140625" style="1553" customWidth="1"/>
    <col min="2" max="2" width="39.140625" style="1553" customWidth="1"/>
    <col min="3" max="9" width="11.42578125" style="1553" customWidth="1"/>
    <col min="10" max="10" width="13.7109375" style="1553" customWidth="1"/>
    <col min="11" max="13" width="11.42578125" style="1553" customWidth="1"/>
    <col min="14" max="14" width="42.28515625" style="1553" customWidth="1"/>
    <col min="15" max="26" width="11.42578125" style="1553" customWidth="1"/>
    <col min="27" max="16384" width="12.7109375" style="1553"/>
  </cols>
  <sheetData>
    <row r="1" spans="1:26" ht="48" customHeight="1" thickBot="1">
      <c r="A1" s="769"/>
      <c r="B1" s="3602" t="s">
        <v>2432</v>
      </c>
      <c r="C1" s="3603"/>
      <c r="D1" s="3603"/>
      <c r="E1" s="3603"/>
      <c r="F1" s="3603"/>
      <c r="G1" s="3603"/>
      <c r="H1" s="3603"/>
      <c r="I1" s="3603"/>
      <c r="J1" s="3603"/>
      <c r="K1" s="3603"/>
      <c r="L1" s="3603"/>
      <c r="M1" s="3604"/>
      <c r="N1" s="770"/>
      <c r="O1" s="771"/>
      <c r="P1" s="771"/>
      <c r="Q1" s="771"/>
      <c r="R1" s="771"/>
      <c r="S1" s="771"/>
      <c r="T1" s="771"/>
      <c r="U1" s="771"/>
      <c r="V1" s="771"/>
      <c r="W1" s="771"/>
      <c r="X1" s="771"/>
      <c r="Y1" s="771"/>
      <c r="Z1" s="771"/>
    </row>
    <row r="2" spans="1:26" ht="53.25" customHeight="1">
      <c r="A2" s="3273" t="s">
        <v>457</v>
      </c>
      <c r="B2" s="773" t="s">
        <v>458</v>
      </c>
      <c r="C2" s="2415" t="s">
        <v>2510</v>
      </c>
      <c r="D2" s="2416"/>
      <c r="E2" s="2416"/>
      <c r="F2" s="2416"/>
      <c r="G2" s="2416"/>
      <c r="H2" s="2416"/>
      <c r="I2" s="2416"/>
      <c r="J2" s="2416"/>
      <c r="K2" s="2416"/>
      <c r="L2" s="2416"/>
      <c r="M2" s="2417"/>
      <c r="N2" s="774"/>
      <c r="O2" s="771"/>
      <c r="P2" s="771"/>
      <c r="Q2" s="771"/>
      <c r="R2" s="771"/>
      <c r="S2" s="771"/>
      <c r="T2" s="771"/>
      <c r="U2" s="771"/>
      <c r="V2" s="771"/>
      <c r="W2" s="771"/>
      <c r="X2" s="771"/>
      <c r="Y2" s="771"/>
      <c r="Z2" s="771"/>
    </row>
    <row r="3" spans="1:26" ht="48" customHeight="1">
      <c r="A3" s="3274"/>
      <c r="B3" s="775" t="s">
        <v>538</v>
      </c>
      <c r="C3" s="2869" t="s">
        <v>1960</v>
      </c>
      <c r="D3" s="2870"/>
      <c r="E3" s="2870"/>
      <c r="F3" s="2870"/>
      <c r="G3" s="2870"/>
      <c r="H3" s="2870"/>
      <c r="I3" s="2870"/>
      <c r="J3" s="2870"/>
      <c r="K3" s="2870"/>
      <c r="L3" s="2870"/>
      <c r="M3" s="2871"/>
      <c r="N3" s="770"/>
      <c r="O3" s="771"/>
      <c r="P3" s="771"/>
      <c r="Q3" s="771"/>
      <c r="R3" s="771"/>
      <c r="S3" s="771"/>
      <c r="T3" s="771"/>
      <c r="U3" s="771"/>
      <c r="V3" s="771"/>
      <c r="W3" s="771"/>
      <c r="X3" s="771"/>
      <c r="Y3" s="771"/>
      <c r="Z3" s="771"/>
    </row>
    <row r="4" spans="1:26" ht="15.75" customHeight="1">
      <c r="A4" s="3274"/>
      <c r="B4" s="824" t="s">
        <v>3</v>
      </c>
      <c r="C4" s="1554" t="s">
        <v>8</v>
      </c>
      <c r="D4" s="1148"/>
      <c r="E4" s="779"/>
      <c r="F4" s="3605" t="s">
        <v>4</v>
      </c>
      <c r="G4" s="3282"/>
      <c r="H4" s="1555"/>
      <c r="I4" s="3596"/>
      <c r="J4" s="3279"/>
      <c r="K4" s="3279"/>
      <c r="L4" s="3279"/>
      <c r="M4" s="3280"/>
      <c r="N4" s="3297"/>
      <c r="O4" s="771"/>
      <c r="P4" s="771"/>
      <c r="Q4" s="771"/>
      <c r="R4" s="771"/>
      <c r="S4" s="771"/>
      <c r="T4" s="771"/>
      <c r="U4" s="771"/>
      <c r="V4" s="771"/>
      <c r="W4" s="771"/>
      <c r="X4" s="771"/>
      <c r="Y4" s="771"/>
      <c r="Z4" s="771"/>
    </row>
    <row r="5" spans="1:26" ht="15.75" customHeight="1">
      <c r="A5" s="3274"/>
      <c r="B5" s="824" t="s">
        <v>459</v>
      </c>
      <c r="C5" s="3306" t="s">
        <v>8</v>
      </c>
      <c r="D5" s="3279"/>
      <c r="E5" s="3279"/>
      <c r="F5" s="3279"/>
      <c r="G5" s="3279"/>
      <c r="H5" s="3279"/>
      <c r="I5" s="3279"/>
      <c r="J5" s="3279"/>
      <c r="K5" s="3279"/>
      <c r="L5" s="3279"/>
      <c r="M5" s="3280"/>
      <c r="N5" s="3274"/>
      <c r="O5" s="771"/>
      <c r="P5" s="771"/>
      <c r="Q5" s="771"/>
      <c r="R5" s="771"/>
      <c r="S5" s="771"/>
      <c r="T5" s="771"/>
      <c r="U5" s="771"/>
      <c r="V5" s="771"/>
      <c r="W5" s="771"/>
      <c r="X5" s="771"/>
      <c r="Y5" s="771"/>
      <c r="Z5" s="771"/>
    </row>
    <row r="6" spans="1:26" ht="15.75" customHeight="1">
      <c r="A6" s="3274"/>
      <c r="B6" s="824" t="s">
        <v>460</v>
      </c>
      <c r="C6" s="3306" t="s">
        <v>8</v>
      </c>
      <c r="D6" s="3279"/>
      <c r="E6" s="3279"/>
      <c r="F6" s="3279"/>
      <c r="G6" s="3279"/>
      <c r="H6" s="3279"/>
      <c r="I6" s="3279"/>
      <c r="J6" s="3279"/>
      <c r="K6" s="3279"/>
      <c r="L6" s="3279"/>
      <c r="M6" s="3280"/>
      <c r="N6" s="3274"/>
      <c r="O6" s="771"/>
      <c r="P6" s="771"/>
      <c r="Q6" s="771"/>
      <c r="R6" s="771"/>
      <c r="S6" s="771"/>
      <c r="T6" s="771"/>
      <c r="U6" s="771"/>
      <c r="V6" s="771"/>
      <c r="W6" s="771"/>
      <c r="X6" s="771"/>
      <c r="Y6" s="771"/>
      <c r="Z6" s="771"/>
    </row>
    <row r="7" spans="1:26" ht="32.25" customHeight="1">
      <c r="A7" s="3274"/>
      <c r="B7" s="775" t="s">
        <v>461</v>
      </c>
      <c r="C7" s="3299" t="s">
        <v>2434</v>
      </c>
      <c r="D7" s="3279"/>
      <c r="E7" s="3279"/>
      <c r="F7" s="781"/>
      <c r="G7" s="782"/>
      <c r="H7" s="783" t="s">
        <v>5</v>
      </c>
      <c r="I7" s="2669" t="s">
        <v>2435</v>
      </c>
      <c r="J7" s="2425"/>
      <c r="K7" s="2425"/>
      <c r="L7" s="2425"/>
      <c r="M7" s="2426"/>
      <c r="N7" s="770"/>
      <c r="O7" s="771"/>
      <c r="P7" s="771"/>
      <c r="Q7" s="771"/>
      <c r="R7" s="771"/>
      <c r="S7" s="771"/>
      <c r="T7" s="771"/>
      <c r="U7" s="771"/>
      <c r="V7" s="771"/>
      <c r="W7" s="771"/>
      <c r="X7" s="771"/>
      <c r="Y7" s="771"/>
      <c r="Z7" s="771"/>
    </row>
    <row r="8" spans="1:26" ht="36.75" customHeight="1">
      <c r="A8" s="3274"/>
      <c r="B8" s="3290" t="s">
        <v>462</v>
      </c>
      <c r="C8" s="3293"/>
      <c r="D8" s="3279"/>
      <c r="E8" s="784"/>
      <c r="F8" s="3294"/>
      <c r="G8" s="3279"/>
      <c r="H8" s="784"/>
      <c r="I8" s="3294"/>
      <c r="J8" s="3279"/>
      <c r="K8" s="784"/>
      <c r="L8" s="3294"/>
      <c r="M8" s="3280"/>
      <c r="N8" s="770"/>
      <c r="O8" s="771"/>
      <c r="P8" s="771"/>
      <c r="Q8" s="771"/>
      <c r="R8" s="771"/>
      <c r="S8" s="771"/>
      <c r="T8" s="771"/>
      <c r="U8" s="771"/>
      <c r="V8" s="771"/>
      <c r="W8" s="771"/>
      <c r="X8" s="771"/>
      <c r="Y8" s="771"/>
      <c r="Z8" s="771"/>
    </row>
    <row r="9" spans="1:26" ht="15.75" customHeight="1">
      <c r="A9" s="3274"/>
      <c r="B9" s="3291"/>
      <c r="C9" s="3286" t="s">
        <v>463</v>
      </c>
      <c r="D9" s="3287"/>
      <c r="E9" s="1556"/>
      <c r="F9" s="3288" t="s">
        <v>5</v>
      </c>
      <c r="G9" s="3287"/>
      <c r="H9" s="1557"/>
      <c r="I9" s="3288" t="s">
        <v>5</v>
      </c>
      <c r="J9" s="3287"/>
      <c r="K9" s="1556"/>
      <c r="L9" s="3288" t="s">
        <v>5</v>
      </c>
      <c r="M9" s="3289"/>
      <c r="N9" s="770"/>
      <c r="O9" s="771"/>
      <c r="P9" s="771"/>
      <c r="Q9" s="771"/>
      <c r="R9" s="771"/>
      <c r="S9" s="771"/>
      <c r="T9" s="771"/>
      <c r="U9" s="771"/>
      <c r="V9" s="771"/>
      <c r="W9" s="771"/>
      <c r="X9" s="771"/>
      <c r="Y9" s="771"/>
      <c r="Z9" s="771"/>
    </row>
    <row r="10" spans="1:26" ht="19.5" customHeight="1">
      <c r="A10" s="3274"/>
      <c r="B10" s="3291"/>
      <c r="C10" s="3295"/>
      <c r="D10" s="3296"/>
      <c r="E10" s="1556"/>
      <c r="F10" s="3301"/>
      <c r="G10" s="3296"/>
      <c r="H10" s="1556"/>
      <c r="I10" s="3301"/>
      <c r="J10" s="3296"/>
      <c r="K10" s="1556"/>
      <c r="L10" s="3301"/>
      <c r="M10" s="3302"/>
      <c r="N10" s="770"/>
      <c r="O10" s="771"/>
      <c r="P10" s="771"/>
      <c r="Q10" s="771"/>
      <c r="R10" s="771"/>
      <c r="S10" s="771"/>
      <c r="T10" s="771"/>
      <c r="U10" s="771"/>
      <c r="V10" s="771"/>
      <c r="W10" s="771"/>
      <c r="X10" s="771"/>
      <c r="Y10" s="771"/>
      <c r="Z10" s="771"/>
    </row>
    <row r="11" spans="1:26" ht="15.75" customHeight="1">
      <c r="A11" s="3274"/>
      <c r="B11" s="3292"/>
      <c r="C11" s="3295"/>
      <c r="D11" s="3296"/>
      <c r="E11" s="1147"/>
      <c r="F11" s="3303"/>
      <c r="G11" s="3296"/>
      <c r="H11" s="1147"/>
      <c r="I11" s="3303"/>
      <c r="J11" s="3296"/>
      <c r="K11" s="1147"/>
      <c r="L11" s="3304"/>
      <c r="M11" s="3280"/>
      <c r="N11" s="770"/>
      <c r="O11" s="771"/>
      <c r="P11" s="771"/>
      <c r="Q11" s="771"/>
      <c r="R11" s="771"/>
      <c r="S11" s="771"/>
      <c r="T11" s="771"/>
      <c r="U11" s="771"/>
      <c r="V11" s="771"/>
      <c r="W11" s="771"/>
      <c r="X11" s="771"/>
      <c r="Y11" s="771"/>
      <c r="Z11" s="771"/>
    </row>
    <row r="12" spans="1:26" ht="52.5" customHeight="1">
      <c r="A12" s="3274"/>
      <c r="B12" s="775" t="s">
        <v>464</v>
      </c>
      <c r="C12" s="3598" t="s">
        <v>2511</v>
      </c>
      <c r="D12" s="3279"/>
      <c r="E12" s="3279"/>
      <c r="F12" s="3279"/>
      <c r="G12" s="3279"/>
      <c r="H12" s="3279"/>
      <c r="I12" s="3279"/>
      <c r="J12" s="3279"/>
      <c r="K12" s="3279"/>
      <c r="L12" s="3279"/>
      <c r="M12" s="3280"/>
      <c r="N12" s="770"/>
      <c r="O12" s="771"/>
      <c r="P12" s="771"/>
      <c r="Q12" s="771"/>
      <c r="R12" s="771"/>
      <c r="S12" s="771"/>
      <c r="T12" s="771"/>
      <c r="U12" s="771"/>
      <c r="V12" s="771"/>
      <c r="W12" s="771"/>
      <c r="X12" s="771"/>
      <c r="Y12" s="771"/>
      <c r="Z12" s="771"/>
    </row>
    <row r="13" spans="1:26" ht="45.75" customHeight="1">
      <c r="A13" s="3274"/>
      <c r="B13" s="775" t="s">
        <v>543</v>
      </c>
      <c r="C13" s="3598" t="s">
        <v>2512</v>
      </c>
      <c r="D13" s="3279"/>
      <c r="E13" s="3279"/>
      <c r="F13" s="3279"/>
      <c r="G13" s="3279"/>
      <c r="H13" s="3279"/>
      <c r="I13" s="3279"/>
      <c r="J13" s="3279"/>
      <c r="K13" s="3279"/>
      <c r="L13" s="3279"/>
      <c r="M13" s="3280"/>
      <c r="N13" s="770"/>
      <c r="O13" s="771"/>
      <c r="P13" s="771"/>
      <c r="Q13" s="771"/>
      <c r="R13" s="771"/>
      <c r="S13" s="771"/>
      <c r="T13" s="771"/>
      <c r="U13" s="771"/>
      <c r="V13" s="771"/>
      <c r="W13" s="771"/>
      <c r="X13" s="771"/>
      <c r="Y13" s="771"/>
      <c r="Z13" s="771"/>
    </row>
    <row r="14" spans="1:26" ht="45" customHeight="1">
      <c r="A14" s="3274"/>
      <c r="B14" s="775" t="s">
        <v>545</v>
      </c>
      <c r="C14" s="2513" t="s">
        <v>441</v>
      </c>
      <c r="D14" s="2514"/>
      <c r="E14" s="2514"/>
      <c r="F14" s="2514"/>
      <c r="G14" s="2514"/>
      <c r="H14" s="2514"/>
      <c r="I14" s="2514"/>
      <c r="J14" s="2514"/>
      <c r="K14" s="2514"/>
      <c r="L14" s="2514"/>
      <c r="M14" s="2515"/>
      <c r="N14" s="770"/>
      <c r="O14" s="771"/>
      <c r="P14" s="771"/>
      <c r="Q14" s="771"/>
      <c r="R14" s="771"/>
      <c r="S14" s="771"/>
      <c r="T14" s="771"/>
      <c r="U14" s="771"/>
      <c r="V14" s="771"/>
      <c r="W14" s="771"/>
      <c r="X14" s="771"/>
      <c r="Y14" s="771"/>
      <c r="Z14" s="771"/>
    </row>
    <row r="15" spans="1:26" ht="36" customHeight="1">
      <c r="A15" s="3274"/>
      <c r="B15" s="1146" t="s">
        <v>547</v>
      </c>
      <c r="C15" s="3299" t="s">
        <v>2513</v>
      </c>
      <c r="D15" s="3282"/>
      <c r="E15" s="789" t="s">
        <v>548</v>
      </c>
      <c r="F15" s="3309" t="s">
        <v>2514</v>
      </c>
      <c r="G15" s="3279"/>
      <c r="H15" s="3279"/>
      <c r="I15" s="3279"/>
      <c r="J15" s="3279"/>
      <c r="K15" s="3279"/>
      <c r="L15" s="3279"/>
      <c r="M15" s="3280"/>
      <c r="N15" s="770"/>
      <c r="O15" s="771"/>
      <c r="P15" s="771"/>
      <c r="Q15" s="771"/>
      <c r="R15" s="771"/>
      <c r="S15" s="771"/>
      <c r="T15" s="771"/>
      <c r="U15" s="771"/>
      <c r="V15" s="771"/>
      <c r="W15" s="771"/>
      <c r="X15" s="771"/>
      <c r="Y15" s="771"/>
      <c r="Z15" s="771"/>
    </row>
    <row r="16" spans="1:26" ht="44.25" customHeight="1">
      <c r="A16" s="3305" t="s">
        <v>465</v>
      </c>
      <c r="B16" s="790" t="s">
        <v>2</v>
      </c>
      <c r="C16" s="3306" t="s">
        <v>2515</v>
      </c>
      <c r="D16" s="3279"/>
      <c r="E16" s="3279"/>
      <c r="F16" s="3279"/>
      <c r="G16" s="3279"/>
      <c r="H16" s="3279"/>
      <c r="I16" s="3279"/>
      <c r="J16" s="3279"/>
      <c r="K16" s="3279"/>
      <c r="L16" s="3279"/>
      <c r="M16" s="3280"/>
      <c r="N16" s="770"/>
      <c r="O16" s="771"/>
      <c r="P16" s="771"/>
      <c r="Q16" s="771"/>
      <c r="R16" s="771"/>
      <c r="S16" s="771"/>
      <c r="T16" s="771"/>
      <c r="U16" s="771"/>
      <c r="V16" s="771"/>
      <c r="W16" s="771"/>
      <c r="X16" s="771"/>
      <c r="Y16" s="771"/>
      <c r="Z16" s="771"/>
    </row>
    <row r="17" spans="1:26" ht="30" customHeight="1">
      <c r="A17" s="3274"/>
      <c r="B17" s="790" t="s">
        <v>550</v>
      </c>
      <c r="C17" s="3306" t="s">
        <v>2516</v>
      </c>
      <c r="D17" s="3279"/>
      <c r="E17" s="3279"/>
      <c r="F17" s="3279"/>
      <c r="G17" s="3279"/>
      <c r="H17" s="3279"/>
      <c r="I17" s="3279"/>
      <c r="J17" s="3279"/>
      <c r="K17" s="3279"/>
      <c r="L17" s="3279"/>
      <c r="M17" s="3280"/>
      <c r="N17" s="770"/>
      <c r="O17" s="771"/>
      <c r="P17" s="771"/>
      <c r="Q17" s="771"/>
      <c r="R17" s="771"/>
      <c r="S17" s="771"/>
      <c r="T17" s="771"/>
      <c r="U17" s="771"/>
      <c r="V17" s="771"/>
      <c r="W17" s="771"/>
      <c r="X17" s="771"/>
      <c r="Y17" s="771"/>
      <c r="Z17" s="771"/>
    </row>
    <row r="18" spans="1:26" ht="8.25" customHeight="1">
      <c r="A18" s="3274"/>
      <c r="B18" s="3307" t="s">
        <v>466</v>
      </c>
      <c r="C18" s="791"/>
      <c r="D18" s="792"/>
      <c r="E18" s="792"/>
      <c r="F18" s="792"/>
      <c r="G18" s="792"/>
      <c r="H18" s="792"/>
      <c r="I18" s="792"/>
      <c r="J18" s="792"/>
      <c r="K18" s="792"/>
      <c r="L18" s="792"/>
      <c r="M18" s="793"/>
      <c r="N18" s="770"/>
      <c r="O18" s="771"/>
      <c r="P18" s="771"/>
      <c r="Q18" s="771"/>
      <c r="R18" s="771"/>
      <c r="S18" s="771"/>
      <c r="T18" s="771"/>
      <c r="U18" s="771"/>
      <c r="V18" s="771"/>
      <c r="W18" s="771"/>
      <c r="X18" s="771"/>
      <c r="Y18" s="771"/>
      <c r="Z18" s="771"/>
    </row>
    <row r="19" spans="1:26" ht="9" customHeight="1">
      <c r="A19" s="3274"/>
      <c r="B19" s="3291"/>
      <c r="C19" s="794"/>
      <c r="D19" s="795"/>
      <c r="E19" s="1558"/>
      <c r="F19" s="795"/>
      <c r="G19" s="1558"/>
      <c r="H19" s="795"/>
      <c r="I19" s="1558"/>
      <c r="J19" s="795"/>
      <c r="K19" s="1558"/>
      <c r="L19" s="1558"/>
      <c r="M19" s="797"/>
      <c r="N19" s="770"/>
      <c r="O19" s="771"/>
      <c r="P19" s="771"/>
      <c r="Q19" s="771"/>
      <c r="R19" s="771"/>
      <c r="S19" s="771"/>
      <c r="T19" s="771"/>
      <c r="U19" s="771"/>
      <c r="V19" s="771"/>
      <c r="W19" s="771"/>
      <c r="X19" s="771"/>
      <c r="Y19" s="771"/>
      <c r="Z19" s="771"/>
    </row>
    <row r="20" spans="1:26" ht="15.75" customHeight="1">
      <c r="A20" s="3274"/>
      <c r="B20" s="3291"/>
      <c r="C20" s="798" t="s">
        <v>467</v>
      </c>
      <c r="D20" s="799"/>
      <c r="E20" s="1559" t="s">
        <v>468</v>
      </c>
      <c r="F20" s="799"/>
      <c r="G20" s="1559" t="s">
        <v>469</v>
      </c>
      <c r="H20" s="799"/>
      <c r="I20" s="1559" t="s">
        <v>470</v>
      </c>
      <c r="J20" s="801" t="s">
        <v>534</v>
      </c>
      <c r="K20" s="1559"/>
      <c r="L20" s="1559"/>
      <c r="M20" s="797"/>
      <c r="N20" s="770"/>
      <c r="O20" s="771"/>
      <c r="P20" s="771"/>
      <c r="Q20" s="771"/>
      <c r="R20" s="771"/>
      <c r="S20" s="771"/>
      <c r="T20" s="771"/>
      <c r="U20" s="771"/>
      <c r="V20" s="771"/>
      <c r="W20" s="771"/>
      <c r="X20" s="771"/>
      <c r="Y20" s="771"/>
      <c r="Z20" s="771"/>
    </row>
    <row r="21" spans="1:26" ht="15.75" customHeight="1">
      <c r="A21" s="3274"/>
      <c r="B21" s="3291"/>
      <c r="C21" s="798" t="s">
        <v>471</v>
      </c>
      <c r="D21" s="802"/>
      <c r="E21" s="1559" t="s">
        <v>472</v>
      </c>
      <c r="F21" s="803"/>
      <c r="G21" s="1559" t="s">
        <v>473</v>
      </c>
      <c r="H21" s="803"/>
      <c r="I21" s="1559"/>
      <c r="J21" s="1558"/>
      <c r="K21" s="1559"/>
      <c r="L21" s="1559"/>
      <c r="M21" s="797"/>
      <c r="N21" s="770"/>
      <c r="O21" s="771"/>
      <c r="P21" s="771"/>
      <c r="Q21" s="771"/>
      <c r="R21" s="771"/>
      <c r="S21" s="771"/>
      <c r="T21" s="771"/>
      <c r="U21" s="771"/>
      <c r="V21" s="771"/>
      <c r="W21" s="771"/>
      <c r="X21" s="771"/>
      <c r="Y21" s="771"/>
      <c r="Z21" s="771"/>
    </row>
    <row r="22" spans="1:26" ht="15.75" customHeight="1">
      <c r="A22" s="3274"/>
      <c r="B22" s="3291"/>
      <c r="C22" s="798" t="s">
        <v>474</v>
      </c>
      <c r="D22" s="802"/>
      <c r="E22" s="1559" t="s">
        <v>475</v>
      </c>
      <c r="F22" s="802"/>
      <c r="G22" s="1559"/>
      <c r="H22" s="1558"/>
      <c r="I22" s="1559"/>
      <c r="J22" s="1558"/>
      <c r="K22" s="1559"/>
      <c r="L22" s="1559"/>
      <c r="M22" s="797"/>
      <c r="N22" s="770"/>
      <c r="O22" s="771"/>
      <c r="P22" s="771"/>
      <c r="Q22" s="771"/>
      <c r="R22" s="771"/>
      <c r="S22" s="771"/>
      <c r="T22" s="771"/>
      <c r="U22" s="771"/>
      <c r="V22" s="771"/>
      <c r="W22" s="771"/>
      <c r="X22" s="771"/>
      <c r="Y22" s="771"/>
      <c r="Z22" s="771"/>
    </row>
    <row r="23" spans="1:26" ht="15.75" customHeight="1">
      <c r="A23" s="3274"/>
      <c r="B23" s="3291"/>
      <c r="C23" s="798" t="s">
        <v>476</v>
      </c>
      <c r="D23" s="802"/>
      <c r="E23" s="1559" t="s">
        <v>478</v>
      </c>
      <c r="F23" s="1147"/>
      <c r="G23" s="1147"/>
      <c r="H23" s="1147"/>
      <c r="I23" s="1147"/>
      <c r="J23" s="1147"/>
      <c r="K23" s="1147"/>
      <c r="L23" s="1147"/>
      <c r="M23" s="804"/>
      <c r="N23" s="770"/>
      <c r="O23" s="771"/>
      <c r="P23" s="771"/>
      <c r="Q23" s="771"/>
      <c r="R23" s="771"/>
      <c r="S23" s="771"/>
      <c r="T23" s="771"/>
      <c r="U23" s="771"/>
      <c r="V23" s="771"/>
      <c r="W23" s="771"/>
      <c r="X23" s="771"/>
      <c r="Y23" s="771"/>
      <c r="Z23" s="771"/>
    </row>
    <row r="24" spans="1:26" ht="9.75" customHeight="1">
      <c r="A24" s="3274"/>
      <c r="B24" s="3292"/>
      <c r="C24" s="805"/>
      <c r="D24" s="795"/>
      <c r="E24" s="806"/>
      <c r="F24" s="806"/>
      <c r="G24" s="806"/>
      <c r="H24" s="806"/>
      <c r="I24" s="806"/>
      <c r="J24" s="806"/>
      <c r="K24" s="806"/>
      <c r="L24" s="806"/>
      <c r="M24" s="807"/>
      <c r="N24" s="770"/>
      <c r="O24" s="771"/>
      <c r="P24" s="771"/>
      <c r="Q24" s="771"/>
      <c r="R24" s="771"/>
      <c r="S24" s="771"/>
      <c r="T24" s="771"/>
      <c r="U24" s="771"/>
      <c r="V24" s="771"/>
      <c r="W24" s="771"/>
      <c r="X24" s="771"/>
      <c r="Y24" s="771"/>
      <c r="Z24" s="771"/>
    </row>
    <row r="25" spans="1:26" ht="15.75" customHeight="1">
      <c r="A25" s="3274"/>
      <c r="B25" s="3307" t="s">
        <v>479</v>
      </c>
      <c r="C25" s="808"/>
      <c r="D25" s="792"/>
      <c r="E25" s="792"/>
      <c r="F25" s="792"/>
      <c r="G25" s="792"/>
      <c r="H25" s="792"/>
      <c r="I25" s="792"/>
      <c r="J25" s="792"/>
      <c r="K25" s="792"/>
      <c r="L25" s="809"/>
      <c r="M25" s="810"/>
      <c r="N25" s="770"/>
      <c r="O25" s="771"/>
      <c r="P25" s="771"/>
      <c r="Q25" s="771"/>
      <c r="R25" s="771"/>
      <c r="S25" s="771"/>
      <c r="T25" s="771"/>
      <c r="U25" s="771"/>
      <c r="V25" s="771"/>
      <c r="W25" s="771"/>
      <c r="X25" s="771"/>
      <c r="Y25" s="771"/>
      <c r="Z25" s="771"/>
    </row>
    <row r="26" spans="1:26" ht="15.75" customHeight="1">
      <c r="A26" s="3274"/>
      <c r="B26" s="3291"/>
      <c r="C26" s="798" t="s">
        <v>480</v>
      </c>
      <c r="D26" s="803"/>
      <c r="E26" s="1560"/>
      <c r="F26" s="1559" t="s">
        <v>481</v>
      </c>
      <c r="G26" s="802"/>
      <c r="H26" s="1560"/>
      <c r="I26" s="1559" t="s">
        <v>482</v>
      </c>
      <c r="J26" s="802" t="s">
        <v>477</v>
      </c>
      <c r="K26" s="1560"/>
      <c r="L26" s="1559" t="s">
        <v>1659</v>
      </c>
      <c r="M26" s="802"/>
      <c r="N26" s="770"/>
      <c r="O26" s="771"/>
      <c r="P26" s="771"/>
      <c r="Q26" s="771"/>
      <c r="R26" s="771"/>
      <c r="S26" s="771"/>
      <c r="T26" s="771"/>
      <c r="U26" s="771"/>
      <c r="V26" s="771"/>
      <c r="W26" s="771"/>
      <c r="X26" s="771"/>
      <c r="Y26" s="771"/>
      <c r="Z26" s="771"/>
    </row>
    <row r="27" spans="1:26" ht="15.75" customHeight="1">
      <c r="A27" s="3274"/>
      <c r="B27" s="3291"/>
      <c r="C27" s="798" t="s">
        <v>483</v>
      </c>
      <c r="D27" s="812"/>
      <c r="E27" s="1561"/>
      <c r="F27" s="1559" t="s">
        <v>484</v>
      </c>
      <c r="G27" s="803"/>
      <c r="H27" s="1561"/>
      <c r="I27" s="1559" t="s">
        <v>1660</v>
      </c>
      <c r="J27" s="802"/>
      <c r="K27" s="1556"/>
      <c r="L27" s="1559" t="s">
        <v>1661</v>
      </c>
      <c r="M27" s="802"/>
      <c r="N27" s="770"/>
      <c r="O27" s="771"/>
      <c r="P27" s="771"/>
      <c r="Q27" s="771"/>
      <c r="R27" s="771"/>
      <c r="S27" s="771"/>
      <c r="T27" s="771"/>
      <c r="U27" s="771"/>
      <c r="V27" s="771"/>
      <c r="W27" s="771"/>
      <c r="X27" s="771"/>
      <c r="Y27" s="771"/>
      <c r="Z27" s="771"/>
    </row>
    <row r="28" spans="1:26" ht="15.75" customHeight="1">
      <c r="A28" s="3274"/>
      <c r="B28" s="3292"/>
      <c r="C28" s="814"/>
      <c r="D28" s="795"/>
      <c r="E28" s="795"/>
      <c r="F28" s="795"/>
      <c r="G28" s="795"/>
      <c r="H28" s="795"/>
      <c r="I28" s="795"/>
      <c r="J28" s="795"/>
      <c r="K28" s="795"/>
      <c r="L28" s="815"/>
      <c r="M28" s="816"/>
      <c r="N28" s="770"/>
      <c r="O28" s="771"/>
      <c r="P28" s="771"/>
      <c r="Q28" s="771"/>
      <c r="R28" s="771"/>
      <c r="S28" s="771"/>
      <c r="T28" s="771"/>
      <c r="U28" s="771"/>
      <c r="V28" s="771"/>
      <c r="W28" s="771"/>
      <c r="X28" s="771"/>
      <c r="Y28" s="771"/>
      <c r="Z28" s="771"/>
    </row>
    <row r="29" spans="1:26" ht="15.75" customHeight="1">
      <c r="A29" s="3274"/>
      <c r="B29" s="817" t="s">
        <v>485</v>
      </c>
      <c r="C29" s="818"/>
      <c r="D29" s="819"/>
      <c r="E29" s="819"/>
      <c r="F29" s="819"/>
      <c r="G29" s="819"/>
      <c r="H29" s="819"/>
      <c r="I29" s="819"/>
      <c r="J29" s="819"/>
      <c r="K29" s="819"/>
      <c r="L29" s="819"/>
      <c r="M29" s="820"/>
      <c r="N29" s="3310"/>
      <c r="O29" s="771"/>
      <c r="P29" s="771"/>
      <c r="Q29" s="771"/>
      <c r="R29" s="771"/>
      <c r="S29" s="771"/>
      <c r="T29" s="771"/>
      <c r="U29" s="771"/>
      <c r="V29" s="771"/>
      <c r="W29" s="771"/>
      <c r="X29" s="771"/>
      <c r="Y29" s="771"/>
      <c r="Z29" s="771"/>
    </row>
    <row r="30" spans="1:26" ht="39.75" customHeight="1">
      <c r="A30" s="3274"/>
      <c r="B30" s="817"/>
      <c r="C30" s="821" t="s">
        <v>486</v>
      </c>
      <c r="D30" s="803" t="s">
        <v>9</v>
      </c>
      <c r="E30" s="1560"/>
      <c r="F30" s="1562" t="s">
        <v>487</v>
      </c>
      <c r="G30" s="803" t="s">
        <v>29</v>
      </c>
      <c r="H30" s="1560"/>
      <c r="I30" s="1562" t="s">
        <v>488</v>
      </c>
      <c r="J30" s="3596"/>
      <c r="K30" s="3279"/>
      <c r="L30" s="3282"/>
      <c r="M30" s="823"/>
      <c r="N30" s="3274"/>
      <c r="O30" s="771"/>
      <c r="P30" s="771"/>
      <c r="Q30" s="771"/>
      <c r="R30" s="771"/>
      <c r="S30" s="771"/>
      <c r="T30" s="771"/>
      <c r="U30" s="771"/>
      <c r="V30" s="771"/>
      <c r="W30" s="771"/>
      <c r="X30" s="771"/>
      <c r="Y30" s="771"/>
      <c r="Z30" s="771"/>
    </row>
    <row r="31" spans="1:26" ht="15.75" customHeight="1">
      <c r="A31" s="3274"/>
      <c r="B31" s="824"/>
      <c r="C31" s="805"/>
      <c r="D31" s="806"/>
      <c r="E31" s="806"/>
      <c r="F31" s="806"/>
      <c r="G31" s="806"/>
      <c r="H31" s="806"/>
      <c r="I31" s="806"/>
      <c r="J31" s="806"/>
      <c r="K31" s="806"/>
      <c r="L31" s="806"/>
      <c r="M31" s="807"/>
      <c r="N31" s="3274"/>
      <c r="O31" s="771"/>
      <c r="P31" s="771"/>
      <c r="Q31" s="771"/>
      <c r="R31" s="771"/>
      <c r="S31" s="771"/>
      <c r="T31" s="771"/>
      <c r="U31" s="771"/>
      <c r="V31" s="771"/>
      <c r="W31" s="771"/>
      <c r="X31" s="771"/>
      <c r="Y31" s="771"/>
      <c r="Z31" s="771"/>
    </row>
    <row r="32" spans="1:26" ht="15.75" customHeight="1">
      <c r="A32" s="3274"/>
      <c r="B32" s="3307" t="s">
        <v>489</v>
      </c>
      <c r="C32" s="825"/>
      <c r="D32" s="826"/>
      <c r="E32" s="826"/>
      <c r="F32" s="826"/>
      <c r="G32" s="826"/>
      <c r="H32" s="826"/>
      <c r="I32" s="826"/>
      <c r="J32" s="826"/>
      <c r="K32" s="826"/>
      <c r="L32" s="809"/>
      <c r="M32" s="810"/>
      <c r="N32" s="770"/>
      <c r="O32" s="771"/>
      <c r="P32" s="771"/>
      <c r="Q32" s="771"/>
      <c r="R32" s="771"/>
      <c r="S32" s="771"/>
      <c r="T32" s="771"/>
      <c r="U32" s="771"/>
      <c r="V32" s="771"/>
      <c r="W32" s="771"/>
      <c r="X32" s="771"/>
      <c r="Y32" s="771"/>
      <c r="Z32" s="771"/>
    </row>
    <row r="33" spans="1:26" ht="15.75" customHeight="1">
      <c r="A33" s="3274"/>
      <c r="B33" s="3291"/>
      <c r="C33" s="827" t="s">
        <v>490</v>
      </c>
      <c r="D33" s="1563">
        <v>2020</v>
      </c>
      <c r="E33" s="1564"/>
      <c r="F33" s="1560" t="s">
        <v>491</v>
      </c>
      <c r="G33" s="829" t="s">
        <v>492</v>
      </c>
      <c r="H33" s="1564"/>
      <c r="I33" s="1562"/>
      <c r="J33" s="1564"/>
      <c r="K33" s="1564"/>
      <c r="L33" s="1561"/>
      <c r="M33" s="830"/>
      <c r="N33" s="770"/>
      <c r="O33" s="771"/>
      <c r="P33" s="771"/>
      <c r="Q33" s="771"/>
      <c r="R33" s="771"/>
      <c r="S33" s="771"/>
      <c r="T33" s="771"/>
      <c r="U33" s="771"/>
      <c r="V33" s="771"/>
      <c r="W33" s="771"/>
      <c r="X33" s="771"/>
      <c r="Y33" s="771"/>
      <c r="Z33" s="771"/>
    </row>
    <row r="34" spans="1:26" ht="15.75" customHeight="1">
      <c r="A34" s="3274"/>
      <c r="B34" s="3292"/>
      <c r="C34" s="805"/>
      <c r="D34" s="831"/>
      <c r="E34" s="832"/>
      <c r="F34" s="806"/>
      <c r="G34" s="832"/>
      <c r="H34" s="832"/>
      <c r="I34" s="833"/>
      <c r="J34" s="832"/>
      <c r="K34" s="832"/>
      <c r="L34" s="815"/>
      <c r="M34" s="816"/>
      <c r="N34" s="770"/>
      <c r="O34" s="771"/>
      <c r="P34" s="771"/>
      <c r="Q34" s="771"/>
      <c r="R34" s="771"/>
      <c r="S34" s="771"/>
      <c r="T34" s="771"/>
      <c r="U34" s="771"/>
      <c r="V34" s="771"/>
      <c r="W34" s="771"/>
      <c r="X34" s="771"/>
      <c r="Y34" s="771"/>
      <c r="Z34" s="771"/>
    </row>
    <row r="35" spans="1:26" ht="15.75" customHeight="1">
      <c r="A35" s="3274"/>
      <c r="B35" s="3307" t="s">
        <v>493</v>
      </c>
      <c r="C35" s="834"/>
      <c r="D35" s="835"/>
      <c r="E35" s="835"/>
      <c r="F35" s="835"/>
      <c r="G35" s="835"/>
      <c r="H35" s="835"/>
      <c r="I35" s="835"/>
      <c r="J35" s="835"/>
      <c r="K35" s="835"/>
      <c r="L35" s="835"/>
      <c r="M35" s="836"/>
      <c r="N35" s="770"/>
      <c r="O35" s="771"/>
      <c r="P35" s="771"/>
      <c r="Q35" s="771"/>
      <c r="R35" s="771"/>
      <c r="S35" s="771"/>
      <c r="T35" s="771"/>
      <c r="U35" s="771"/>
      <c r="V35" s="771"/>
      <c r="W35" s="771"/>
      <c r="X35" s="771"/>
      <c r="Y35" s="771"/>
      <c r="Z35" s="771"/>
    </row>
    <row r="36" spans="1:26" ht="15.75" customHeight="1">
      <c r="A36" s="3274"/>
      <c r="B36" s="3291"/>
      <c r="C36" s="798"/>
      <c r="D36" s="1560" t="s">
        <v>494</v>
      </c>
      <c r="E36" s="1560"/>
      <c r="F36" s="1560" t="s">
        <v>495</v>
      </c>
      <c r="G36" s="1560"/>
      <c r="H36" s="1556" t="s">
        <v>496</v>
      </c>
      <c r="I36" s="1556"/>
      <c r="J36" s="1556" t="s">
        <v>497</v>
      </c>
      <c r="K36" s="1560"/>
      <c r="L36" s="1560" t="s">
        <v>498</v>
      </c>
      <c r="M36" s="837"/>
      <c r="N36" s="770"/>
      <c r="O36" s="771"/>
      <c r="P36" s="771"/>
      <c r="Q36" s="771"/>
      <c r="R36" s="771"/>
      <c r="S36" s="771"/>
      <c r="T36" s="771"/>
      <c r="U36" s="771"/>
      <c r="V36" s="771"/>
      <c r="W36" s="771"/>
      <c r="X36" s="771"/>
      <c r="Y36" s="771"/>
      <c r="Z36" s="771"/>
    </row>
    <row r="37" spans="1:26" ht="15.75" customHeight="1">
      <c r="A37" s="3274"/>
      <c r="B37" s="3291"/>
      <c r="C37" s="798"/>
      <c r="D37" s="1569">
        <v>728</v>
      </c>
      <c r="E37" s="839">
        <v>2020</v>
      </c>
      <c r="F37" s="1569">
        <v>2014</v>
      </c>
      <c r="G37" s="1586">
        <v>2021</v>
      </c>
      <c r="H37" s="1569">
        <v>4474</v>
      </c>
      <c r="I37" s="1586">
        <v>2022</v>
      </c>
      <c r="J37" s="1569">
        <v>730</v>
      </c>
      <c r="K37" s="1586">
        <v>2023</v>
      </c>
      <c r="L37" s="1569">
        <v>54</v>
      </c>
      <c r="M37" s="1587">
        <v>2024</v>
      </c>
      <c r="N37" s="770"/>
      <c r="O37" s="771"/>
      <c r="P37" s="771"/>
      <c r="Q37" s="771"/>
      <c r="R37" s="771"/>
      <c r="S37" s="771"/>
      <c r="T37" s="771"/>
      <c r="U37" s="771"/>
      <c r="V37" s="771"/>
      <c r="W37" s="771"/>
      <c r="X37" s="771"/>
      <c r="Y37" s="771"/>
      <c r="Z37" s="771"/>
    </row>
    <row r="38" spans="1:26" ht="15.75" customHeight="1">
      <c r="A38" s="3274"/>
      <c r="B38" s="3291"/>
      <c r="C38" s="798"/>
      <c r="D38" s="1560" t="s">
        <v>499</v>
      </c>
      <c r="E38" s="1560"/>
      <c r="F38" s="1560" t="s">
        <v>500</v>
      </c>
      <c r="G38" s="1560"/>
      <c r="H38" s="1556" t="s">
        <v>501</v>
      </c>
      <c r="I38" s="1556"/>
      <c r="J38" s="1556" t="s">
        <v>502</v>
      </c>
      <c r="K38" s="1560"/>
      <c r="L38" s="1560" t="s">
        <v>503</v>
      </c>
      <c r="M38" s="797"/>
      <c r="N38" s="770"/>
      <c r="O38" s="771"/>
      <c r="P38" s="771"/>
      <c r="Q38" s="771"/>
      <c r="R38" s="771"/>
      <c r="S38" s="771"/>
      <c r="T38" s="771"/>
      <c r="U38" s="771"/>
      <c r="V38" s="771"/>
      <c r="W38" s="771"/>
      <c r="X38" s="771"/>
      <c r="Y38" s="771"/>
      <c r="Z38" s="771"/>
    </row>
    <row r="39" spans="1:26" ht="15.75" customHeight="1">
      <c r="A39" s="3274"/>
      <c r="B39" s="3291"/>
      <c r="C39" s="798"/>
      <c r="D39" s="1569">
        <v>1600</v>
      </c>
      <c r="E39" s="839">
        <v>2025</v>
      </c>
      <c r="F39" s="1569">
        <v>1600</v>
      </c>
      <c r="G39" s="839">
        <v>2026</v>
      </c>
      <c r="H39" s="1569">
        <v>1600</v>
      </c>
      <c r="I39" s="839">
        <v>2027</v>
      </c>
      <c r="J39" s="1569">
        <v>1600</v>
      </c>
      <c r="K39" s="839">
        <v>2028</v>
      </c>
      <c r="L39" s="1569">
        <v>1600</v>
      </c>
      <c r="M39" s="840">
        <v>2029</v>
      </c>
      <c r="N39" s="770"/>
      <c r="O39" s="771"/>
      <c r="P39" s="771"/>
      <c r="Q39" s="771"/>
      <c r="R39" s="771"/>
      <c r="S39" s="771"/>
      <c r="T39" s="771"/>
      <c r="U39" s="771"/>
      <c r="V39" s="771"/>
      <c r="W39" s="771"/>
      <c r="X39" s="771"/>
      <c r="Y39" s="771"/>
      <c r="Z39" s="771"/>
    </row>
    <row r="40" spans="1:26" ht="15.75" customHeight="1">
      <c r="A40" s="3274"/>
      <c r="B40" s="3291"/>
      <c r="C40" s="798"/>
      <c r="D40" s="1560" t="s">
        <v>504</v>
      </c>
      <c r="E40" s="1560"/>
      <c r="F40" s="1560" t="s">
        <v>505</v>
      </c>
      <c r="G40" s="1560"/>
      <c r="H40" s="1556" t="s">
        <v>506</v>
      </c>
      <c r="I40" s="1556"/>
      <c r="J40" s="1556" t="s">
        <v>507</v>
      </c>
      <c r="K40" s="1560"/>
      <c r="L40" s="1560" t="s">
        <v>2412</v>
      </c>
      <c r="M40" s="797"/>
      <c r="N40" s="770"/>
      <c r="O40" s="771"/>
      <c r="P40" s="771"/>
      <c r="Q40" s="771"/>
      <c r="R40" s="771"/>
      <c r="S40" s="771"/>
      <c r="T40" s="771"/>
      <c r="U40" s="771"/>
      <c r="V40" s="771"/>
      <c r="W40" s="771"/>
      <c r="X40" s="771"/>
      <c r="Y40" s="771"/>
      <c r="Z40" s="771"/>
    </row>
    <row r="41" spans="1:26" ht="15.75" customHeight="1">
      <c r="A41" s="3274"/>
      <c r="B41" s="3291"/>
      <c r="C41" s="798"/>
      <c r="D41" s="1569">
        <v>1600</v>
      </c>
      <c r="E41" s="839">
        <v>2030</v>
      </c>
      <c r="F41" s="1565"/>
      <c r="G41" s="839">
        <v>2031</v>
      </c>
      <c r="H41" s="1565"/>
      <c r="I41" s="839">
        <v>2032</v>
      </c>
      <c r="J41" s="1565"/>
      <c r="K41" s="839">
        <v>2033</v>
      </c>
      <c r="L41" s="1565"/>
      <c r="M41" s="840">
        <v>2034</v>
      </c>
      <c r="N41" s="770"/>
      <c r="O41" s="771"/>
      <c r="P41" s="771"/>
      <c r="Q41" s="771"/>
      <c r="R41" s="771"/>
      <c r="S41" s="771"/>
      <c r="T41" s="771"/>
      <c r="U41" s="771"/>
      <c r="V41" s="771"/>
      <c r="W41" s="771"/>
      <c r="X41" s="771"/>
      <c r="Y41" s="771"/>
      <c r="Z41" s="771"/>
    </row>
    <row r="42" spans="1:26" ht="15.75" customHeight="1">
      <c r="A42" s="3274"/>
      <c r="B42" s="3291"/>
      <c r="C42" s="798"/>
      <c r="D42" s="1560" t="s">
        <v>2413</v>
      </c>
      <c r="E42" s="1560"/>
      <c r="F42" s="1560" t="s">
        <v>2414</v>
      </c>
      <c r="G42" s="1560"/>
      <c r="H42" s="1556" t="s">
        <v>2415</v>
      </c>
      <c r="I42" s="1556"/>
      <c r="J42" s="1556" t="s">
        <v>2416</v>
      </c>
      <c r="K42" s="1560"/>
      <c r="L42" s="1566" t="s">
        <v>509</v>
      </c>
      <c r="M42" s="839"/>
      <c r="N42" s="770"/>
      <c r="O42" s="771"/>
      <c r="P42" s="771"/>
      <c r="Q42" s="771"/>
      <c r="R42" s="771"/>
      <c r="S42" s="771"/>
      <c r="T42" s="771"/>
      <c r="U42" s="771"/>
      <c r="V42" s="771"/>
      <c r="W42" s="771"/>
      <c r="X42" s="771"/>
      <c r="Y42" s="771"/>
      <c r="Z42" s="771"/>
    </row>
    <row r="43" spans="1:26" ht="15.75" customHeight="1">
      <c r="A43" s="3274"/>
      <c r="B43" s="3291"/>
      <c r="C43" s="798"/>
      <c r="D43" s="1565"/>
      <c r="E43" s="839">
        <v>2035</v>
      </c>
      <c r="F43" s="1565"/>
      <c r="G43" s="839">
        <v>2036</v>
      </c>
      <c r="H43" s="1565"/>
      <c r="I43" s="839">
        <v>2037</v>
      </c>
      <c r="J43" s="1565"/>
      <c r="K43" s="839">
        <v>2038</v>
      </c>
      <c r="L43" s="3606">
        <v>17600</v>
      </c>
      <c r="M43" s="3607"/>
      <c r="N43" s="770"/>
      <c r="O43" s="771"/>
      <c r="P43" s="771"/>
      <c r="Q43" s="771"/>
      <c r="R43" s="771"/>
      <c r="S43" s="771"/>
      <c r="T43" s="771"/>
      <c r="U43" s="771"/>
      <c r="V43" s="771"/>
      <c r="W43" s="771"/>
      <c r="X43" s="771"/>
      <c r="Y43" s="771"/>
      <c r="Z43" s="771"/>
    </row>
    <row r="44" spans="1:26" ht="15.75" customHeight="1">
      <c r="A44" s="3274"/>
      <c r="B44" s="3291"/>
      <c r="C44" s="845"/>
      <c r="D44" s="1566"/>
      <c r="E44" s="846"/>
      <c r="F44" s="1566"/>
      <c r="G44" s="846"/>
      <c r="H44" s="848"/>
      <c r="I44" s="806"/>
      <c r="J44" s="848"/>
      <c r="K44" s="806"/>
      <c r="L44" s="848"/>
      <c r="M44" s="807"/>
      <c r="N44" s="770"/>
      <c r="O44" s="771"/>
      <c r="P44" s="771"/>
      <c r="Q44" s="771"/>
      <c r="R44" s="771"/>
      <c r="S44" s="771"/>
      <c r="T44" s="771"/>
      <c r="U44" s="771"/>
      <c r="V44" s="771"/>
      <c r="W44" s="771"/>
      <c r="X44" s="771"/>
      <c r="Y44" s="771"/>
      <c r="Z44" s="771"/>
    </row>
    <row r="45" spans="1:26" ht="18" customHeight="1">
      <c r="A45" s="3274"/>
      <c r="B45" s="3307" t="s">
        <v>510</v>
      </c>
      <c r="C45" s="808"/>
      <c r="D45" s="792"/>
      <c r="E45" s="792"/>
      <c r="F45" s="792"/>
      <c r="G45" s="792"/>
      <c r="H45" s="792"/>
      <c r="I45" s="792"/>
      <c r="J45" s="792"/>
      <c r="K45" s="792"/>
      <c r="L45" s="1561"/>
      <c r="M45" s="830"/>
      <c r="N45" s="770"/>
      <c r="O45" s="771"/>
      <c r="P45" s="771"/>
      <c r="Q45" s="771"/>
      <c r="R45" s="771"/>
      <c r="S45" s="771"/>
      <c r="T45" s="771"/>
      <c r="U45" s="771"/>
      <c r="V45" s="771"/>
      <c r="W45" s="771"/>
      <c r="X45" s="771"/>
      <c r="Y45" s="771"/>
      <c r="Z45" s="771"/>
    </row>
    <row r="46" spans="1:26" ht="15.75" customHeight="1">
      <c r="A46" s="3274"/>
      <c r="B46" s="3291"/>
      <c r="C46" s="849"/>
      <c r="D46" s="1567" t="s">
        <v>131</v>
      </c>
      <c r="E46" s="851" t="s">
        <v>28</v>
      </c>
      <c r="F46" s="3312" t="s">
        <v>511</v>
      </c>
      <c r="G46" s="3314" t="s">
        <v>535</v>
      </c>
      <c r="H46" s="3287"/>
      <c r="I46" s="3287"/>
      <c r="J46" s="3315"/>
      <c r="K46" s="1568" t="s">
        <v>512</v>
      </c>
      <c r="L46" s="3318"/>
      <c r="M46" s="3289"/>
      <c r="N46" s="770"/>
      <c r="O46" s="771"/>
      <c r="P46" s="771"/>
      <c r="Q46" s="771"/>
      <c r="R46" s="771"/>
      <c r="S46" s="771"/>
      <c r="T46" s="771"/>
      <c r="U46" s="771"/>
      <c r="V46" s="771"/>
      <c r="W46" s="771"/>
      <c r="X46" s="771"/>
      <c r="Y46" s="771"/>
      <c r="Z46" s="771"/>
    </row>
    <row r="47" spans="1:26" ht="15.75" customHeight="1">
      <c r="A47" s="3274"/>
      <c r="B47" s="3291"/>
      <c r="C47" s="849"/>
      <c r="D47" s="853" t="s">
        <v>534</v>
      </c>
      <c r="E47" s="802"/>
      <c r="F47" s="3313"/>
      <c r="G47" s="3316"/>
      <c r="H47" s="3296"/>
      <c r="I47" s="3296"/>
      <c r="J47" s="3317"/>
      <c r="K47" s="1561"/>
      <c r="L47" s="3316"/>
      <c r="M47" s="3302"/>
      <c r="N47" s="770"/>
      <c r="O47" s="771"/>
      <c r="P47" s="771"/>
      <c r="Q47" s="771"/>
      <c r="R47" s="771"/>
      <c r="S47" s="771"/>
      <c r="T47" s="771"/>
      <c r="U47" s="771"/>
      <c r="V47" s="771"/>
      <c r="W47" s="771"/>
      <c r="X47" s="771"/>
      <c r="Y47" s="771"/>
      <c r="Z47" s="771"/>
    </row>
    <row r="48" spans="1:26" ht="15.75" customHeight="1">
      <c r="A48" s="3274"/>
      <c r="B48" s="3292"/>
      <c r="C48" s="854"/>
      <c r="D48" s="815"/>
      <c r="E48" s="815"/>
      <c r="F48" s="815"/>
      <c r="G48" s="815"/>
      <c r="H48" s="815"/>
      <c r="I48" s="815"/>
      <c r="J48" s="815"/>
      <c r="K48" s="815"/>
      <c r="L48" s="1561"/>
      <c r="M48" s="830"/>
      <c r="N48" s="770"/>
      <c r="O48" s="771"/>
      <c r="P48" s="771"/>
      <c r="Q48" s="771"/>
      <c r="R48" s="771"/>
      <c r="S48" s="771"/>
      <c r="T48" s="771"/>
      <c r="U48" s="771"/>
      <c r="V48" s="771"/>
      <c r="W48" s="771"/>
      <c r="X48" s="771"/>
      <c r="Y48" s="771"/>
      <c r="Z48" s="771"/>
    </row>
    <row r="49" spans="1:26" ht="31.5" customHeight="1">
      <c r="A49" s="3274"/>
      <c r="B49" s="775" t="s">
        <v>513</v>
      </c>
      <c r="C49" s="3306" t="s">
        <v>2521</v>
      </c>
      <c r="D49" s="3279"/>
      <c r="E49" s="3279"/>
      <c r="F49" s="3279"/>
      <c r="G49" s="3279"/>
      <c r="H49" s="3279"/>
      <c r="I49" s="3279"/>
      <c r="J49" s="3279"/>
      <c r="K49" s="3279"/>
      <c r="L49" s="3279"/>
      <c r="M49" s="3280"/>
      <c r="N49" s="770"/>
      <c r="O49" s="771"/>
      <c r="P49" s="771"/>
      <c r="Q49" s="771"/>
      <c r="R49" s="771"/>
      <c r="S49" s="771"/>
      <c r="T49" s="771"/>
      <c r="U49" s="771"/>
      <c r="V49" s="771"/>
      <c r="W49" s="771"/>
      <c r="X49" s="771"/>
      <c r="Y49" s="771"/>
      <c r="Z49" s="771"/>
    </row>
    <row r="50" spans="1:26" ht="23.25" customHeight="1">
      <c r="A50" s="3274"/>
      <c r="B50" s="790" t="s">
        <v>514</v>
      </c>
      <c r="C50" s="3306" t="s">
        <v>2520</v>
      </c>
      <c r="D50" s="3279"/>
      <c r="E50" s="3279"/>
      <c r="F50" s="3279"/>
      <c r="G50" s="3279"/>
      <c r="H50" s="3279"/>
      <c r="I50" s="3279"/>
      <c r="J50" s="3279"/>
      <c r="K50" s="3279"/>
      <c r="L50" s="3279"/>
      <c r="M50" s="3280"/>
      <c r="N50" s="770"/>
      <c r="O50" s="771"/>
      <c r="P50" s="771"/>
      <c r="Q50" s="771"/>
      <c r="R50" s="771"/>
      <c r="S50" s="771"/>
      <c r="T50" s="771"/>
      <c r="U50" s="771"/>
      <c r="V50" s="771"/>
      <c r="W50" s="771"/>
      <c r="X50" s="771"/>
      <c r="Y50" s="771"/>
      <c r="Z50" s="771"/>
    </row>
    <row r="51" spans="1:26" ht="22.5" customHeight="1">
      <c r="A51" s="3274"/>
      <c r="B51" s="790" t="s">
        <v>515</v>
      </c>
      <c r="C51" s="3306">
        <v>30</v>
      </c>
      <c r="D51" s="3279"/>
      <c r="E51" s="3279"/>
      <c r="F51" s="3279"/>
      <c r="G51" s="3279"/>
      <c r="H51" s="3279"/>
      <c r="I51" s="3279"/>
      <c r="J51" s="3279"/>
      <c r="K51" s="3279"/>
      <c r="L51" s="3279"/>
      <c r="M51" s="3280"/>
      <c r="N51" s="770"/>
      <c r="O51" s="771"/>
      <c r="P51" s="771"/>
      <c r="Q51" s="771"/>
      <c r="R51" s="771"/>
      <c r="S51" s="771"/>
      <c r="T51" s="771"/>
      <c r="U51" s="771"/>
      <c r="V51" s="771"/>
      <c r="W51" s="771"/>
      <c r="X51" s="771"/>
      <c r="Y51" s="771"/>
      <c r="Z51" s="771"/>
    </row>
    <row r="52" spans="1:26" ht="15.75" customHeight="1">
      <c r="A52" s="3274"/>
      <c r="B52" s="790" t="s">
        <v>517</v>
      </c>
      <c r="C52" s="3306" t="s">
        <v>9</v>
      </c>
      <c r="D52" s="3279"/>
      <c r="E52" s="3279"/>
      <c r="F52" s="3279"/>
      <c r="G52" s="3279"/>
      <c r="H52" s="3279"/>
      <c r="I52" s="3279"/>
      <c r="J52" s="3279"/>
      <c r="K52" s="3279"/>
      <c r="L52" s="3279"/>
      <c r="M52" s="3280"/>
      <c r="N52" s="770"/>
      <c r="O52" s="771"/>
      <c r="P52" s="771"/>
      <c r="Q52" s="771"/>
      <c r="R52" s="771"/>
      <c r="S52" s="771"/>
      <c r="T52" s="771"/>
      <c r="U52" s="771"/>
      <c r="V52" s="771"/>
      <c r="W52" s="771"/>
      <c r="X52" s="771"/>
      <c r="Y52" s="771"/>
      <c r="Z52" s="771"/>
    </row>
    <row r="53" spans="1:26" ht="21" customHeight="1">
      <c r="A53" s="3273" t="s">
        <v>518</v>
      </c>
      <c r="B53" s="855" t="s">
        <v>519</v>
      </c>
      <c r="C53" s="2650" t="s">
        <v>2517</v>
      </c>
      <c r="D53" s="2420"/>
      <c r="E53" s="2420"/>
      <c r="F53" s="2420"/>
      <c r="G53" s="2420"/>
      <c r="H53" s="2420"/>
      <c r="I53" s="2420"/>
      <c r="J53" s="2420"/>
      <c r="K53" s="2420"/>
      <c r="L53" s="2420"/>
      <c r="M53" s="2421"/>
      <c r="N53" s="770"/>
      <c r="O53" s="771"/>
      <c r="P53" s="771"/>
      <c r="Q53" s="771"/>
      <c r="R53" s="771"/>
      <c r="S53" s="771"/>
      <c r="T53" s="771"/>
      <c r="U53" s="771"/>
      <c r="V53" s="771"/>
      <c r="W53" s="771"/>
      <c r="X53" s="771"/>
      <c r="Y53" s="771"/>
      <c r="Z53" s="771"/>
    </row>
    <row r="54" spans="1:26" ht="15.75" customHeight="1">
      <c r="A54" s="3274"/>
      <c r="B54" s="855" t="s">
        <v>521</v>
      </c>
      <c r="C54" s="2650" t="s">
        <v>2518</v>
      </c>
      <c r="D54" s="2420"/>
      <c r="E54" s="2420"/>
      <c r="F54" s="2420"/>
      <c r="G54" s="2420"/>
      <c r="H54" s="2420"/>
      <c r="I54" s="2420"/>
      <c r="J54" s="2420"/>
      <c r="K54" s="2420"/>
      <c r="L54" s="2420"/>
      <c r="M54" s="2421"/>
      <c r="N54" s="770"/>
      <c r="O54" s="771"/>
      <c r="P54" s="771"/>
      <c r="Q54" s="771"/>
      <c r="R54" s="771"/>
      <c r="S54" s="771"/>
      <c r="T54" s="771"/>
      <c r="U54" s="771"/>
      <c r="V54" s="771"/>
      <c r="W54" s="771"/>
      <c r="X54" s="771"/>
      <c r="Y54" s="771"/>
      <c r="Z54" s="771"/>
    </row>
    <row r="55" spans="1:26" ht="15.75" customHeight="1">
      <c r="A55" s="3274"/>
      <c r="B55" s="855" t="s">
        <v>523</v>
      </c>
      <c r="C55" s="2650" t="s">
        <v>2435</v>
      </c>
      <c r="D55" s="2420"/>
      <c r="E55" s="2420"/>
      <c r="F55" s="2420"/>
      <c r="G55" s="2420"/>
      <c r="H55" s="2420"/>
      <c r="I55" s="2420"/>
      <c r="J55" s="2420"/>
      <c r="K55" s="2420"/>
      <c r="L55" s="2420"/>
      <c r="M55" s="2421"/>
      <c r="N55" s="770"/>
      <c r="O55" s="771"/>
      <c r="P55" s="771"/>
      <c r="Q55" s="771"/>
      <c r="R55" s="771"/>
      <c r="S55" s="771"/>
      <c r="T55" s="771"/>
      <c r="U55" s="771"/>
      <c r="V55" s="771"/>
      <c r="W55" s="771"/>
      <c r="X55" s="771"/>
      <c r="Y55" s="771"/>
      <c r="Z55" s="771"/>
    </row>
    <row r="56" spans="1:26" ht="15.75" customHeight="1">
      <c r="A56" s="3274"/>
      <c r="B56" s="856" t="s">
        <v>524</v>
      </c>
      <c r="C56" s="2650" t="s">
        <v>2519</v>
      </c>
      <c r="D56" s="2420"/>
      <c r="E56" s="2420"/>
      <c r="F56" s="2420"/>
      <c r="G56" s="2420"/>
      <c r="H56" s="2420"/>
      <c r="I56" s="2420"/>
      <c r="J56" s="2420"/>
      <c r="K56" s="2420"/>
      <c r="L56" s="2420"/>
      <c r="M56" s="2421"/>
      <c r="N56" s="770"/>
      <c r="O56" s="771"/>
      <c r="P56" s="771"/>
      <c r="Q56" s="771"/>
      <c r="R56" s="771"/>
      <c r="S56" s="771"/>
      <c r="T56" s="771"/>
      <c r="U56" s="771"/>
      <c r="V56" s="771"/>
      <c r="W56" s="771"/>
      <c r="X56" s="771"/>
      <c r="Y56" s="771"/>
      <c r="Z56" s="771"/>
    </row>
    <row r="57" spans="1:26" ht="15.75" customHeight="1">
      <c r="A57" s="3274"/>
      <c r="B57" s="855" t="s">
        <v>526</v>
      </c>
      <c r="C57" s="2650" t="s">
        <v>598</v>
      </c>
      <c r="D57" s="2420"/>
      <c r="E57" s="2420"/>
      <c r="F57" s="2420"/>
      <c r="G57" s="2420"/>
      <c r="H57" s="2420"/>
      <c r="I57" s="2420"/>
      <c r="J57" s="2420"/>
      <c r="K57" s="2420"/>
      <c r="L57" s="2420"/>
      <c r="M57" s="2421"/>
      <c r="N57" s="770"/>
      <c r="O57" s="771"/>
      <c r="P57" s="771"/>
      <c r="Q57" s="771"/>
      <c r="R57" s="771"/>
      <c r="S57" s="771"/>
      <c r="T57" s="771"/>
      <c r="U57" s="771"/>
      <c r="V57" s="771"/>
      <c r="W57" s="771"/>
      <c r="X57" s="771"/>
      <c r="Y57" s="771"/>
      <c r="Z57" s="771"/>
    </row>
    <row r="58" spans="1:26" ht="15.75" customHeight="1" thickBot="1">
      <c r="A58" s="3326"/>
      <c r="B58" s="855" t="s">
        <v>527</v>
      </c>
      <c r="C58" s="2650">
        <v>3808330</v>
      </c>
      <c r="D58" s="2420"/>
      <c r="E58" s="2420"/>
      <c r="F58" s="2420"/>
      <c r="G58" s="2420"/>
      <c r="H58" s="2420"/>
      <c r="I58" s="2420"/>
      <c r="J58" s="2420"/>
      <c r="K58" s="2420"/>
      <c r="L58" s="2420"/>
      <c r="M58" s="2421"/>
      <c r="N58" s="770"/>
      <c r="O58" s="771"/>
      <c r="P58" s="771"/>
      <c r="Q58" s="771"/>
      <c r="R58" s="771"/>
      <c r="S58" s="771"/>
      <c r="T58" s="771"/>
      <c r="U58" s="771"/>
      <c r="V58" s="771"/>
      <c r="W58" s="771"/>
      <c r="X58" s="771"/>
      <c r="Y58" s="771"/>
      <c r="Z58" s="771"/>
    </row>
    <row r="59" spans="1:26" ht="18" customHeight="1">
      <c r="A59" s="3273" t="s">
        <v>528</v>
      </c>
      <c r="B59" s="857" t="s">
        <v>529</v>
      </c>
      <c r="C59" s="2911" t="s">
        <v>1255</v>
      </c>
      <c r="D59" s="2912"/>
      <c r="E59" s="2912"/>
      <c r="F59" s="2912"/>
      <c r="G59" s="2912"/>
      <c r="H59" s="2912"/>
      <c r="I59" s="2912"/>
      <c r="J59" s="2912"/>
      <c r="K59" s="2912"/>
      <c r="L59" s="2912"/>
      <c r="M59" s="2913"/>
      <c r="N59" s="770"/>
      <c r="O59" s="771"/>
      <c r="P59" s="771"/>
      <c r="Q59" s="771"/>
      <c r="R59" s="771"/>
      <c r="S59" s="771"/>
      <c r="T59" s="771"/>
      <c r="U59" s="771"/>
      <c r="V59" s="771"/>
      <c r="W59" s="771"/>
      <c r="X59" s="771"/>
      <c r="Y59" s="771"/>
      <c r="Z59" s="771"/>
    </row>
    <row r="60" spans="1:26" ht="27" customHeight="1">
      <c r="A60" s="3274"/>
      <c r="B60" s="857" t="s">
        <v>531</v>
      </c>
      <c r="C60" s="2911" t="s">
        <v>1256</v>
      </c>
      <c r="D60" s="2912"/>
      <c r="E60" s="2912"/>
      <c r="F60" s="2912"/>
      <c r="G60" s="2912"/>
      <c r="H60" s="2912"/>
      <c r="I60" s="2912"/>
      <c r="J60" s="2912"/>
      <c r="K60" s="2912"/>
      <c r="L60" s="2912"/>
      <c r="M60" s="2913"/>
      <c r="N60" s="770"/>
      <c r="O60" s="771"/>
      <c r="P60" s="771"/>
      <c r="Q60" s="771"/>
      <c r="R60" s="771"/>
      <c r="S60" s="771"/>
      <c r="T60" s="771"/>
      <c r="U60" s="771"/>
      <c r="V60" s="771"/>
      <c r="W60" s="771"/>
      <c r="X60" s="771"/>
      <c r="Y60" s="771"/>
      <c r="Z60" s="771"/>
    </row>
    <row r="61" spans="1:26" ht="25.5" customHeight="1" thickBot="1">
      <c r="A61" s="3274"/>
      <c r="B61" s="858" t="s">
        <v>5</v>
      </c>
      <c r="C61" s="2911" t="s">
        <v>39</v>
      </c>
      <c r="D61" s="2912"/>
      <c r="E61" s="2912"/>
      <c r="F61" s="2912"/>
      <c r="G61" s="2912"/>
      <c r="H61" s="2912"/>
      <c r="I61" s="2912"/>
      <c r="J61" s="2912"/>
      <c r="K61" s="2912"/>
      <c r="L61" s="2912"/>
      <c r="M61" s="2913"/>
      <c r="N61" s="770"/>
      <c r="O61" s="771"/>
      <c r="P61" s="771"/>
      <c r="Q61" s="771"/>
      <c r="R61" s="771"/>
      <c r="S61" s="771"/>
      <c r="T61" s="771"/>
      <c r="U61" s="771"/>
      <c r="V61" s="771"/>
      <c r="W61" s="771"/>
      <c r="X61" s="771"/>
      <c r="Y61" s="771"/>
      <c r="Z61" s="771"/>
    </row>
    <row r="62" spans="1:26" ht="17.25" customHeight="1" thickBot="1">
      <c r="A62" s="859" t="s">
        <v>533</v>
      </c>
      <c r="B62" s="860"/>
      <c r="C62" s="2900"/>
      <c r="D62" s="2507"/>
      <c r="E62" s="2507"/>
      <c r="F62" s="2507"/>
      <c r="G62" s="2507"/>
      <c r="H62" s="2507"/>
      <c r="I62" s="2507"/>
      <c r="J62" s="2507"/>
      <c r="K62" s="2507"/>
      <c r="L62" s="2507"/>
      <c r="M62" s="2508"/>
      <c r="N62" s="770"/>
      <c r="O62" s="771"/>
      <c r="P62" s="771"/>
      <c r="Q62" s="771"/>
      <c r="R62" s="771"/>
      <c r="S62" s="771"/>
      <c r="T62" s="771"/>
      <c r="U62" s="771"/>
      <c r="V62" s="771"/>
      <c r="W62" s="771"/>
      <c r="X62" s="771"/>
      <c r="Y62" s="771"/>
      <c r="Z62" s="771"/>
    </row>
    <row r="63" spans="1:26" ht="15.75" customHeight="1">
      <c r="A63" s="771"/>
      <c r="B63" s="861"/>
      <c r="C63" s="771"/>
      <c r="D63" s="771"/>
      <c r="E63" s="771"/>
      <c r="F63" s="771"/>
      <c r="G63" s="771"/>
      <c r="H63" s="771"/>
      <c r="I63" s="771"/>
      <c r="J63" s="771"/>
      <c r="K63" s="771"/>
      <c r="L63" s="771"/>
      <c r="M63" s="771"/>
      <c r="N63" s="770"/>
      <c r="O63" s="771"/>
      <c r="P63" s="771"/>
      <c r="Q63" s="771"/>
      <c r="R63" s="771"/>
      <c r="S63" s="771"/>
      <c r="T63" s="771"/>
      <c r="U63" s="771"/>
      <c r="V63" s="771"/>
      <c r="W63" s="771"/>
      <c r="X63" s="771"/>
      <c r="Y63" s="771"/>
      <c r="Z63" s="771"/>
    </row>
    <row r="64" spans="1:26" ht="15.75" customHeight="1">
      <c r="A64" s="771"/>
      <c r="B64" s="861"/>
      <c r="C64" s="771"/>
      <c r="D64" s="771"/>
      <c r="E64" s="771"/>
      <c r="F64" s="771"/>
      <c r="G64" s="771"/>
      <c r="H64" s="771"/>
      <c r="I64" s="771"/>
      <c r="J64" s="771"/>
      <c r="K64" s="771"/>
      <c r="L64" s="771"/>
      <c r="M64" s="771"/>
      <c r="N64" s="770"/>
      <c r="O64" s="771"/>
      <c r="P64" s="771"/>
      <c r="Q64" s="771"/>
      <c r="R64" s="771"/>
      <c r="S64" s="771"/>
      <c r="T64" s="771"/>
      <c r="U64" s="771"/>
      <c r="V64" s="771"/>
      <c r="W64" s="771"/>
      <c r="X64" s="771"/>
      <c r="Y64" s="771"/>
      <c r="Z64" s="771"/>
    </row>
    <row r="65" spans="1:26" ht="15.75" customHeight="1">
      <c r="A65" s="771"/>
      <c r="B65" s="861"/>
      <c r="C65" s="771"/>
      <c r="D65" s="771"/>
      <c r="E65" s="771"/>
      <c r="F65" s="771"/>
      <c r="G65" s="771"/>
      <c r="H65" s="771"/>
      <c r="I65" s="771"/>
      <c r="J65" s="771"/>
      <c r="K65" s="771"/>
      <c r="L65" s="771"/>
      <c r="M65" s="771"/>
      <c r="N65" s="770"/>
      <c r="O65" s="771"/>
      <c r="P65" s="771"/>
      <c r="Q65" s="771"/>
      <c r="R65" s="771"/>
      <c r="S65" s="771"/>
      <c r="T65" s="771"/>
      <c r="U65" s="771"/>
      <c r="V65" s="771"/>
      <c r="W65" s="771"/>
      <c r="X65" s="771"/>
      <c r="Y65" s="771"/>
      <c r="Z65" s="771"/>
    </row>
    <row r="66" spans="1:26" ht="15.75" customHeight="1">
      <c r="A66" s="771"/>
      <c r="B66" s="861"/>
      <c r="C66" s="771"/>
      <c r="D66" s="771"/>
      <c r="E66" s="771"/>
      <c r="F66" s="771"/>
      <c r="G66" s="771"/>
      <c r="H66" s="771"/>
      <c r="I66" s="771"/>
      <c r="J66" s="771"/>
      <c r="K66" s="771"/>
      <c r="L66" s="771"/>
      <c r="M66" s="771"/>
      <c r="N66" s="770"/>
      <c r="O66" s="771"/>
      <c r="P66" s="771"/>
      <c r="Q66" s="771"/>
      <c r="R66" s="771"/>
      <c r="S66" s="771"/>
      <c r="T66" s="771"/>
      <c r="U66" s="771"/>
      <c r="V66" s="771"/>
      <c r="W66" s="771"/>
      <c r="X66" s="771"/>
      <c r="Y66" s="771"/>
      <c r="Z66" s="771"/>
    </row>
    <row r="67" spans="1:26" ht="15.75" customHeight="1">
      <c r="A67" s="771"/>
      <c r="B67" s="861"/>
      <c r="C67" s="771"/>
      <c r="D67" s="771"/>
      <c r="E67" s="771"/>
      <c r="F67" s="771"/>
      <c r="G67" s="771"/>
      <c r="H67" s="771"/>
      <c r="I67" s="771"/>
      <c r="J67" s="771"/>
      <c r="K67" s="771"/>
      <c r="L67" s="771"/>
      <c r="M67" s="771"/>
      <c r="N67" s="770"/>
      <c r="O67" s="771"/>
      <c r="P67" s="771"/>
      <c r="Q67" s="771"/>
      <c r="R67" s="771"/>
      <c r="S67" s="771"/>
      <c r="T67" s="771"/>
      <c r="U67" s="771"/>
      <c r="V67" s="771"/>
      <c r="W67" s="771"/>
      <c r="X67" s="771"/>
      <c r="Y67" s="771"/>
      <c r="Z67" s="771"/>
    </row>
    <row r="68" spans="1:26" ht="15.75" customHeight="1">
      <c r="A68" s="771"/>
      <c r="B68" s="861"/>
      <c r="C68" s="771"/>
      <c r="D68" s="771"/>
      <c r="E68" s="771"/>
      <c r="F68" s="771"/>
      <c r="G68" s="771"/>
      <c r="H68" s="771"/>
      <c r="I68" s="771"/>
      <c r="J68" s="771"/>
      <c r="K68" s="771"/>
      <c r="L68" s="771"/>
      <c r="M68" s="771"/>
      <c r="N68" s="770"/>
      <c r="O68" s="771"/>
      <c r="P68" s="771"/>
      <c r="Q68" s="771"/>
      <c r="R68" s="771"/>
      <c r="S68" s="771"/>
      <c r="T68" s="771"/>
      <c r="U68" s="771"/>
      <c r="V68" s="771"/>
      <c r="W68" s="771"/>
      <c r="X68" s="771"/>
      <c r="Y68" s="771"/>
      <c r="Z68" s="771"/>
    </row>
    <row r="69" spans="1:26" ht="15.75" customHeight="1">
      <c r="A69" s="771"/>
      <c r="B69" s="861"/>
      <c r="C69" s="771"/>
      <c r="D69" s="771"/>
      <c r="E69" s="771"/>
      <c r="F69" s="771"/>
      <c r="G69" s="771"/>
      <c r="H69" s="771"/>
      <c r="I69" s="771"/>
      <c r="J69" s="771"/>
      <c r="K69" s="771"/>
      <c r="L69" s="771"/>
      <c r="M69" s="771"/>
      <c r="N69" s="770"/>
      <c r="O69" s="771"/>
      <c r="P69" s="771"/>
      <c r="Q69" s="771"/>
      <c r="R69" s="771"/>
      <c r="S69" s="771"/>
      <c r="T69" s="771"/>
      <c r="U69" s="771"/>
      <c r="V69" s="771"/>
      <c r="W69" s="771"/>
      <c r="X69" s="771"/>
      <c r="Y69" s="771"/>
      <c r="Z69" s="771"/>
    </row>
    <row r="70" spans="1:26" ht="15.75" customHeight="1">
      <c r="A70" s="771"/>
      <c r="B70" s="861"/>
      <c r="C70" s="771"/>
      <c r="D70" s="771"/>
      <c r="E70" s="771"/>
      <c r="F70" s="771"/>
      <c r="G70" s="771"/>
      <c r="H70" s="771"/>
      <c r="I70" s="771"/>
      <c r="J70" s="771"/>
      <c r="K70" s="771"/>
      <c r="L70" s="771"/>
      <c r="M70" s="771"/>
      <c r="N70" s="770"/>
      <c r="O70" s="771"/>
      <c r="P70" s="771"/>
      <c r="Q70" s="771"/>
      <c r="R70" s="771"/>
      <c r="S70" s="771"/>
      <c r="T70" s="771"/>
      <c r="U70" s="771"/>
      <c r="V70" s="771"/>
      <c r="W70" s="771"/>
      <c r="X70" s="771"/>
      <c r="Y70" s="771"/>
      <c r="Z70" s="771"/>
    </row>
    <row r="71" spans="1:26" ht="15.75" customHeight="1">
      <c r="A71" s="771"/>
      <c r="B71" s="861"/>
      <c r="C71" s="771"/>
      <c r="D71" s="771"/>
      <c r="E71" s="771"/>
      <c r="F71" s="771"/>
      <c r="G71" s="771"/>
      <c r="H71" s="771"/>
      <c r="I71" s="771"/>
      <c r="J71" s="771"/>
      <c r="K71" s="771"/>
      <c r="L71" s="771"/>
      <c r="M71" s="771"/>
      <c r="N71" s="770"/>
      <c r="O71" s="771"/>
      <c r="P71" s="771"/>
      <c r="Q71" s="771"/>
      <c r="R71" s="771"/>
      <c r="S71" s="771"/>
      <c r="T71" s="771"/>
      <c r="U71" s="771"/>
      <c r="V71" s="771"/>
      <c r="W71" s="771"/>
      <c r="X71" s="771"/>
      <c r="Y71" s="771"/>
      <c r="Z71" s="771"/>
    </row>
    <row r="72" spans="1:26" ht="15.75" customHeight="1">
      <c r="A72" s="771"/>
      <c r="B72" s="861"/>
      <c r="C72" s="771"/>
      <c r="D72" s="771"/>
      <c r="E72" s="771"/>
      <c r="F72" s="771"/>
      <c r="G72" s="771"/>
      <c r="H72" s="771"/>
      <c r="I72" s="771"/>
      <c r="J72" s="771"/>
      <c r="K72" s="771"/>
      <c r="L72" s="771"/>
      <c r="M72" s="771"/>
      <c r="N72" s="770"/>
      <c r="O72" s="771"/>
      <c r="P72" s="771"/>
      <c r="Q72" s="771"/>
      <c r="R72" s="771"/>
      <c r="S72" s="771"/>
      <c r="T72" s="771"/>
      <c r="U72" s="771"/>
      <c r="V72" s="771"/>
      <c r="W72" s="771"/>
      <c r="X72" s="771"/>
      <c r="Y72" s="771"/>
      <c r="Z72" s="771"/>
    </row>
    <row r="73" spans="1:26" ht="15.75" customHeight="1">
      <c r="A73" s="771"/>
      <c r="B73" s="861"/>
      <c r="C73" s="771"/>
      <c r="D73" s="771"/>
      <c r="E73" s="771"/>
      <c r="F73" s="771"/>
      <c r="G73" s="771"/>
      <c r="H73" s="771"/>
      <c r="I73" s="771"/>
      <c r="J73" s="771"/>
      <c r="K73" s="771"/>
      <c r="L73" s="771"/>
      <c r="M73" s="771"/>
      <c r="N73" s="770"/>
      <c r="O73" s="771"/>
      <c r="P73" s="771"/>
      <c r="Q73" s="771"/>
      <c r="R73" s="771"/>
      <c r="S73" s="771"/>
      <c r="T73" s="771"/>
      <c r="U73" s="771"/>
      <c r="V73" s="771"/>
      <c r="W73" s="771"/>
      <c r="X73" s="771"/>
      <c r="Y73" s="771"/>
      <c r="Z73" s="771"/>
    </row>
    <row r="74" spans="1:26" ht="15.75" customHeight="1">
      <c r="A74" s="771"/>
      <c r="B74" s="861"/>
      <c r="C74" s="771"/>
      <c r="D74" s="771"/>
      <c r="E74" s="771"/>
      <c r="F74" s="771"/>
      <c r="G74" s="771"/>
      <c r="H74" s="771"/>
      <c r="I74" s="771"/>
      <c r="J74" s="771"/>
      <c r="K74" s="771"/>
      <c r="L74" s="771"/>
      <c r="M74" s="771"/>
      <c r="N74" s="770"/>
      <c r="O74" s="771"/>
      <c r="P74" s="771"/>
      <c r="Q74" s="771"/>
      <c r="R74" s="771"/>
      <c r="S74" s="771"/>
      <c r="T74" s="771"/>
      <c r="U74" s="771"/>
      <c r="V74" s="771"/>
      <c r="W74" s="771"/>
      <c r="X74" s="771"/>
      <c r="Y74" s="771"/>
      <c r="Z74" s="771"/>
    </row>
    <row r="75" spans="1:26" ht="15.75" customHeight="1">
      <c r="A75" s="771"/>
      <c r="B75" s="861"/>
      <c r="C75" s="771"/>
      <c r="D75" s="771"/>
      <c r="E75" s="771"/>
      <c r="F75" s="771"/>
      <c r="G75" s="771"/>
      <c r="H75" s="771"/>
      <c r="I75" s="771"/>
      <c r="J75" s="771"/>
      <c r="K75" s="771"/>
      <c r="L75" s="771"/>
      <c r="M75" s="771"/>
      <c r="N75" s="770"/>
      <c r="O75" s="771"/>
      <c r="P75" s="771"/>
      <c r="Q75" s="771"/>
      <c r="R75" s="771"/>
      <c r="S75" s="771"/>
      <c r="T75" s="771"/>
      <c r="U75" s="771"/>
      <c r="V75" s="771"/>
      <c r="W75" s="771"/>
      <c r="X75" s="771"/>
      <c r="Y75" s="771"/>
      <c r="Z75" s="771"/>
    </row>
    <row r="76" spans="1:26" ht="15.75" customHeight="1">
      <c r="A76" s="771"/>
      <c r="B76" s="861"/>
      <c r="C76" s="771"/>
      <c r="D76" s="771"/>
      <c r="E76" s="771"/>
      <c r="F76" s="771"/>
      <c r="G76" s="771"/>
      <c r="H76" s="771"/>
      <c r="I76" s="771"/>
      <c r="J76" s="771"/>
      <c r="K76" s="771"/>
      <c r="L76" s="771"/>
      <c r="M76" s="771"/>
      <c r="N76" s="770"/>
      <c r="O76" s="771"/>
      <c r="P76" s="771"/>
      <c r="Q76" s="771"/>
      <c r="R76" s="771"/>
      <c r="S76" s="771"/>
      <c r="T76" s="771"/>
      <c r="U76" s="771"/>
      <c r="V76" s="771"/>
      <c r="W76" s="771"/>
      <c r="X76" s="771"/>
      <c r="Y76" s="771"/>
      <c r="Z76" s="771"/>
    </row>
    <row r="77" spans="1:26" ht="15.75" customHeight="1">
      <c r="A77" s="771"/>
      <c r="B77" s="861"/>
      <c r="C77" s="771"/>
      <c r="D77" s="771"/>
      <c r="E77" s="771"/>
      <c r="F77" s="771"/>
      <c r="G77" s="771"/>
      <c r="H77" s="771"/>
      <c r="I77" s="771"/>
      <c r="J77" s="771"/>
      <c r="K77" s="771"/>
      <c r="L77" s="771"/>
      <c r="M77" s="771"/>
      <c r="N77" s="770"/>
      <c r="O77" s="771"/>
      <c r="P77" s="771"/>
      <c r="Q77" s="771"/>
      <c r="R77" s="771"/>
      <c r="S77" s="771"/>
      <c r="T77" s="771"/>
      <c r="U77" s="771"/>
      <c r="V77" s="771"/>
      <c r="W77" s="771"/>
      <c r="X77" s="771"/>
      <c r="Y77" s="771"/>
      <c r="Z77" s="771"/>
    </row>
    <row r="78" spans="1:26" ht="15.75" customHeight="1">
      <c r="A78" s="771"/>
      <c r="B78" s="861"/>
      <c r="C78" s="771"/>
      <c r="D78" s="771"/>
      <c r="E78" s="771"/>
      <c r="F78" s="771"/>
      <c r="G78" s="771"/>
      <c r="H78" s="771"/>
      <c r="I78" s="771"/>
      <c r="J78" s="771"/>
      <c r="K78" s="771"/>
      <c r="L78" s="771"/>
      <c r="M78" s="771"/>
      <c r="N78" s="770"/>
      <c r="O78" s="771"/>
      <c r="P78" s="771"/>
      <c r="Q78" s="771"/>
      <c r="R78" s="771"/>
      <c r="S78" s="771"/>
      <c r="T78" s="771"/>
      <c r="U78" s="771"/>
      <c r="V78" s="771"/>
      <c r="W78" s="771"/>
      <c r="X78" s="771"/>
      <c r="Y78" s="771"/>
      <c r="Z78" s="771"/>
    </row>
    <row r="79" spans="1:26" ht="15.75" customHeight="1">
      <c r="A79" s="771"/>
      <c r="B79" s="861"/>
      <c r="C79" s="771"/>
      <c r="D79" s="771"/>
      <c r="E79" s="771"/>
      <c r="F79" s="771"/>
      <c r="G79" s="771"/>
      <c r="H79" s="771"/>
      <c r="I79" s="771"/>
      <c r="J79" s="771"/>
      <c r="K79" s="771"/>
      <c r="L79" s="771"/>
      <c r="M79" s="771"/>
      <c r="N79" s="770"/>
      <c r="O79" s="771"/>
      <c r="P79" s="771"/>
      <c r="Q79" s="771"/>
      <c r="R79" s="771"/>
      <c r="S79" s="771"/>
      <c r="T79" s="771"/>
      <c r="U79" s="771"/>
      <c r="V79" s="771"/>
      <c r="W79" s="771"/>
      <c r="X79" s="771"/>
      <c r="Y79" s="771"/>
      <c r="Z79" s="771"/>
    </row>
    <row r="80" spans="1:26" ht="15.75" customHeight="1">
      <c r="A80" s="771"/>
      <c r="B80" s="861"/>
      <c r="C80" s="771"/>
      <c r="D80" s="771"/>
      <c r="E80" s="771"/>
      <c r="F80" s="771"/>
      <c r="G80" s="771"/>
      <c r="H80" s="771"/>
      <c r="I80" s="771"/>
      <c r="J80" s="771"/>
      <c r="K80" s="771"/>
      <c r="L80" s="771"/>
      <c r="M80" s="771"/>
      <c r="N80" s="770"/>
      <c r="O80" s="771"/>
      <c r="P80" s="771"/>
      <c r="Q80" s="771"/>
      <c r="R80" s="771"/>
      <c r="S80" s="771"/>
      <c r="T80" s="771"/>
      <c r="U80" s="771"/>
      <c r="V80" s="771"/>
      <c r="W80" s="771"/>
      <c r="X80" s="771"/>
      <c r="Y80" s="771"/>
      <c r="Z80" s="771"/>
    </row>
    <row r="81" spans="1:26" ht="15.75" customHeight="1">
      <c r="A81" s="771"/>
      <c r="B81" s="861"/>
      <c r="C81" s="771"/>
      <c r="D81" s="771"/>
      <c r="E81" s="771"/>
      <c r="F81" s="771"/>
      <c r="G81" s="771"/>
      <c r="H81" s="771"/>
      <c r="I81" s="771"/>
      <c r="J81" s="771"/>
      <c r="K81" s="771"/>
      <c r="L81" s="771"/>
      <c r="M81" s="771"/>
      <c r="N81" s="770"/>
      <c r="O81" s="771"/>
      <c r="P81" s="771"/>
      <c r="Q81" s="771"/>
      <c r="R81" s="771"/>
      <c r="S81" s="771"/>
      <c r="T81" s="771"/>
      <c r="U81" s="771"/>
      <c r="V81" s="771"/>
      <c r="W81" s="771"/>
      <c r="X81" s="771"/>
      <c r="Y81" s="771"/>
      <c r="Z81" s="771"/>
    </row>
    <row r="82" spans="1:26" ht="15.75" customHeight="1">
      <c r="A82" s="771"/>
      <c r="B82" s="861"/>
      <c r="C82" s="771"/>
      <c r="D82" s="771"/>
      <c r="E82" s="771"/>
      <c r="F82" s="771"/>
      <c r="G82" s="771"/>
      <c r="H82" s="771"/>
      <c r="I82" s="771"/>
      <c r="J82" s="771"/>
      <c r="K82" s="771"/>
      <c r="L82" s="771"/>
      <c r="M82" s="771"/>
      <c r="N82" s="770"/>
      <c r="O82" s="771"/>
      <c r="P82" s="771"/>
      <c r="Q82" s="771"/>
      <c r="R82" s="771"/>
      <c r="S82" s="771"/>
      <c r="T82" s="771"/>
      <c r="U82" s="771"/>
      <c r="V82" s="771"/>
      <c r="W82" s="771"/>
      <c r="X82" s="771"/>
      <c r="Y82" s="771"/>
      <c r="Z82" s="771"/>
    </row>
    <row r="83" spans="1:26" ht="15.75" customHeight="1">
      <c r="A83" s="771"/>
      <c r="B83" s="861"/>
      <c r="C83" s="771"/>
      <c r="D83" s="771"/>
      <c r="E83" s="771"/>
      <c r="F83" s="771"/>
      <c r="G83" s="771"/>
      <c r="H83" s="771"/>
      <c r="I83" s="771"/>
      <c r="J83" s="771"/>
      <c r="K83" s="771"/>
      <c r="L83" s="771"/>
      <c r="M83" s="771"/>
      <c r="N83" s="770"/>
      <c r="O83" s="771"/>
      <c r="P83" s="771"/>
      <c r="Q83" s="771"/>
      <c r="R83" s="771"/>
      <c r="S83" s="771"/>
      <c r="T83" s="771"/>
      <c r="U83" s="771"/>
      <c r="V83" s="771"/>
      <c r="W83" s="771"/>
      <c r="X83" s="771"/>
      <c r="Y83" s="771"/>
      <c r="Z83" s="771"/>
    </row>
    <row r="84" spans="1:26" ht="15.75" customHeight="1">
      <c r="A84" s="771"/>
      <c r="B84" s="861"/>
      <c r="C84" s="771"/>
      <c r="D84" s="771"/>
      <c r="E84" s="771"/>
      <c r="F84" s="771"/>
      <c r="G84" s="771"/>
      <c r="H84" s="771"/>
      <c r="I84" s="771"/>
      <c r="J84" s="771"/>
      <c r="K84" s="771"/>
      <c r="L84" s="771"/>
      <c r="M84" s="771"/>
      <c r="N84" s="770"/>
      <c r="O84" s="771"/>
      <c r="P84" s="771"/>
      <c r="Q84" s="771"/>
      <c r="R84" s="771"/>
      <c r="S84" s="771"/>
      <c r="T84" s="771"/>
      <c r="U84" s="771"/>
      <c r="V84" s="771"/>
      <c r="W84" s="771"/>
      <c r="X84" s="771"/>
      <c r="Y84" s="771"/>
      <c r="Z84" s="771"/>
    </row>
    <row r="85" spans="1:26" ht="15.75" customHeight="1">
      <c r="A85" s="771"/>
      <c r="B85" s="861"/>
      <c r="C85" s="771"/>
      <c r="D85" s="771"/>
      <c r="E85" s="771"/>
      <c r="F85" s="771"/>
      <c r="G85" s="771"/>
      <c r="H85" s="771"/>
      <c r="I85" s="771"/>
      <c r="J85" s="771"/>
      <c r="K85" s="771"/>
      <c r="L85" s="771"/>
      <c r="M85" s="771"/>
      <c r="N85" s="770"/>
      <c r="O85" s="771"/>
      <c r="P85" s="771"/>
      <c r="Q85" s="771"/>
      <c r="R85" s="771"/>
      <c r="S85" s="771"/>
      <c r="T85" s="771"/>
      <c r="U85" s="771"/>
      <c r="V85" s="771"/>
      <c r="W85" s="771"/>
      <c r="X85" s="771"/>
      <c r="Y85" s="771"/>
      <c r="Z85" s="771"/>
    </row>
    <row r="86" spans="1:26" ht="15.75" customHeight="1">
      <c r="A86" s="771"/>
      <c r="B86" s="861"/>
      <c r="C86" s="771"/>
      <c r="D86" s="771"/>
      <c r="E86" s="771"/>
      <c r="F86" s="771"/>
      <c r="G86" s="771"/>
      <c r="H86" s="771"/>
      <c r="I86" s="771"/>
      <c r="J86" s="771"/>
      <c r="K86" s="771"/>
      <c r="L86" s="771"/>
      <c r="M86" s="771"/>
      <c r="N86" s="770"/>
      <c r="O86" s="771"/>
      <c r="P86" s="771"/>
      <c r="Q86" s="771"/>
      <c r="R86" s="771"/>
      <c r="S86" s="771"/>
      <c r="T86" s="771"/>
      <c r="U86" s="771"/>
      <c r="V86" s="771"/>
      <c r="W86" s="771"/>
      <c r="X86" s="771"/>
      <c r="Y86" s="771"/>
      <c r="Z86" s="771"/>
    </row>
    <row r="87" spans="1:26" ht="15.75" customHeight="1">
      <c r="A87" s="771"/>
      <c r="B87" s="861"/>
      <c r="C87" s="771"/>
      <c r="D87" s="771"/>
      <c r="E87" s="771"/>
      <c r="F87" s="771"/>
      <c r="G87" s="771"/>
      <c r="H87" s="771"/>
      <c r="I87" s="771"/>
      <c r="J87" s="771"/>
      <c r="K87" s="771"/>
      <c r="L87" s="771"/>
      <c r="M87" s="771"/>
      <c r="N87" s="770"/>
      <c r="O87" s="771"/>
      <c r="P87" s="771"/>
      <c r="Q87" s="771"/>
      <c r="R87" s="771"/>
      <c r="S87" s="771"/>
      <c r="T87" s="771"/>
      <c r="U87" s="771"/>
      <c r="V87" s="771"/>
      <c r="W87" s="771"/>
      <c r="X87" s="771"/>
      <c r="Y87" s="771"/>
      <c r="Z87" s="771"/>
    </row>
    <row r="88" spans="1:26" ht="15.75" customHeight="1">
      <c r="A88" s="771"/>
      <c r="B88" s="861"/>
      <c r="C88" s="771"/>
      <c r="D88" s="771"/>
      <c r="E88" s="771"/>
      <c r="F88" s="771"/>
      <c r="G88" s="771"/>
      <c r="H88" s="771"/>
      <c r="I88" s="771"/>
      <c r="J88" s="771"/>
      <c r="K88" s="771"/>
      <c r="L88" s="771"/>
      <c r="M88" s="771"/>
      <c r="N88" s="770"/>
      <c r="O88" s="771"/>
      <c r="P88" s="771"/>
      <c r="Q88" s="771"/>
      <c r="R88" s="771"/>
      <c r="S88" s="771"/>
      <c r="T88" s="771"/>
      <c r="U88" s="771"/>
      <c r="V88" s="771"/>
      <c r="W88" s="771"/>
      <c r="X88" s="771"/>
      <c r="Y88" s="771"/>
      <c r="Z88" s="771"/>
    </row>
    <row r="89" spans="1:26" ht="15.75" customHeight="1">
      <c r="A89" s="771"/>
      <c r="B89" s="861"/>
      <c r="C89" s="771"/>
      <c r="D89" s="771"/>
      <c r="E89" s="771"/>
      <c r="F89" s="771"/>
      <c r="G89" s="771"/>
      <c r="H89" s="771"/>
      <c r="I89" s="771"/>
      <c r="J89" s="771"/>
      <c r="K89" s="771"/>
      <c r="L89" s="771"/>
      <c r="M89" s="771"/>
      <c r="N89" s="770"/>
      <c r="O89" s="771"/>
      <c r="P89" s="771"/>
      <c r="Q89" s="771"/>
      <c r="R89" s="771"/>
      <c r="S89" s="771"/>
      <c r="T89" s="771"/>
      <c r="U89" s="771"/>
      <c r="V89" s="771"/>
      <c r="W89" s="771"/>
      <c r="X89" s="771"/>
      <c r="Y89" s="771"/>
      <c r="Z89" s="771"/>
    </row>
    <row r="90" spans="1:26" ht="15.75" customHeight="1">
      <c r="A90" s="771"/>
      <c r="B90" s="861"/>
      <c r="C90" s="771"/>
      <c r="D90" s="771"/>
      <c r="E90" s="771"/>
      <c r="F90" s="771"/>
      <c r="G90" s="771"/>
      <c r="H90" s="771"/>
      <c r="I90" s="771"/>
      <c r="J90" s="771"/>
      <c r="K90" s="771"/>
      <c r="L90" s="771"/>
      <c r="M90" s="771"/>
      <c r="N90" s="770"/>
      <c r="O90" s="771"/>
      <c r="P90" s="771"/>
      <c r="Q90" s="771"/>
      <c r="R90" s="771"/>
      <c r="S90" s="771"/>
      <c r="T90" s="771"/>
      <c r="U90" s="771"/>
      <c r="V90" s="771"/>
      <c r="W90" s="771"/>
      <c r="X90" s="771"/>
      <c r="Y90" s="771"/>
      <c r="Z90" s="771"/>
    </row>
    <row r="91" spans="1:26" ht="15.75" customHeight="1">
      <c r="A91" s="771"/>
      <c r="B91" s="861"/>
      <c r="C91" s="771"/>
      <c r="D91" s="771"/>
      <c r="E91" s="771"/>
      <c r="F91" s="771"/>
      <c r="G91" s="771"/>
      <c r="H91" s="771"/>
      <c r="I91" s="771"/>
      <c r="J91" s="771"/>
      <c r="K91" s="771"/>
      <c r="L91" s="771"/>
      <c r="M91" s="771"/>
      <c r="N91" s="770"/>
      <c r="O91" s="771"/>
      <c r="P91" s="771"/>
      <c r="Q91" s="771"/>
      <c r="R91" s="771"/>
      <c r="S91" s="771"/>
      <c r="T91" s="771"/>
      <c r="U91" s="771"/>
      <c r="V91" s="771"/>
      <c r="W91" s="771"/>
      <c r="X91" s="771"/>
      <c r="Y91" s="771"/>
      <c r="Z91" s="771"/>
    </row>
    <row r="92" spans="1:26" ht="15.75" customHeight="1">
      <c r="A92" s="771"/>
      <c r="B92" s="861"/>
      <c r="C92" s="771"/>
      <c r="D92" s="771"/>
      <c r="E92" s="771"/>
      <c r="F92" s="771"/>
      <c r="G92" s="771"/>
      <c r="H92" s="771"/>
      <c r="I92" s="771"/>
      <c r="J92" s="771"/>
      <c r="K92" s="771"/>
      <c r="L92" s="771"/>
      <c r="M92" s="771"/>
      <c r="N92" s="770"/>
      <c r="O92" s="771"/>
      <c r="P92" s="771"/>
      <c r="Q92" s="771"/>
      <c r="R92" s="771"/>
      <c r="S92" s="771"/>
      <c r="T92" s="771"/>
      <c r="U92" s="771"/>
      <c r="V92" s="771"/>
      <c r="W92" s="771"/>
      <c r="X92" s="771"/>
      <c r="Y92" s="771"/>
      <c r="Z92" s="771"/>
    </row>
    <row r="93" spans="1:26" ht="15.75" customHeight="1">
      <c r="A93" s="771"/>
      <c r="B93" s="861"/>
      <c r="C93" s="771"/>
      <c r="D93" s="771"/>
      <c r="E93" s="771"/>
      <c r="F93" s="771"/>
      <c r="G93" s="771"/>
      <c r="H93" s="771"/>
      <c r="I93" s="771"/>
      <c r="J93" s="771"/>
      <c r="K93" s="771"/>
      <c r="L93" s="771"/>
      <c r="M93" s="771"/>
      <c r="N93" s="770"/>
      <c r="O93" s="771"/>
      <c r="P93" s="771"/>
      <c r="Q93" s="771"/>
      <c r="R93" s="771"/>
      <c r="S93" s="771"/>
      <c r="T93" s="771"/>
      <c r="U93" s="771"/>
      <c r="V93" s="771"/>
      <c r="W93" s="771"/>
      <c r="X93" s="771"/>
      <c r="Y93" s="771"/>
      <c r="Z93" s="771"/>
    </row>
    <row r="94" spans="1:26" ht="15.75" customHeight="1">
      <c r="A94" s="771"/>
      <c r="B94" s="861"/>
      <c r="C94" s="771"/>
      <c r="D94" s="771"/>
      <c r="E94" s="771"/>
      <c r="F94" s="771"/>
      <c r="G94" s="771"/>
      <c r="H94" s="771"/>
      <c r="I94" s="771"/>
      <c r="J94" s="771"/>
      <c r="K94" s="771"/>
      <c r="L94" s="771"/>
      <c r="M94" s="771"/>
      <c r="N94" s="770"/>
      <c r="O94" s="771"/>
      <c r="P94" s="771"/>
      <c r="Q94" s="771"/>
      <c r="R94" s="771"/>
      <c r="S94" s="771"/>
      <c r="T94" s="771"/>
      <c r="U94" s="771"/>
      <c r="V94" s="771"/>
      <c r="W94" s="771"/>
      <c r="X94" s="771"/>
      <c r="Y94" s="771"/>
      <c r="Z94" s="771"/>
    </row>
    <row r="95" spans="1:26" ht="15.75" customHeight="1">
      <c r="A95" s="771"/>
      <c r="B95" s="861"/>
      <c r="C95" s="771"/>
      <c r="D95" s="771"/>
      <c r="E95" s="771"/>
      <c r="F95" s="771"/>
      <c r="G95" s="771"/>
      <c r="H95" s="771"/>
      <c r="I95" s="771"/>
      <c r="J95" s="771"/>
      <c r="K95" s="771"/>
      <c r="L95" s="771"/>
      <c r="M95" s="771"/>
      <c r="N95" s="770"/>
      <c r="O95" s="771"/>
      <c r="P95" s="771"/>
      <c r="Q95" s="771"/>
      <c r="R95" s="771"/>
      <c r="S95" s="771"/>
      <c r="T95" s="771"/>
      <c r="U95" s="771"/>
      <c r="V95" s="771"/>
      <c r="W95" s="771"/>
      <c r="X95" s="771"/>
      <c r="Y95" s="771"/>
      <c r="Z95" s="771"/>
    </row>
    <row r="96" spans="1:26" ht="15.75" customHeight="1">
      <c r="A96" s="771"/>
      <c r="B96" s="861"/>
      <c r="C96" s="771"/>
      <c r="D96" s="771"/>
      <c r="E96" s="771"/>
      <c r="F96" s="771"/>
      <c r="G96" s="771"/>
      <c r="H96" s="771"/>
      <c r="I96" s="771"/>
      <c r="J96" s="771"/>
      <c r="K96" s="771"/>
      <c r="L96" s="771"/>
      <c r="M96" s="771"/>
      <c r="N96" s="770"/>
      <c r="O96" s="771"/>
      <c r="P96" s="771"/>
      <c r="Q96" s="771"/>
      <c r="R96" s="771"/>
      <c r="S96" s="771"/>
      <c r="T96" s="771"/>
      <c r="U96" s="771"/>
      <c r="V96" s="771"/>
      <c r="W96" s="771"/>
      <c r="X96" s="771"/>
      <c r="Y96" s="771"/>
      <c r="Z96" s="771"/>
    </row>
    <row r="97" spans="1:26" ht="15.75" customHeight="1">
      <c r="A97" s="771"/>
      <c r="B97" s="861"/>
      <c r="C97" s="771"/>
      <c r="D97" s="771"/>
      <c r="E97" s="771"/>
      <c r="F97" s="771"/>
      <c r="G97" s="771"/>
      <c r="H97" s="771"/>
      <c r="I97" s="771"/>
      <c r="J97" s="771"/>
      <c r="K97" s="771"/>
      <c r="L97" s="771"/>
      <c r="M97" s="771"/>
      <c r="N97" s="770"/>
      <c r="O97" s="771"/>
      <c r="P97" s="771"/>
      <c r="Q97" s="771"/>
      <c r="R97" s="771"/>
      <c r="S97" s="771"/>
      <c r="T97" s="771"/>
      <c r="U97" s="771"/>
      <c r="V97" s="771"/>
      <c r="W97" s="771"/>
      <c r="X97" s="771"/>
      <c r="Y97" s="771"/>
      <c r="Z97" s="771"/>
    </row>
    <row r="98" spans="1:26" ht="15.75" customHeight="1">
      <c r="A98" s="771"/>
      <c r="B98" s="861"/>
      <c r="C98" s="771"/>
      <c r="D98" s="771"/>
      <c r="E98" s="771"/>
      <c r="F98" s="771"/>
      <c r="G98" s="771"/>
      <c r="H98" s="771"/>
      <c r="I98" s="771"/>
      <c r="J98" s="771"/>
      <c r="K98" s="771"/>
      <c r="L98" s="771"/>
      <c r="M98" s="771"/>
      <c r="N98" s="770"/>
      <c r="O98" s="771"/>
      <c r="P98" s="771"/>
      <c r="Q98" s="771"/>
      <c r="R98" s="771"/>
      <c r="S98" s="771"/>
      <c r="T98" s="771"/>
      <c r="U98" s="771"/>
      <c r="V98" s="771"/>
      <c r="W98" s="771"/>
      <c r="X98" s="771"/>
      <c r="Y98" s="771"/>
      <c r="Z98" s="771"/>
    </row>
    <row r="99" spans="1:26" ht="15.75" customHeight="1">
      <c r="A99" s="771"/>
      <c r="B99" s="861"/>
      <c r="C99" s="771"/>
      <c r="D99" s="771"/>
      <c r="E99" s="771"/>
      <c r="F99" s="771"/>
      <c r="G99" s="771"/>
      <c r="H99" s="771"/>
      <c r="I99" s="771"/>
      <c r="J99" s="771"/>
      <c r="K99" s="771"/>
      <c r="L99" s="771"/>
      <c r="M99" s="771"/>
      <c r="N99" s="770"/>
      <c r="O99" s="771"/>
      <c r="P99" s="771"/>
      <c r="Q99" s="771"/>
      <c r="R99" s="771"/>
      <c r="S99" s="771"/>
      <c r="T99" s="771"/>
      <c r="U99" s="771"/>
      <c r="V99" s="771"/>
      <c r="W99" s="771"/>
      <c r="X99" s="771"/>
      <c r="Y99" s="771"/>
      <c r="Z99" s="771"/>
    </row>
    <row r="100" spans="1:26" ht="15.75" customHeight="1">
      <c r="A100" s="771"/>
      <c r="B100" s="861"/>
      <c r="C100" s="771"/>
      <c r="D100" s="771"/>
      <c r="E100" s="771"/>
      <c r="F100" s="771"/>
      <c r="G100" s="771"/>
      <c r="H100" s="771"/>
      <c r="I100" s="771"/>
      <c r="J100" s="771"/>
      <c r="K100" s="771"/>
      <c r="L100" s="771"/>
      <c r="M100" s="771"/>
      <c r="N100" s="770"/>
      <c r="O100" s="771"/>
      <c r="P100" s="771"/>
      <c r="Q100" s="771"/>
      <c r="R100" s="771"/>
      <c r="S100" s="771"/>
      <c r="T100" s="771"/>
      <c r="U100" s="771"/>
      <c r="V100" s="771"/>
      <c r="W100" s="771"/>
      <c r="X100" s="771"/>
      <c r="Y100" s="771"/>
      <c r="Z100" s="771"/>
    </row>
    <row r="101" spans="1:26" ht="15.75" customHeight="1">
      <c r="A101" s="771"/>
      <c r="B101" s="861"/>
      <c r="C101" s="771"/>
      <c r="D101" s="771"/>
      <c r="E101" s="771"/>
      <c r="F101" s="771"/>
      <c r="G101" s="771"/>
      <c r="H101" s="771"/>
      <c r="I101" s="771"/>
      <c r="J101" s="771"/>
      <c r="K101" s="771"/>
      <c r="L101" s="771"/>
      <c r="M101" s="771"/>
      <c r="N101" s="770"/>
      <c r="O101" s="771"/>
      <c r="P101" s="771"/>
      <c r="Q101" s="771"/>
      <c r="R101" s="771"/>
      <c r="S101" s="771"/>
      <c r="T101" s="771"/>
      <c r="U101" s="771"/>
      <c r="V101" s="771"/>
      <c r="W101" s="771"/>
      <c r="X101" s="771"/>
      <c r="Y101" s="771"/>
      <c r="Z101" s="771"/>
    </row>
    <row r="102" spans="1:26" ht="15.75" customHeight="1">
      <c r="A102" s="771"/>
      <c r="B102" s="861"/>
      <c r="C102" s="771"/>
      <c r="D102" s="771"/>
      <c r="E102" s="771"/>
      <c r="F102" s="771"/>
      <c r="G102" s="771"/>
      <c r="H102" s="771"/>
      <c r="I102" s="771"/>
      <c r="J102" s="771"/>
      <c r="K102" s="771"/>
      <c r="L102" s="771"/>
      <c r="M102" s="771"/>
      <c r="N102" s="770"/>
      <c r="O102" s="771"/>
      <c r="P102" s="771"/>
      <c r="Q102" s="771"/>
      <c r="R102" s="771"/>
      <c r="S102" s="771"/>
      <c r="T102" s="771"/>
      <c r="U102" s="771"/>
      <c r="V102" s="771"/>
      <c r="W102" s="771"/>
      <c r="X102" s="771"/>
      <c r="Y102" s="771"/>
      <c r="Z102" s="771"/>
    </row>
    <row r="103" spans="1:26" ht="15.75" customHeight="1">
      <c r="A103" s="771"/>
      <c r="B103" s="861"/>
      <c r="C103" s="771"/>
      <c r="D103" s="771"/>
      <c r="E103" s="771"/>
      <c r="F103" s="771"/>
      <c r="G103" s="771"/>
      <c r="H103" s="771"/>
      <c r="I103" s="771"/>
      <c r="J103" s="771"/>
      <c r="K103" s="771"/>
      <c r="L103" s="771"/>
      <c r="M103" s="771"/>
      <c r="N103" s="770"/>
      <c r="O103" s="771"/>
      <c r="P103" s="771"/>
      <c r="Q103" s="771"/>
      <c r="R103" s="771"/>
      <c r="S103" s="771"/>
      <c r="T103" s="771"/>
      <c r="U103" s="771"/>
      <c r="V103" s="771"/>
      <c r="W103" s="771"/>
      <c r="X103" s="771"/>
      <c r="Y103" s="771"/>
      <c r="Z103" s="771"/>
    </row>
    <row r="104" spans="1:26" ht="15.75" customHeight="1">
      <c r="A104" s="771"/>
      <c r="B104" s="861"/>
      <c r="C104" s="771"/>
      <c r="D104" s="771"/>
      <c r="E104" s="771"/>
      <c r="F104" s="771"/>
      <c r="G104" s="771"/>
      <c r="H104" s="771"/>
      <c r="I104" s="771"/>
      <c r="J104" s="771"/>
      <c r="K104" s="771"/>
      <c r="L104" s="771"/>
      <c r="M104" s="771"/>
      <c r="N104" s="770"/>
      <c r="O104" s="771"/>
      <c r="P104" s="771"/>
      <c r="Q104" s="771"/>
      <c r="R104" s="771"/>
      <c r="S104" s="771"/>
      <c r="T104" s="771"/>
      <c r="U104" s="771"/>
      <c r="V104" s="771"/>
      <c r="W104" s="771"/>
      <c r="X104" s="771"/>
      <c r="Y104" s="771"/>
      <c r="Z104" s="771"/>
    </row>
    <row r="105" spans="1:26" ht="15.75" customHeight="1">
      <c r="A105" s="771"/>
      <c r="B105" s="861"/>
      <c r="C105" s="771"/>
      <c r="D105" s="771"/>
      <c r="E105" s="771"/>
      <c r="F105" s="771"/>
      <c r="G105" s="771"/>
      <c r="H105" s="771"/>
      <c r="I105" s="771"/>
      <c r="J105" s="771"/>
      <c r="K105" s="771"/>
      <c r="L105" s="771"/>
      <c r="M105" s="771"/>
      <c r="N105" s="770"/>
      <c r="O105" s="771"/>
      <c r="P105" s="771"/>
      <c r="Q105" s="771"/>
      <c r="R105" s="771"/>
      <c r="S105" s="771"/>
      <c r="T105" s="771"/>
      <c r="U105" s="771"/>
      <c r="V105" s="771"/>
      <c r="W105" s="771"/>
      <c r="X105" s="771"/>
      <c r="Y105" s="771"/>
      <c r="Z105" s="771"/>
    </row>
    <row r="106" spans="1:26" ht="15.75" customHeight="1">
      <c r="A106" s="771"/>
      <c r="B106" s="861"/>
      <c r="C106" s="771"/>
      <c r="D106" s="771"/>
      <c r="E106" s="771"/>
      <c r="F106" s="771"/>
      <c r="G106" s="771"/>
      <c r="H106" s="771"/>
      <c r="I106" s="771"/>
      <c r="J106" s="771"/>
      <c r="K106" s="771"/>
      <c r="L106" s="771"/>
      <c r="M106" s="771"/>
      <c r="N106" s="770"/>
      <c r="O106" s="771"/>
      <c r="P106" s="771"/>
      <c r="Q106" s="771"/>
      <c r="R106" s="771"/>
      <c r="S106" s="771"/>
      <c r="T106" s="771"/>
      <c r="U106" s="771"/>
      <c r="V106" s="771"/>
      <c r="W106" s="771"/>
      <c r="X106" s="771"/>
      <c r="Y106" s="771"/>
      <c r="Z106" s="771"/>
    </row>
    <row r="107" spans="1:26" ht="15.75" customHeight="1">
      <c r="A107" s="771"/>
      <c r="B107" s="861"/>
      <c r="C107" s="771"/>
      <c r="D107" s="771"/>
      <c r="E107" s="771"/>
      <c r="F107" s="771"/>
      <c r="G107" s="771"/>
      <c r="H107" s="771"/>
      <c r="I107" s="771"/>
      <c r="J107" s="771"/>
      <c r="K107" s="771"/>
      <c r="L107" s="771"/>
      <c r="M107" s="771"/>
      <c r="N107" s="770"/>
      <c r="O107" s="771"/>
      <c r="P107" s="771"/>
      <c r="Q107" s="771"/>
      <c r="R107" s="771"/>
      <c r="S107" s="771"/>
      <c r="T107" s="771"/>
      <c r="U107" s="771"/>
      <c r="V107" s="771"/>
      <c r="W107" s="771"/>
      <c r="X107" s="771"/>
      <c r="Y107" s="771"/>
      <c r="Z107" s="771"/>
    </row>
    <row r="108" spans="1:26" ht="15.75" customHeight="1">
      <c r="A108" s="771"/>
      <c r="B108" s="861"/>
      <c r="C108" s="771"/>
      <c r="D108" s="771"/>
      <c r="E108" s="771"/>
      <c r="F108" s="771"/>
      <c r="G108" s="771"/>
      <c r="H108" s="771"/>
      <c r="I108" s="771"/>
      <c r="J108" s="771"/>
      <c r="K108" s="771"/>
      <c r="L108" s="771"/>
      <c r="M108" s="771"/>
      <c r="N108" s="770"/>
      <c r="O108" s="771"/>
      <c r="P108" s="771"/>
      <c r="Q108" s="771"/>
      <c r="R108" s="771"/>
      <c r="S108" s="771"/>
      <c r="T108" s="771"/>
      <c r="U108" s="771"/>
      <c r="V108" s="771"/>
      <c r="W108" s="771"/>
      <c r="X108" s="771"/>
      <c r="Y108" s="771"/>
      <c r="Z108" s="771"/>
    </row>
    <row r="109" spans="1:26" ht="15.75" customHeight="1">
      <c r="A109" s="771"/>
      <c r="B109" s="861"/>
      <c r="C109" s="771"/>
      <c r="D109" s="771"/>
      <c r="E109" s="771"/>
      <c r="F109" s="771"/>
      <c r="G109" s="771"/>
      <c r="H109" s="771"/>
      <c r="I109" s="771"/>
      <c r="J109" s="771"/>
      <c r="K109" s="771"/>
      <c r="L109" s="771"/>
      <c r="M109" s="771"/>
      <c r="N109" s="770"/>
      <c r="O109" s="771"/>
      <c r="P109" s="771"/>
      <c r="Q109" s="771"/>
      <c r="R109" s="771"/>
      <c r="S109" s="771"/>
      <c r="T109" s="771"/>
      <c r="U109" s="771"/>
      <c r="V109" s="771"/>
      <c r="W109" s="771"/>
      <c r="X109" s="771"/>
      <c r="Y109" s="771"/>
      <c r="Z109" s="771"/>
    </row>
    <row r="110" spans="1:26" ht="15.75" customHeight="1">
      <c r="A110" s="771"/>
      <c r="B110" s="861"/>
      <c r="C110" s="771"/>
      <c r="D110" s="771"/>
      <c r="E110" s="771"/>
      <c r="F110" s="771"/>
      <c r="G110" s="771"/>
      <c r="H110" s="771"/>
      <c r="I110" s="771"/>
      <c r="J110" s="771"/>
      <c r="K110" s="771"/>
      <c r="L110" s="771"/>
      <c r="M110" s="771"/>
      <c r="N110" s="770"/>
      <c r="O110" s="771"/>
      <c r="P110" s="771"/>
      <c r="Q110" s="771"/>
      <c r="R110" s="771"/>
      <c r="S110" s="771"/>
      <c r="T110" s="771"/>
      <c r="U110" s="771"/>
      <c r="V110" s="771"/>
      <c r="W110" s="771"/>
      <c r="X110" s="771"/>
      <c r="Y110" s="771"/>
      <c r="Z110" s="771"/>
    </row>
    <row r="111" spans="1:26" ht="15.75" customHeight="1">
      <c r="A111" s="771"/>
      <c r="B111" s="861"/>
      <c r="C111" s="771"/>
      <c r="D111" s="771"/>
      <c r="E111" s="771"/>
      <c r="F111" s="771"/>
      <c r="G111" s="771"/>
      <c r="H111" s="771"/>
      <c r="I111" s="771"/>
      <c r="J111" s="771"/>
      <c r="K111" s="771"/>
      <c r="L111" s="771"/>
      <c r="M111" s="771"/>
      <c r="N111" s="770"/>
      <c r="O111" s="771"/>
      <c r="P111" s="771"/>
      <c r="Q111" s="771"/>
      <c r="R111" s="771"/>
      <c r="S111" s="771"/>
      <c r="T111" s="771"/>
      <c r="U111" s="771"/>
      <c r="V111" s="771"/>
      <c r="W111" s="771"/>
      <c r="X111" s="771"/>
      <c r="Y111" s="771"/>
      <c r="Z111" s="771"/>
    </row>
    <row r="112" spans="1:26" ht="15.75" customHeight="1">
      <c r="A112" s="771"/>
      <c r="B112" s="861"/>
      <c r="C112" s="771"/>
      <c r="D112" s="771"/>
      <c r="E112" s="771"/>
      <c r="F112" s="771"/>
      <c r="G112" s="771"/>
      <c r="H112" s="771"/>
      <c r="I112" s="771"/>
      <c r="J112" s="771"/>
      <c r="K112" s="771"/>
      <c r="L112" s="771"/>
      <c r="M112" s="771"/>
      <c r="N112" s="770"/>
      <c r="O112" s="771"/>
      <c r="P112" s="771"/>
      <c r="Q112" s="771"/>
      <c r="R112" s="771"/>
      <c r="S112" s="771"/>
      <c r="T112" s="771"/>
      <c r="U112" s="771"/>
      <c r="V112" s="771"/>
      <c r="W112" s="771"/>
      <c r="X112" s="771"/>
      <c r="Y112" s="771"/>
      <c r="Z112" s="771"/>
    </row>
    <row r="113" spans="1:26" ht="15.75" customHeight="1">
      <c r="A113" s="771"/>
      <c r="B113" s="861"/>
      <c r="C113" s="771"/>
      <c r="D113" s="771"/>
      <c r="E113" s="771"/>
      <c r="F113" s="771"/>
      <c r="G113" s="771"/>
      <c r="H113" s="771"/>
      <c r="I113" s="771"/>
      <c r="J113" s="771"/>
      <c r="K113" s="771"/>
      <c r="L113" s="771"/>
      <c r="M113" s="771"/>
      <c r="N113" s="770"/>
      <c r="O113" s="771"/>
      <c r="P113" s="771"/>
      <c r="Q113" s="771"/>
      <c r="R113" s="771"/>
      <c r="S113" s="771"/>
      <c r="T113" s="771"/>
      <c r="U113" s="771"/>
      <c r="V113" s="771"/>
      <c r="W113" s="771"/>
      <c r="X113" s="771"/>
      <c r="Y113" s="771"/>
      <c r="Z113" s="771"/>
    </row>
    <row r="114" spans="1:26" ht="15.75" customHeight="1">
      <c r="A114" s="771"/>
      <c r="B114" s="861"/>
      <c r="C114" s="771"/>
      <c r="D114" s="771"/>
      <c r="E114" s="771"/>
      <c r="F114" s="771"/>
      <c r="G114" s="771"/>
      <c r="H114" s="771"/>
      <c r="I114" s="771"/>
      <c r="J114" s="771"/>
      <c r="K114" s="771"/>
      <c r="L114" s="771"/>
      <c r="M114" s="771"/>
      <c r="N114" s="770"/>
      <c r="O114" s="771"/>
      <c r="P114" s="771"/>
      <c r="Q114" s="771"/>
      <c r="R114" s="771"/>
      <c r="S114" s="771"/>
      <c r="T114" s="771"/>
      <c r="U114" s="771"/>
      <c r="V114" s="771"/>
      <c r="W114" s="771"/>
      <c r="X114" s="771"/>
      <c r="Y114" s="771"/>
      <c r="Z114" s="771"/>
    </row>
    <row r="115" spans="1:26" ht="15.75" customHeight="1">
      <c r="A115" s="771"/>
      <c r="B115" s="861"/>
      <c r="C115" s="771"/>
      <c r="D115" s="771"/>
      <c r="E115" s="771"/>
      <c r="F115" s="771"/>
      <c r="G115" s="771"/>
      <c r="H115" s="771"/>
      <c r="I115" s="771"/>
      <c r="J115" s="771"/>
      <c r="K115" s="771"/>
      <c r="L115" s="771"/>
      <c r="M115" s="771"/>
      <c r="N115" s="770"/>
      <c r="O115" s="771"/>
      <c r="P115" s="771"/>
      <c r="Q115" s="771"/>
      <c r="R115" s="771"/>
      <c r="S115" s="771"/>
      <c r="T115" s="771"/>
      <c r="U115" s="771"/>
      <c r="V115" s="771"/>
      <c r="W115" s="771"/>
      <c r="X115" s="771"/>
      <c r="Y115" s="771"/>
      <c r="Z115" s="771"/>
    </row>
    <row r="116" spans="1:26" ht="15.75" customHeight="1">
      <c r="A116" s="771"/>
      <c r="B116" s="861"/>
      <c r="C116" s="771"/>
      <c r="D116" s="771"/>
      <c r="E116" s="771"/>
      <c r="F116" s="771"/>
      <c r="G116" s="771"/>
      <c r="H116" s="771"/>
      <c r="I116" s="771"/>
      <c r="J116" s="771"/>
      <c r="K116" s="771"/>
      <c r="L116" s="771"/>
      <c r="M116" s="771"/>
      <c r="N116" s="770"/>
      <c r="O116" s="771"/>
      <c r="P116" s="771"/>
      <c r="Q116" s="771"/>
      <c r="R116" s="771"/>
      <c r="S116" s="771"/>
      <c r="T116" s="771"/>
      <c r="U116" s="771"/>
      <c r="V116" s="771"/>
      <c r="W116" s="771"/>
      <c r="X116" s="771"/>
      <c r="Y116" s="771"/>
      <c r="Z116" s="771"/>
    </row>
    <row r="117" spans="1:26" ht="15.75" customHeight="1">
      <c r="A117" s="771"/>
      <c r="B117" s="861"/>
      <c r="C117" s="771"/>
      <c r="D117" s="771"/>
      <c r="E117" s="771"/>
      <c r="F117" s="771"/>
      <c r="G117" s="771"/>
      <c r="H117" s="771"/>
      <c r="I117" s="771"/>
      <c r="J117" s="771"/>
      <c r="K117" s="771"/>
      <c r="L117" s="771"/>
      <c r="M117" s="771"/>
      <c r="N117" s="770"/>
      <c r="O117" s="771"/>
      <c r="P117" s="771"/>
      <c r="Q117" s="771"/>
      <c r="R117" s="771"/>
      <c r="S117" s="771"/>
      <c r="T117" s="771"/>
      <c r="U117" s="771"/>
      <c r="V117" s="771"/>
      <c r="W117" s="771"/>
      <c r="X117" s="771"/>
      <c r="Y117" s="771"/>
      <c r="Z117" s="771"/>
    </row>
    <row r="118" spans="1:26" ht="15.75" customHeight="1">
      <c r="A118" s="771"/>
      <c r="B118" s="861"/>
      <c r="C118" s="771"/>
      <c r="D118" s="771"/>
      <c r="E118" s="771"/>
      <c r="F118" s="771"/>
      <c r="G118" s="771"/>
      <c r="H118" s="771"/>
      <c r="I118" s="771"/>
      <c r="J118" s="771"/>
      <c r="K118" s="771"/>
      <c r="L118" s="771"/>
      <c r="M118" s="771"/>
      <c r="N118" s="770"/>
      <c r="O118" s="771"/>
      <c r="P118" s="771"/>
      <c r="Q118" s="771"/>
      <c r="R118" s="771"/>
      <c r="S118" s="771"/>
      <c r="T118" s="771"/>
      <c r="U118" s="771"/>
      <c r="V118" s="771"/>
      <c r="W118" s="771"/>
      <c r="X118" s="771"/>
      <c r="Y118" s="771"/>
      <c r="Z118" s="771"/>
    </row>
    <row r="119" spans="1:26" ht="15.75" customHeight="1">
      <c r="A119" s="771"/>
      <c r="B119" s="861"/>
      <c r="C119" s="771"/>
      <c r="D119" s="771"/>
      <c r="E119" s="771"/>
      <c r="F119" s="771"/>
      <c r="G119" s="771"/>
      <c r="H119" s="771"/>
      <c r="I119" s="771"/>
      <c r="J119" s="771"/>
      <c r="K119" s="771"/>
      <c r="L119" s="771"/>
      <c r="M119" s="771"/>
      <c r="N119" s="770"/>
      <c r="O119" s="771"/>
      <c r="P119" s="771"/>
      <c r="Q119" s="771"/>
      <c r="R119" s="771"/>
      <c r="S119" s="771"/>
      <c r="T119" s="771"/>
      <c r="U119" s="771"/>
      <c r="V119" s="771"/>
      <c r="W119" s="771"/>
      <c r="X119" s="771"/>
      <c r="Y119" s="771"/>
      <c r="Z119" s="771"/>
    </row>
    <row r="120" spans="1:26" ht="15.75" customHeight="1">
      <c r="A120" s="771"/>
      <c r="B120" s="861"/>
      <c r="C120" s="771"/>
      <c r="D120" s="771"/>
      <c r="E120" s="771"/>
      <c r="F120" s="771"/>
      <c r="G120" s="771"/>
      <c r="H120" s="771"/>
      <c r="I120" s="771"/>
      <c r="J120" s="771"/>
      <c r="K120" s="771"/>
      <c r="L120" s="771"/>
      <c r="M120" s="771"/>
      <c r="N120" s="770"/>
      <c r="O120" s="771"/>
      <c r="P120" s="771"/>
      <c r="Q120" s="771"/>
      <c r="R120" s="771"/>
      <c r="S120" s="771"/>
      <c r="T120" s="771"/>
      <c r="U120" s="771"/>
      <c r="V120" s="771"/>
      <c r="W120" s="771"/>
      <c r="X120" s="771"/>
      <c r="Y120" s="771"/>
      <c r="Z120" s="771"/>
    </row>
    <row r="121" spans="1:26" ht="15.75" customHeight="1">
      <c r="A121" s="771"/>
      <c r="B121" s="861"/>
      <c r="C121" s="771"/>
      <c r="D121" s="771"/>
      <c r="E121" s="771"/>
      <c r="F121" s="771"/>
      <c r="G121" s="771"/>
      <c r="H121" s="771"/>
      <c r="I121" s="771"/>
      <c r="J121" s="771"/>
      <c r="K121" s="771"/>
      <c r="L121" s="771"/>
      <c r="M121" s="771"/>
      <c r="N121" s="770"/>
      <c r="O121" s="771"/>
      <c r="P121" s="771"/>
      <c r="Q121" s="771"/>
      <c r="R121" s="771"/>
      <c r="S121" s="771"/>
      <c r="T121" s="771"/>
      <c r="U121" s="771"/>
      <c r="V121" s="771"/>
      <c r="W121" s="771"/>
      <c r="X121" s="771"/>
      <c r="Y121" s="771"/>
      <c r="Z121" s="771"/>
    </row>
    <row r="122" spans="1:26" ht="15.75" customHeight="1">
      <c r="A122" s="771"/>
      <c r="B122" s="861"/>
      <c r="C122" s="771"/>
      <c r="D122" s="771"/>
      <c r="E122" s="771"/>
      <c r="F122" s="771"/>
      <c r="G122" s="771"/>
      <c r="H122" s="771"/>
      <c r="I122" s="771"/>
      <c r="J122" s="771"/>
      <c r="K122" s="771"/>
      <c r="L122" s="771"/>
      <c r="M122" s="771"/>
      <c r="N122" s="770"/>
      <c r="O122" s="771"/>
      <c r="P122" s="771"/>
      <c r="Q122" s="771"/>
      <c r="R122" s="771"/>
      <c r="S122" s="771"/>
      <c r="T122" s="771"/>
      <c r="U122" s="771"/>
      <c r="V122" s="771"/>
      <c r="W122" s="771"/>
      <c r="X122" s="771"/>
      <c r="Y122" s="771"/>
      <c r="Z122" s="771"/>
    </row>
    <row r="123" spans="1:26" ht="15.75" customHeight="1">
      <c r="A123" s="771"/>
      <c r="B123" s="861"/>
      <c r="C123" s="771"/>
      <c r="D123" s="771"/>
      <c r="E123" s="771"/>
      <c r="F123" s="771"/>
      <c r="G123" s="771"/>
      <c r="H123" s="771"/>
      <c r="I123" s="771"/>
      <c r="J123" s="771"/>
      <c r="K123" s="771"/>
      <c r="L123" s="771"/>
      <c r="M123" s="771"/>
      <c r="N123" s="770"/>
      <c r="O123" s="771"/>
      <c r="P123" s="771"/>
      <c r="Q123" s="771"/>
      <c r="R123" s="771"/>
      <c r="S123" s="771"/>
      <c r="T123" s="771"/>
      <c r="U123" s="771"/>
      <c r="V123" s="771"/>
      <c r="W123" s="771"/>
      <c r="X123" s="771"/>
      <c r="Y123" s="771"/>
      <c r="Z123" s="771"/>
    </row>
    <row r="124" spans="1:26" ht="15.75" customHeight="1">
      <c r="A124" s="771"/>
      <c r="B124" s="861"/>
      <c r="C124" s="771"/>
      <c r="D124" s="771"/>
      <c r="E124" s="771"/>
      <c r="F124" s="771"/>
      <c r="G124" s="771"/>
      <c r="H124" s="771"/>
      <c r="I124" s="771"/>
      <c r="J124" s="771"/>
      <c r="K124" s="771"/>
      <c r="L124" s="771"/>
      <c r="M124" s="771"/>
      <c r="N124" s="770"/>
      <c r="O124" s="771"/>
      <c r="P124" s="771"/>
      <c r="Q124" s="771"/>
      <c r="R124" s="771"/>
      <c r="S124" s="771"/>
      <c r="T124" s="771"/>
      <c r="U124" s="771"/>
      <c r="V124" s="771"/>
      <c r="W124" s="771"/>
      <c r="X124" s="771"/>
      <c r="Y124" s="771"/>
      <c r="Z124" s="771"/>
    </row>
    <row r="125" spans="1:26" ht="15.75" customHeight="1">
      <c r="A125" s="771"/>
      <c r="B125" s="861"/>
      <c r="C125" s="771"/>
      <c r="D125" s="771"/>
      <c r="E125" s="771"/>
      <c r="F125" s="771"/>
      <c r="G125" s="771"/>
      <c r="H125" s="771"/>
      <c r="I125" s="771"/>
      <c r="J125" s="771"/>
      <c r="K125" s="771"/>
      <c r="L125" s="771"/>
      <c r="M125" s="771"/>
      <c r="N125" s="770"/>
      <c r="O125" s="771"/>
      <c r="P125" s="771"/>
      <c r="Q125" s="771"/>
      <c r="R125" s="771"/>
      <c r="S125" s="771"/>
      <c r="T125" s="771"/>
      <c r="U125" s="771"/>
      <c r="V125" s="771"/>
      <c r="W125" s="771"/>
      <c r="X125" s="771"/>
      <c r="Y125" s="771"/>
      <c r="Z125" s="771"/>
    </row>
    <row r="126" spans="1:26" ht="15.75" customHeight="1">
      <c r="A126" s="771"/>
      <c r="B126" s="861"/>
      <c r="C126" s="771"/>
      <c r="D126" s="771"/>
      <c r="E126" s="771"/>
      <c r="F126" s="771"/>
      <c r="G126" s="771"/>
      <c r="H126" s="771"/>
      <c r="I126" s="771"/>
      <c r="J126" s="771"/>
      <c r="K126" s="771"/>
      <c r="L126" s="771"/>
      <c r="M126" s="771"/>
      <c r="N126" s="770"/>
      <c r="O126" s="771"/>
      <c r="P126" s="771"/>
      <c r="Q126" s="771"/>
      <c r="R126" s="771"/>
      <c r="S126" s="771"/>
      <c r="T126" s="771"/>
      <c r="U126" s="771"/>
      <c r="V126" s="771"/>
      <c r="W126" s="771"/>
      <c r="X126" s="771"/>
      <c r="Y126" s="771"/>
      <c r="Z126" s="771"/>
    </row>
    <row r="127" spans="1:26" ht="15.75" customHeight="1">
      <c r="A127" s="771"/>
      <c r="B127" s="861"/>
      <c r="C127" s="771"/>
      <c r="D127" s="771"/>
      <c r="E127" s="771"/>
      <c r="F127" s="771"/>
      <c r="G127" s="771"/>
      <c r="H127" s="771"/>
      <c r="I127" s="771"/>
      <c r="J127" s="771"/>
      <c r="K127" s="771"/>
      <c r="L127" s="771"/>
      <c r="M127" s="771"/>
      <c r="N127" s="770"/>
      <c r="O127" s="771"/>
      <c r="P127" s="771"/>
      <c r="Q127" s="771"/>
      <c r="R127" s="771"/>
      <c r="S127" s="771"/>
      <c r="T127" s="771"/>
      <c r="U127" s="771"/>
      <c r="V127" s="771"/>
      <c r="W127" s="771"/>
      <c r="X127" s="771"/>
      <c r="Y127" s="771"/>
      <c r="Z127" s="771"/>
    </row>
    <row r="128" spans="1:26" ht="15.75" customHeight="1">
      <c r="A128" s="771"/>
      <c r="B128" s="861"/>
      <c r="C128" s="771"/>
      <c r="D128" s="771"/>
      <c r="E128" s="771"/>
      <c r="F128" s="771"/>
      <c r="G128" s="771"/>
      <c r="H128" s="771"/>
      <c r="I128" s="771"/>
      <c r="J128" s="771"/>
      <c r="K128" s="771"/>
      <c r="L128" s="771"/>
      <c r="M128" s="771"/>
      <c r="N128" s="770"/>
      <c r="O128" s="771"/>
      <c r="P128" s="771"/>
      <c r="Q128" s="771"/>
      <c r="R128" s="771"/>
      <c r="S128" s="771"/>
      <c r="T128" s="771"/>
      <c r="U128" s="771"/>
      <c r="V128" s="771"/>
      <c r="W128" s="771"/>
      <c r="X128" s="771"/>
      <c r="Y128" s="771"/>
      <c r="Z128" s="771"/>
    </row>
    <row r="129" spans="1:26" ht="15.75" customHeight="1">
      <c r="A129" s="771"/>
      <c r="B129" s="861"/>
      <c r="C129" s="771"/>
      <c r="D129" s="771"/>
      <c r="E129" s="771"/>
      <c r="F129" s="771"/>
      <c r="G129" s="771"/>
      <c r="H129" s="771"/>
      <c r="I129" s="771"/>
      <c r="J129" s="771"/>
      <c r="K129" s="771"/>
      <c r="L129" s="771"/>
      <c r="M129" s="771"/>
      <c r="N129" s="770"/>
      <c r="O129" s="771"/>
      <c r="P129" s="771"/>
      <c r="Q129" s="771"/>
      <c r="R129" s="771"/>
      <c r="S129" s="771"/>
      <c r="T129" s="771"/>
      <c r="U129" s="771"/>
      <c r="V129" s="771"/>
      <c r="W129" s="771"/>
      <c r="X129" s="771"/>
      <c r="Y129" s="771"/>
      <c r="Z129" s="771"/>
    </row>
    <row r="130" spans="1:26" ht="15.75" customHeight="1">
      <c r="A130" s="771"/>
      <c r="B130" s="861"/>
      <c r="C130" s="771"/>
      <c r="D130" s="771"/>
      <c r="E130" s="771"/>
      <c r="F130" s="771"/>
      <c r="G130" s="771"/>
      <c r="H130" s="771"/>
      <c r="I130" s="771"/>
      <c r="J130" s="771"/>
      <c r="K130" s="771"/>
      <c r="L130" s="771"/>
      <c r="M130" s="771"/>
      <c r="N130" s="770"/>
      <c r="O130" s="771"/>
      <c r="P130" s="771"/>
      <c r="Q130" s="771"/>
      <c r="R130" s="771"/>
      <c r="S130" s="771"/>
      <c r="T130" s="771"/>
      <c r="U130" s="771"/>
      <c r="V130" s="771"/>
      <c r="W130" s="771"/>
      <c r="X130" s="771"/>
      <c r="Y130" s="771"/>
      <c r="Z130" s="771"/>
    </row>
    <row r="131" spans="1:26" ht="15.75" customHeight="1">
      <c r="A131" s="771"/>
      <c r="B131" s="861"/>
      <c r="C131" s="771"/>
      <c r="D131" s="771"/>
      <c r="E131" s="771"/>
      <c r="F131" s="771"/>
      <c r="G131" s="771"/>
      <c r="H131" s="771"/>
      <c r="I131" s="771"/>
      <c r="J131" s="771"/>
      <c r="K131" s="771"/>
      <c r="L131" s="771"/>
      <c r="M131" s="771"/>
      <c r="N131" s="770"/>
      <c r="O131" s="771"/>
      <c r="P131" s="771"/>
      <c r="Q131" s="771"/>
      <c r="R131" s="771"/>
      <c r="S131" s="771"/>
      <c r="T131" s="771"/>
      <c r="U131" s="771"/>
      <c r="V131" s="771"/>
      <c r="W131" s="771"/>
      <c r="X131" s="771"/>
      <c r="Y131" s="771"/>
      <c r="Z131" s="771"/>
    </row>
    <row r="132" spans="1:26" ht="15.75" customHeight="1">
      <c r="A132" s="771"/>
      <c r="B132" s="861"/>
      <c r="C132" s="771"/>
      <c r="D132" s="771"/>
      <c r="E132" s="771"/>
      <c r="F132" s="771"/>
      <c r="G132" s="771"/>
      <c r="H132" s="771"/>
      <c r="I132" s="771"/>
      <c r="J132" s="771"/>
      <c r="K132" s="771"/>
      <c r="L132" s="771"/>
      <c r="M132" s="771"/>
      <c r="N132" s="770"/>
      <c r="O132" s="771"/>
      <c r="P132" s="771"/>
      <c r="Q132" s="771"/>
      <c r="R132" s="771"/>
      <c r="S132" s="771"/>
      <c r="T132" s="771"/>
      <c r="U132" s="771"/>
      <c r="V132" s="771"/>
      <c r="W132" s="771"/>
      <c r="X132" s="771"/>
      <c r="Y132" s="771"/>
      <c r="Z132" s="771"/>
    </row>
    <row r="133" spans="1:26" ht="15.75" customHeight="1">
      <c r="A133" s="771"/>
      <c r="B133" s="861"/>
      <c r="C133" s="771"/>
      <c r="D133" s="771"/>
      <c r="E133" s="771"/>
      <c r="F133" s="771"/>
      <c r="G133" s="771"/>
      <c r="H133" s="771"/>
      <c r="I133" s="771"/>
      <c r="J133" s="771"/>
      <c r="K133" s="771"/>
      <c r="L133" s="771"/>
      <c r="M133" s="771"/>
      <c r="N133" s="770"/>
      <c r="O133" s="771"/>
      <c r="P133" s="771"/>
      <c r="Q133" s="771"/>
      <c r="R133" s="771"/>
      <c r="S133" s="771"/>
      <c r="T133" s="771"/>
      <c r="U133" s="771"/>
      <c r="V133" s="771"/>
      <c r="W133" s="771"/>
      <c r="X133" s="771"/>
      <c r="Y133" s="771"/>
      <c r="Z133" s="771"/>
    </row>
    <row r="134" spans="1:26" ht="15.75" customHeight="1">
      <c r="A134" s="771"/>
      <c r="B134" s="861"/>
      <c r="C134" s="771"/>
      <c r="D134" s="771"/>
      <c r="E134" s="771"/>
      <c r="F134" s="771"/>
      <c r="G134" s="771"/>
      <c r="H134" s="771"/>
      <c r="I134" s="771"/>
      <c r="J134" s="771"/>
      <c r="K134" s="771"/>
      <c r="L134" s="771"/>
      <c r="M134" s="771"/>
      <c r="N134" s="770"/>
      <c r="O134" s="771"/>
      <c r="P134" s="771"/>
      <c r="Q134" s="771"/>
      <c r="R134" s="771"/>
      <c r="S134" s="771"/>
      <c r="T134" s="771"/>
      <c r="U134" s="771"/>
      <c r="V134" s="771"/>
      <c r="W134" s="771"/>
      <c r="X134" s="771"/>
      <c r="Y134" s="771"/>
      <c r="Z134" s="771"/>
    </row>
    <row r="135" spans="1:26" ht="15.75" customHeight="1">
      <c r="A135" s="771"/>
      <c r="B135" s="861"/>
      <c r="C135" s="771"/>
      <c r="D135" s="771"/>
      <c r="E135" s="771"/>
      <c r="F135" s="771"/>
      <c r="G135" s="771"/>
      <c r="H135" s="771"/>
      <c r="I135" s="771"/>
      <c r="J135" s="771"/>
      <c r="K135" s="771"/>
      <c r="L135" s="771"/>
      <c r="M135" s="771"/>
      <c r="N135" s="770"/>
      <c r="O135" s="771"/>
      <c r="P135" s="771"/>
      <c r="Q135" s="771"/>
      <c r="R135" s="771"/>
      <c r="S135" s="771"/>
      <c r="T135" s="771"/>
      <c r="U135" s="771"/>
      <c r="V135" s="771"/>
      <c r="W135" s="771"/>
      <c r="X135" s="771"/>
      <c r="Y135" s="771"/>
      <c r="Z135" s="771"/>
    </row>
    <row r="136" spans="1:26" ht="15.75" customHeight="1">
      <c r="A136" s="771"/>
      <c r="B136" s="861"/>
      <c r="C136" s="771"/>
      <c r="D136" s="771"/>
      <c r="E136" s="771"/>
      <c r="F136" s="771"/>
      <c r="G136" s="771"/>
      <c r="H136" s="771"/>
      <c r="I136" s="771"/>
      <c r="J136" s="771"/>
      <c r="K136" s="771"/>
      <c r="L136" s="771"/>
      <c r="M136" s="771"/>
      <c r="N136" s="770"/>
      <c r="O136" s="771"/>
      <c r="P136" s="771"/>
      <c r="Q136" s="771"/>
      <c r="R136" s="771"/>
      <c r="S136" s="771"/>
      <c r="T136" s="771"/>
      <c r="U136" s="771"/>
      <c r="V136" s="771"/>
      <c r="W136" s="771"/>
      <c r="X136" s="771"/>
      <c r="Y136" s="771"/>
      <c r="Z136" s="771"/>
    </row>
    <row r="137" spans="1:26" ht="15.75" customHeight="1">
      <c r="A137" s="771"/>
      <c r="B137" s="861"/>
      <c r="C137" s="771"/>
      <c r="D137" s="771"/>
      <c r="E137" s="771"/>
      <c r="F137" s="771"/>
      <c r="G137" s="771"/>
      <c r="H137" s="771"/>
      <c r="I137" s="771"/>
      <c r="J137" s="771"/>
      <c r="K137" s="771"/>
      <c r="L137" s="771"/>
      <c r="M137" s="771"/>
      <c r="N137" s="770"/>
      <c r="O137" s="771"/>
      <c r="P137" s="771"/>
      <c r="Q137" s="771"/>
      <c r="R137" s="771"/>
      <c r="S137" s="771"/>
      <c r="T137" s="771"/>
      <c r="U137" s="771"/>
      <c r="V137" s="771"/>
      <c r="W137" s="771"/>
      <c r="X137" s="771"/>
      <c r="Y137" s="771"/>
      <c r="Z137" s="771"/>
    </row>
    <row r="138" spans="1:26" ht="15.75" customHeight="1">
      <c r="A138" s="771"/>
      <c r="B138" s="861"/>
      <c r="C138" s="771"/>
      <c r="D138" s="771"/>
      <c r="E138" s="771"/>
      <c r="F138" s="771"/>
      <c r="G138" s="771"/>
      <c r="H138" s="771"/>
      <c r="I138" s="771"/>
      <c r="J138" s="771"/>
      <c r="K138" s="771"/>
      <c r="L138" s="771"/>
      <c r="M138" s="771"/>
      <c r="N138" s="770"/>
      <c r="O138" s="771"/>
      <c r="P138" s="771"/>
      <c r="Q138" s="771"/>
      <c r="R138" s="771"/>
      <c r="S138" s="771"/>
      <c r="T138" s="771"/>
      <c r="U138" s="771"/>
      <c r="V138" s="771"/>
      <c r="W138" s="771"/>
      <c r="X138" s="771"/>
      <c r="Y138" s="771"/>
      <c r="Z138" s="771"/>
    </row>
    <row r="139" spans="1:26" ht="15.75" customHeight="1">
      <c r="A139" s="771"/>
      <c r="B139" s="861"/>
      <c r="C139" s="771"/>
      <c r="D139" s="771"/>
      <c r="E139" s="771"/>
      <c r="F139" s="771"/>
      <c r="G139" s="771"/>
      <c r="H139" s="771"/>
      <c r="I139" s="771"/>
      <c r="J139" s="771"/>
      <c r="K139" s="771"/>
      <c r="L139" s="771"/>
      <c r="M139" s="771"/>
      <c r="N139" s="770"/>
      <c r="O139" s="771"/>
      <c r="P139" s="771"/>
      <c r="Q139" s="771"/>
      <c r="R139" s="771"/>
      <c r="S139" s="771"/>
      <c r="T139" s="771"/>
      <c r="U139" s="771"/>
      <c r="V139" s="771"/>
      <c r="W139" s="771"/>
      <c r="X139" s="771"/>
      <c r="Y139" s="771"/>
      <c r="Z139" s="771"/>
    </row>
    <row r="140" spans="1:26" ht="15.75" customHeight="1">
      <c r="A140" s="771"/>
      <c r="B140" s="861"/>
      <c r="C140" s="771"/>
      <c r="D140" s="771"/>
      <c r="E140" s="771"/>
      <c r="F140" s="771"/>
      <c r="G140" s="771"/>
      <c r="H140" s="771"/>
      <c r="I140" s="771"/>
      <c r="J140" s="771"/>
      <c r="K140" s="771"/>
      <c r="L140" s="771"/>
      <c r="M140" s="771"/>
      <c r="N140" s="770"/>
      <c r="O140" s="771"/>
      <c r="P140" s="771"/>
      <c r="Q140" s="771"/>
      <c r="R140" s="771"/>
      <c r="S140" s="771"/>
      <c r="T140" s="771"/>
      <c r="U140" s="771"/>
      <c r="V140" s="771"/>
      <c r="W140" s="771"/>
      <c r="X140" s="771"/>
      <c r="Y140" s="771"/>
      <c r="Z140" s="771"/>
    </row>
    <row r="141" spans="1:26" ht="15.75" customHeight="1">
      <c r="A141" s="771"/>
      <c r="B141" s="861"/>
      <c r="C141" s="771"/>
      <c r="D141" s="771"/>
      <c r="E141" s="771"/>
      <c r="F141" s="771"/>
      <c r="G141" s="771"/>
      <c r="H141" s="771"/>
      <c r="I141" s="771"/>
      <c r="J141" s="771"/>
      <c r="K141" s="771"/>
      <c r="L141" s="771"/>
      <c r="M141" s="771"/>
      <c r="N141" s="770"/>
      <c r="O141" s="771"/>
      <c r="P141" s="771"/>
      <c r="Q141" s="771"/>
      <c r="R141" s="771"/>
      <c r="S141" s="771"/>
      <c r="T141" s="771"/>
      <c r="U141" s="771"/>
      <c r="V141" s="771"/>
      <c r="W141" s="771"/>
      <c r="X141" s="771"/>
      <c r="Y141" s="771"/>
      <c r="Z141" s="771"/>
    </row>
    <row r="142" spans="1:26" ht="15.75" customHeight="1">
      <c r="A142" s="771"/>
      <c r="B142" s="861"/>
      <c r="C142" s="771"/>
      <c r="D142" s="771"/>
      <c r="E142" s="771"/>
      <c r="F142" s="771"/>
      <c r="G142" s="771"/>
      <c r="H142" s="771"/>
      <c r="I142" s="771"/>
      <c r="J142" s="771"/>
      <c r="K142" s="771"/>
      <c r="L142" s="771"/>
      <c r="M142" s="771"/>
      <c r="N142" s="770"/>
      <c r="O142" s="771"/>
      <c r="P142" s="771"/>
      <c r="Q142" s="771"/>
      <c r="R142" s="771"/>
      <c r="S142" s="771"/>
      <c r="T142" s="771"/>
      <c r="U142" s="771"/>
      <c r="V142" s="771"/>
      <c r="W142" s="771"/>
      <c r="X142" s="771"/>
      <c r="Y142" s="771"/>
      <c r="Z142" s="771"/>
    </row>
    <row r="143" spans="1:26" ht="15.75" customHeight="1">
      <c r="A143" s="771"/>
      <c r="B143" s="861"/>
      <c r="C143" s="771"/>
      <c r="D143" s="771"/>
      <c r="E143" s="771"/>
      <c r="F143" s="771"/>
      <c r="G143" s="771"/>
      <c r="H143" s="771"/>
      <c r="I143" s="771"/>
      <c r="J143" s="771"/>
      <c r="K143" s="771"/>
      <c r="L143" s="771"/>
      <c r="M143" s="771"/>
      <c r="N143" s="770"/>
      <c r="O143" s="771"/>
      <c r="P143" s="771"/>
      <c r="Q143" s="771"/>
      <c r="R143" s="771"/>
      <c r="S143" s="771"/>
      <c r="T143" s="771"/>
      <c r="U143" s="771"/>
      <c r="V143" s="771"/>
      <c r="W143" s="771"/>
      <c r="X143" s="771"/>
      <c r="Y143" s="771"/>
      <c r="Z143" s="771"/>
    </row>
    <row r="144" spans="1:26" ht="15.75" customHeight="1">
      <c r="A144" s="771"/>
      <c r="B144" s="861"/>
      <c r="C144" s="771"/>
      <c r="D144" s="771"/>
      <c r="E144" s="771"/>
      <c r="F144" s="771"/>
      <c r="G144" s="771"/>
      <c r="H144" s="771"/>
      <c r="I144" s="771"/>
      <c r="J144" s="771"/>
      <c r="K144" s="771"/>
      <c r="L144" s="771"/>
      <c r="M144" s="771"/>
      <c r="N144" s="770"/>
      <c r="O144" s="771"/>
      <c r="P144" s="771"/>
      <c r="Q144" s="771"/>
      <c r="R144" s="771"/>
      <c r="S144" s="771"/>
      <c r="T144" s="771"/>
      <c r="U144" s="771"/>
      <c r="V144" s="771"/>
      <c r="W144" s="771"/>
      <c r="X144" s="771"/>
      <c r="Y144" s="771"/>
      <c r="Z144" s="771"/>
    </row>
    <row r="145" spans="1:26" ht="15.75" customHeight="1">
      <c r="A145" s="771"/>
      <c r="B145" s="861"/>
      <c r="C145" s="771"/>
      <c r="D145" s="771"/>
      <c r="E145" s="771"/>
      <c r="F145" s="771"/>
      <c r="G145" s="771"/>
      <c r="H145" s="771"/>
      <c r="I145" s="771"/>
      <c r="J145" s="771"/>
      <c r="K145" s="771"/>
      <c r="L145" s="771"/>
      <c r="M145" s="771"/>
      <c r="N145" s="770"/>
      <c r="O145" s="771"/>
      <c r="P145" s="771"/>
      <c r="Q145" s="771"/>
      <c r="R145" s="771"/>
      <c r="S145" s="771"/>
      <c r="T145" s="771"/>
      <c r="U145" s="771"/>
      <c r="V145" s="771"/>
      <c r="W145" s="771"/>
      <c r="X145" s="771"/>
      <c r="Y145" s="771"/>
      <c r="Z145" s="771"/>
    </row>
    <row r="146" spans="1:26" ht="15.75" customHeight="1">
      <c r="A146" s="771"/>
      <c r="B146" s="861"/>
      <c r="C146" s="771"/>
      <c r="D146" s="771"/>
      <c r="E146" s="771"/>
      <c r="F146" s="771"/>
      <c r="G146" s="771"/>
      <c r="H146" s="771"/>
      <c r="I146" s="771"/>
      <c r="J146" s="771"/>
      <c r="K146" s="771"/>
      <c r="L146" s="771"/>
      <c r="M146" s="771"/>
      <c r="N146" s="770"/>
      <c r="O146" s="771"/>
      <c r="P146" s="771"/>
      <c r="Q146" s="771"/>
      <c r="R146" s="771"/>
      <c r="S146" s="771"/>
      <c r="T146" s="771"/>
      <c r="U146" s="771"/>
      <c r="V146" s="771"/>
      <c r="W146" s="771"/>
      <c r="X146" s="771"/>
      <c r="Y146" s="771"/>
      <c r="Z146" s="771"/>
    </row>
    <row r="147" spans="1:26" ht="15.75" customHeight="1">
      <c r="A147" s="771"/>
      <c r="B147" s="861"/>
      <c r="C147" s="771"/>
      <c r="D147" s="771"/>
      <c r="E147" s="771"/>
      <c r="F147" s="771"/>
      <c r="G147" s="771"/>
      <c r="H147" s="771"/>
      <c r="I147" s="771"/>
      <c r="J147" s="771"/>
      <c r="K147" s="771"/>
      <c r="L147" s="771"/>
      <c r="M147" s="771"/>
      <c r="N147" s="770"/>
      <c r="O147" s="771"/>
      <c r="P147" s="771"/>
      <c r="Q147" s="771"/>
      <c r="R147" s="771"/>
      <c r="S147" s="771"/>
      <c r="T147" s="771"/>
      <c r="U147" s="771"/>
      <c r="V147" s="771"/>
      <c r="W147" s="771"/>
      <c r="X147" s="771"/>
      <c r="Y147" s="771"/>
      <c r="Z147" s="771"/>
    </row>
    <row r="148" spans="1:26" ht="15.75" customHeight="1">
      <c r="A148" s="771"/>
      <c r="B148" s="861"/>
      <c r="C148" s="771"/>
      <c r="D148" s="771"/>
      <c r="E148" s="771"/>
      <c r="F148" s="771"/>
      <c r="G148" s="771"/>
      <c r="H148" s="771"/>
      <c r="I148" s="771"/>
      <c r="J148" s="771"/>
      <c r="K148" s="771"/>
      <c r="L148" s="771"/>
      <c r="M148" s="771"/>
      <c r="N148" s="770"/>
      <c r="O148" s="771"/>
      <c r="P148" s="771"/>
      <c r="Q148" s="771"/>
      <c r="R148" s="771"/>
      <c r="S148" s="771"/>
      <c r="T148" s="771"/>
      <c r="U148" s="771"/>
      <c r="V148" s="771"/>
      <c r="W148" s="771"/>
      <c r="X148" s="771"/>
      <c r="Y148" s="771"/>
      <c r="Z148" s="771"/>
    </row>
    <row r="149" spans="1:26" ht="15.75" customHeight="1">
      <c r="A149" s="771"/>
      <c r="B149" s="861"/>
      <c r="C149" s="771"/>
      <c r="D149" s="771"/>
      <c r="E149" s="771"/>
      <c r="F149" s="771"/>
      <c r="G149" s="771"/>
      <c r="H149" s="771"/>
      <c r="I149" s="771"/>
      <c r="J149" s="771"/>
      <c r="K149" s="771"/>
      <c r="L149" s="771"/>
      <c r="M149" s="771"/>
      <c r="N149" s="770"/>
      <c r="O149" s="771"/>
      <c r="P149" s="771"/>
      <c r="Q149" s="771"/>
      <c r="R149" s="771"/>
      <c r="S149" s="771"/>
      <c r="T149" s="771"/>
      <c r="U149" s="771"/>
      <c r="V149" s="771"/>
      <c r="W149" s="771"/>
      <c r="X149" s="771"/>
      <c r="Y149" s="771"/>
      <c r="Z149" s="771"/>
    </row>
    <row r="150" spans="1:26" ht="15.75" customHeight="1">
      <c r="A150" s="771"/>
      <c r="B150" s="861"/>
      <c r="C150" s="771"/>
      <c r="D150" s="771"/>
      <c r="E150" s="771"/>
      <c r="F150" s="771"/>
      <c r="G150" s="771"/>
      <c r="H150" s="771"/>
      <c r="I150" s="771"/>
      <c r="J150" s="771"/>
      <c r="K150" s="771"/>
      <c r="L150" s="771"/>
      <c r="M150" s="771"/>
      <c r="N150" s="770"/>
      <c r="O150" s="771"/>
      <c r="P150" s="771"/>
      <c r="Q150" s="771"/>
      <c r="R150" s="771"/>
      <c r="S150" s="771"/>
      <c r="T150" s="771"/>
      <c r="U150" s="771"/>
      <c r="V150" s="771"/>
      <c r="W150" s="771"/>
      <c r="X150" s="771"/>
      <c r="Y150" s="771"/>
      <c r="Z150" s="771"/>
    </row>
    <row r="151" spans="1:26" ht="15.75" customHeight="1">
      <c r="A151" s="771"/>
      <c r="B151" s="861"/>
      <c r="C151" s="771"/>
      <c r="D151" s="771"/>
      <c r="E151" s="771"/>
      <c r="F151" s="771"/>
      <c r="G151" s="771"/>
      <c r="H151" s="771"/>
      <c r="I151" s="771"/>
      <c r="J151" s="771"/>
      <c r="K151" s="771"/>
      <c r="L151" s="771"/>
      <c r="M151" s="771"/>
      <c r="N151" s="770"/>
      <c r="O151" s="771"/>
      <c r="P151" s="771"/>
      <c r="Q151" s="771"/>
      <c r="R151" s="771"/>
      <c r="S151" s="771"/>
      <c r="T151" s="771"/>
      <c r="U151" s="771"/>
      <c r="V151" s="771"/>
      <c r="W151" s="771"/>
      <c r="X151" s="771"/>
      <c r="Y151" s="771"/>
      <c r="Z151" s="771"/>
    </row>
    <row r="152" spans="1:26" ht="15.75" customHeight="1">
      <c r="A152" s="771"/>
      <c r="B152" s="861"/>
      <c r="C152" s="771"/>
      <c r="D152" s="771"/>
      <c r="E152" s="771"/>
      <c r="F152" s="771"/>
      <c r="G152" s="771"/>
      <c r="H152" s="771"/>
      <c r="I152" s="771"/>
      <c r="J152" s="771"/>
      <c r="K152" s="771"/>
      <c r="L152" s="771"/>
      <c r="M152" s="771"/>
      <c r="N152" s="770"/>
      <c r="O152" s="771"/>
      <c r="P152" s="771"/>
      <c r="Q152" s="771"/>
      <c r="R152" s="771"/>
      <c r="S152" s="771"/>
      <c r="T152" s="771"/>
      <c r="U152" s="771"/>
      <c r="V152" s="771"/>
      <c r="W152" s="771"/>
      <c r="X152" s="771"/>
      <c r="Y152" s="771"/>
      <c r="Z152" s="771"/>
    </row>
    <row r="153" spans="1:26" ht="15.75" customHeight="1">
      <c r="A153" s="771"/>
      <c r="B153" s="861"/>
      <c r="C153" s="771"/>
      <c r="D153" s="771"/>
      <c r="E153" s="771"/>
      <c r="F153" s="771"/>
      <c r="G153" s="771"/>
      <c r="H153" s="771"/>
      <c r="I153" s="771"/>
      <c r="J153" s="771"/>
      <c r="K153" s="771"/>
      <c r="L153" s="771"/>
      <c r="M153" s="771"/>
      <c r="N153" s="770"/>
      <c r="O153" s="771"/>
      <c r="P153" s="771"/>
      <c r="Q153" s="771"/>
      <c r="R153" s="771"/>
      <c r="S153" s="771"/>
      <c r="T153" s="771"/>
      <c r="U153" s="771"/>
      <c r="V153" s="771"/>
      <c r="W153" s="771"/>
      <c r="X153" s="771"/>
      <c r="Y153" s="771"/>
      <c r="Z153" s="771"/>
    </row>
    <row r="154" spans="1:26" ht="15.75" customHeight="1">
      <c r="A154" s="771"/>
      <c r="B154" s="861"/>
      <c r="C154" s="771"/>
      <c r="D154" s="771"/>
      <c r="E154" s="771"/>
      <c r="F154" s="771"/>
      <c r="G154" s="771"/>
      <c r="H154" s="771"/>
      <c r="I154" s="771"/>
      <c r="J154" s="771"/>
      <c r="K154" s="771"/>
      <c r="L154" s="771"/>
      <c r="M154" s="771"/>
      <c r="N154" s="770"/>
      <c r="O154" s="771"/>
      <c r="P154" s="771"/>
      <c r="Q154" s="771"/>
      <c r="R154" s="771"/>
      <c r="S154" s="771"/>
      <c r="T154" s="771"/>
      <c r="U154" s="771"/>
      <c r="V154" s="771"/>
      <c r="W154" s="771"/>
      <c r="X154" s="771"/>
      <c r="Y154" s="771"/>
      <c r="Z154" s="771"/>
    </row>
    <row r="155" spans="1:26" ht="15.75" customHeight="1">
      <c r="A155" s="771"/>
      <c r="B155" s="861"/>
      <c r="C155" s="771"/>
      <c r="D155" s="771"/>
      <c r="E155" s="771"/>
      <c r="F155" s="771"/>
      <c r="G155" s="771"/>
      <c r="H155" s="771"/>
      <c r="I155" s="771"/>
      <c r="J155" s="771"/>
      <c r="K155" s="771"/>
      <c r="L155" s="771"/>
      <c r="M155" s="771"/>
      <c r="N155" s="770"/>
      <c r="O155" s="771"/>
      <c r="P155" s="771"/>
      <c r="Q155" s="771"/>
      <c r="R155" s="771"/>
      <c r="S155" s="771"/>
      <c r="T155" s="771"/>
      <c r="U155" s="771"/>
      <c r="V155" s="771"/>
      <c r="W155" s="771"/>
      <c r="X155" s="771"/>
      <c r="Y155" s="771"/>
      <c r="Z155" s="771"/>
    </row>
    <row r="156" spans="1:26" ht="15.75" customHeight="1">
      <c r="A156" s="771"/>
      <c r="B156" s="861"/>
      <c r="C156" s="771"/>
      <c r="D156" s="771"/>
      <c r="E156" s="771"/>
      <c r="F156" s="771"/>
      <c r="G156" s="771"/>
      <c r="H156" s="771"/>
      <c r="I156" s="771"/>
      <c r="J156" s="771"/>
      <c r="K156" s="771"/>
      <c r="L156" s="771"/>
      <c r="M156" s="771"/>
      <c r="N156" s="770"/>
      <c r="O156" s="771"/>
      <c r="P156" s="771"/>
      <c r="Q156" s="771"/>
      <c r="R156" s="771"/>
      <c r="S156" s="771"/>
      <c r="T156" s="771"/>
      <c r="U156" s="771"/>
      <c r="V156" s="771"/>
      <c r="W156" s="771"/>
      <c r="X156" s="771"/>
      <c r="Y156" s="771"/>
      <c r="Z156" s="771"/>
    </row>
    <row r="157" spans="1:26" ht="15.75" customHeight="1">
      <c r="A157" s="771"/>
      <c r="B157" s="861"/>
      <c r="C157" s="771"/>
      <c r="D157" s="771"/>
      <c r="E157" s="771"/>
      <c r="F157" s="771"/>
      <c r="G157" s="771"/>
      <c r="H157" s="771"/>
      <c r="I157" s="771"/>
      <c r="J157" s="771"/>
      <c r="K157" s="771"/>
      <c r="L157" s="771"/>
      <c r="M157" s="771"/>
      <c r="N157" s="770"/>
      <c r="O157" s="771"/>
      <c r="P157" s="771"/>
      <c r="Q157" s="771"/>
      <c r="R157" s="771"/>
      <c r="S157" s="771"/>
      <c r="T157" s="771"/>
      <c r="U157" s="771"/>
      <c r="V157" s="771"/>
      <c r="W157" s="771"/>
      <c r="X157" s="771"/>
      <c r="Y157" s="771"/>
      <c r="Z157" s="771"/>
    </row>
    <row r="158" spans="1:26" ht="15.75" customHeight="1">
      <c r="A158" s="771"/>
      <c r="B158" s="861"/>
      <c r="C158" s="771"/>
      <c r="D158" s="771"/>
      <c r="E158" s="771"/>
      <c r="F158" s="771"/>
      <c r="G158" s="771"/>
      <c r="H158" s="771"/>
      <c r="I158" s="771"/>
      <c r="J158" s="771"/>
      <c r="K158" s="771"/>
      <c r="L158" s="771"/>
      <c r="M158" s="771"/>
      <c r="N158" s="770"/>
      <c r="O158" s="771"/>
      <c r="P158" s="771"/>
      <c r="Q158" s="771"/>
      <c r="R158" s="771"/>
      <c r="S158" s="771"/>
      <c r="T158" s="771"/>
      <c r="U158" s="771"/>
      <c r="V158" s="771"/>
      <c r="W158" s="771"/>
      <c r="X158" s="771"/>
      <c r="Y158" s="771"/>
      <c r="Z158" s="771"/>
    </row>
    <row r="159" spans="1:26" ht="15.75" customHeight="1">
      <c r="A159" s="771"/>
      <c r="B159" s="861"/>
      <c r="C159" s="771"/>
      <c r="D159" s="771"/>
      <c r="E159" s="771"/>
      <c r="F159" s="771"/>
      <c r="G159" s="771"/>
      <c r="H159" s="771"/>
      <c r="I159" s="771"/>
      <c r="J159" s="771"/>
      <c r="K159" s="771"/>
      <c r="L159" s="771"/>
      <c r="M159" s="771"/>
      <c r="N159" s="770"/>
      <c r="O159" s="771"/>
      <c r="P159" s="771"/>
      <c r="Q159" s="771"/>
      <c r="R159" s="771"/>
      <c r="S159" s="771"/>
      <c r="T159" s="771"/>
      <c r="U159" s="771"/>
      <c r="V159" s="771"/>
      <c r="W159" s="771"/>
      <c r="X159" s="771"/>
      <c r="Y159" s="771"/>
      <c r="Z159" s="771"/>
    </row>
    <row r="160" spans="1:26" ht="15.75" customHeight="1">
      <c r="A160" s="771"/>
      <c r="B160" s="861"/>
      <c r="C160" s="771"/>
      <c r="D160" s="771"/>
      <c r="E160" s="771"/>
      <c r="F160" s="771"/>
      <c r="G160" s="771"/>
      <c r="H160" s="771"/>
      <c r="I160" s="771"/>
      <c r="J160" s="771"/>
      <c r="K160" s="771"/>
      <c r="L160" s="771"/>
      <c r="M160" s="771"/>
      <c r="N160" s="770"/>
      <c r="O160" s="771"/>
      <c r="P160" s="771"/>
      <c r="Q160" s="771"/>
      <c r="R160" s="771"/>
      <c r="S160" s="771"/>
      <c r="T160" s="771"/>
      <c r="U160" s="771"/>
      <c r="V160" s="771"/>
      <c r="W160" s="771"/>
      <c r="X160" s="771"/>
      <c r="Y160" s="771"/>
      <c r="Z160" s="771"/>
    </row>
    <row r="161" spans="1:26" ht="15.75" customHeight="1">
      <c r="A161" s="771"/>
      <c r="B161" s="861"/>
      <c r="C161" s="771"/>
      <c r="D161" s="771"/>
      <c r="E161" s="771"/>
      <c r="F161" s="771"/>
      <c r="G161" s="771"/>
      <c r="H161" s="771"/>
      <c r="I161" s="771"/>
      <c r="J161" s="771"/>
      <c r="K161" s="771"/>
      <c r="L161" s="771"/>
      <c r="M161" s="771"/>
      <c r="N161" s="770"/>
      <c r="O161" s="771"/>
      <c r="P161" s="771"/>
      <c r="Q161" s="771"/>
      <c r="R161" s="771"/>
      <c r="S161" s="771"/>
      <c r="T161" s="771"/>
      <c r="U161" s="771"/>
      <c r="V161" s="771"/>
      <c r="W161" s="771"/>
      <c r="X161" s="771"/>
      <c r="Y161" s="771"/>
      <c r="Z161" s="771"/>
    </row>
    <row r="162" spans="1:26" ht="15.75" customHeight="1">
      <c r="A162" s="771"/>
      <c r="B162" s="861"/>
      <c r="C162" s="771"/>
      <c r="D162" s="771"/>
      <c r="E162" s="771"/>
      <c r="F162" s="771"/>
      <c r="G162" s="771"/>
      <c r="H162" s="771"/>
      <c r="I162" s="771"/>
      <c r="J162" s="771"/>
      <c r="K162" s="771"/>
      <c r="L162" s="771"/>
      <c r="M162" s="771"/>
      <c r="N162" s="770"/>
      <c r="O162" s="771"/>
      <c r="P162" s="771"/>
      <c r="Q162" s="771"/>
      <c r="R162" s="771"/>
      <c r="S162" s="771"/>
      <c r="T162" s="771"/>
      <c r="U162" s="771"/>
      <c r="V162" s="771"/>
      <c r="W162" s="771"/>
      <c r="X162" s="771"/>
      <c r="Y162" s="771"/>
      <c r="Z162" s="771"/>
    </row>
    <row r="163" spans="1:26" ht="15.75" customHeight="1">
      <c r="A163" s="771"/>
      <c r="B163" s="861"/>
      <c r="C163" s="771"/>
      <c r="D163" s="771"/>
      <c r="E163" s="771"/>
      <c r="F163" s="771"/>
      <c r="G163" s="771"/>
      <c r="H163" s="771"/>
      <c r="I163" s="771"/>
      <c r="J163" s="771"/>
      <c r="K163" s="771"/>
      <c r="L163" s="771"/>
      <c r="M163" s="771"/>
      <c r="N163" s="770"/>
      <c r="O163" s="771"/>
      <c r="P163" s="771"/>
      <c r="Q163" s="771"/>
      <c r="R163" s="771"/>
      <c r="S163" s="771"/>
      <c r="T163" s="771"/>
      <c r="U163" s="771"/>
      <c r="V163" s="771"/>
      <c r="W163" s="771"/>
      <c r="X163" s="771"/>
      <c r="Y163" s="771"/>
      <c r="Z163" s="771"/>
    </row>
    <row r="164" spans="1:26" ht="15.75" customHeight="1">
      <c r="A164" s="771"/>
      <c r="B164" s="861"/>
      <c r="C164" s="771"/>
      <c r="D164" s="771"/>
      <c r="E164" s="771"/>
      <c r="F164" s="771"/>
      <c r="G164" s="771"/>
      <c r="H164" s="771"/>
      <c r="I164" s="771"/>
      <c r="J164" s="771"/>
      <c r="K164" s="771"/>
      <c r="L164" s="771"/>
      <c r="M164" s="771"/>
      <c r="N164" s="770"/>
      <c r="O164" s="771"/>
      <c r="P164" s="771"/>
      <c r="Q164" s="771"/>
      <c r="R164" s="771"/>
      <c r="S164" s="771"/>
      <c r="T164" s="771"/>
      <c r="U164" s="771"/>
      <c r="V164" s="771"/>
      <c r="W164" s="771"/>
      <c r="X164" s="771"/>
      <c r="Y164" s="771"/>
      <c r="Z164" s="771"/>
    </row>
    <row r="165" spans="1:26" ht="15.75" customHeight="1">
      <c r="A165" s="771"/>
      <c r="B165" s="861"/>
      <c r="C165" s="771"/>
      <c r="D165" s="771"/>
      <c r="E165" s="771"/>
      <c r="F165" s="771"/>
      <c r="G165" s="771"/>
      <c r="H165" s="771"/>
      <c r="I165" s="771"/>
      <c r="J165" s="771"/>
      <c r="K165" s="771"/>
      <c r="L165" s="771"/>
      <c r="M165" s="771"/>
      <c r="N165" s="770"/>
      <c r="O165" s="771"/>
      <c r="P165" s="771"/>
      <c r="Q165" s="771"/>
      <c r="R165" s="771"/>
      <c r="S165" s="771"/>
      <c r="T165" s="771"/>
      <c r="U165" s="771"/>
      <c r="V165" s="771"/>
      <c r="W165" s="771"/>
      <c r="X165" s="771"/>
      <c r="Y165" s="771"/>
      <c r="Z165" s="771"/>
    </row>
    <row r="166" spans="1:26" ht="15.75" customHeight="1">
      <c r="A166" s="771"/>
      <c r="B166" s="861"/>
      <c r="C166" s="771"/>
      <c r="D166" s="771"/>
      <c r="E166" s="771"/>
      <c r="F166" s="771"/>
      <c r="G166" s="771"/>
      <c r="H166" s="771"/>
      <c r="I166" s="771"/>
      <c r="J166" s="771"/>
      <c r="K166" s="771"/>
      <c r="L166" s="771"/>
      <c r="M166" s="771"/>
      <c r="N166" s="770"/>
      <c r="O166" s="771"/>
      <c r="P166" s="771"/>
      <c r="Q166" s="771"/>
      <c r="R166" s="771"/>
      <c r="S166" s="771"/>
      <c r="T166" s="771"/>
      <c r="U166" s="771"/>
      <c r="V166" s="771"/>
      <c r="W166" s="771"/>
      <c r="X166" s="771"/>
      <c r="Y166" s="771"/>
      <c r="Z166" s="771"/>
    </row>
    <row r="167" spans="1:26" ht="15.75" customHeight="1">
      <c r="A167" s="771"/>
      <c r="B167" s="861"/>
      <c r="C167" s="771"/>
      <c r="D167" s="771"/>
      <c r="E167" s="771"/>
      <c r="F167" s="771"/>
      <c r="G167" s="771"/>
      <c r="H167" s="771"/>
      <c r="I167" s="771"/>
      <c r="J167" s="771"/>
      <c r="K167" s="771"/>
      <c r="L167" s="771"/>
      <c r="M167" s="771"/>
      <c r="N167" s="770"/>
      <c r="O167" s="771"/>
      <c r="P167" s="771"/>
      <c r="Q167" s="771"/>
      <c r="R167" s="771"/>
      <c r="S167" s="771"/>
      <c r="T167" s="771"/>
      <c r="U167" s="771"/>
      <c r="V167" s="771"/>
      <c r="W167" s="771"/>
      <c r="X167" s="771"/>
      <c r="Y167" s="771"/>
      <c r="Z167" s="771"/>
    </row>
    <row r="168" spans="1:26" ht="15.75" customHeight="1">
      <c r="A168" s="771"/>
      <c r="B168" s="861"/>
      <c r="C168" s="771"/>
      <c r="D168" s="771"/>
      <c r="E168" s="771"/>
      <c r="F168" s="771"/>
      <c r="G168" s="771"/>
      <c r="H168" s="771"/>
      <c r="I168" s="771"/>
      <c r="J168" s="771"/>
      <c r="K168" s="771"/>
      <c r="L168" s="771"/>
      <c r="M168" s="771"/>
      <c r="N168" s="770"/>
      <c r="O168" s="771"/>
      <c r="P168" s="771"/>
      <c r="Q168" s="771"/>
      <c r="R168" s="771"/>
      <c r="S168" s="771"/>
      <c r="T168" s="771"/>
      <c r="U168" s="771"/>
      <c r="V168" s="771"/>
      <c r="W168" s="771"/>
      <c r="X168" s="771"/>
      <c r="Y168" s="771"/>
      <c r="Z168" s="771"/>
    </row>
    <row r="169" spans="1:26" ht="15.75" customHeight="1">
      <c r="A169" s="771"/>
      <c r="B169" s="861"/>
      <c r="C169" s="771"/>
      <c r="D169" s="771"/>
      <c r="E169" s="771"/>
      <c r="F169" s="771"/>
      <c r="G169" s="771"/>
      <c r="H169" s="771"/>
      <c r="I169" s="771"/>
      <c r="J169" s="771"/>
      <c r="K169" s="771"/>
      <c r="L169" s="771"/>
      <c r="M169" s="771"/>
      <c r="N169" s="770"/>
      <c r="O169" s="771"/>
      <c r="P169" s="771"/>
      <c r="Q169" s="771"/>
      <c r="R169" s="771"/>
      <c r="S169" s="771"/>
      <c r="T169" s="771"/>
      <c r="U169" s="771"/>
      <c r="V169" s="771"/>
      <c r="W169" s="771"/>
      <c r="X169" s="771"/>
      <c r="Y169" s="771"/>
      <c r="Z169" s="771"/>
    </row>
    <row r="170" spans="1:26" ht="15.75" customHeight="1">
      <c r="A170" s="771"/>
      <c r="B170" s="861"/>
      <c r="C170" s="771"/>
      <c r="D170" s="771"/>
      <c r="E170" s="771"/>
      <c r="F170" s="771"/>
      <c r="G170" s="771"/>
      <c r="H170" s="771"/>
      <c r="I170" s="771"/>
      <c r="J170" s="771"/>
      <c r="K170" s="771"/>
      <c r="L170" s="771"/>
      <c r="M170" s="771"/>
      <c r="N170" s="770"/>
      <c r="O170" s="771"/>
      <c r="P170" s="771"/>
      <c r="Q170" s="771"/>
      <c r="R170" s="771"/>
      <c r="S170" s="771"/>
      <c r="T170" s="771"/>
      <c r="U170" s="771"/>
      <c r="V170" s="771"/>
      <c r="W170" s="771"/>
      <c r="X170" s="771"/>
      <c r="Y170" s="771"/>
      <c r="Z170" s="771"/>
    </row>
    <row r="171" spans="1:26" ht="15.75" customHeight="1">
      <c r="A171" s="771"/>
      <c r="B171" s="861"/>
      <c r="C171" s="771"/>
      <c r="D171" s="771"/>
      <c r="E171" s="771"/>
      <c r="F171" s="771"/>
      <c r="G171" s="771"/>
      <c r="H171" s="771"/>
      <c r="I171" s="771"/>
      <c r="J171" s="771"/>
      <c r="K171" s="771"/>
      <c r="L171" s="771"/>
      <c r="M171" s="771"/>
      <c r="N171" s="770"/>
      <c r="O171" s="771"/>
      <c r="P171" s="771"/>
      <c r="Q171" s="771"/>
      <c r="R171" s="771"/>
      <c r="S171" s="771"/>
      <c r="T171" s="771"/>
      <c r="U171" s="771"/>
      <c r="V171" s="771"/>
      <c r="W171" s="771"/>
      <c r="X171" s="771"/>
      <c r="Y171" s="771"/>
      <c r="Z171" s="771"/>
    </row>
    <row r="172" spans="1:26" ht="15.75" customHeight="1">
      <c r="A172" s="771"/>
      <c r="B172" s="861"/>
      <c r="C172" s="771"/>
      <c r="D172" s="771"/>
      <c r="E172" s="771"/>
      <c r="F172" s="771"/>
      <c r="G172" s="771"/>
      <c r="H172" s="771"/>
      <c r="I172" s="771"/>
      <c r="J172" s="771"/>
      <c r="K172" s="771"/>
      <c r="L172" s="771"/>
      <c r="M172" s="771"/>
      <c r="N172" s="770"/>
      <c r="O172" s="771"/>
      <c r="P172" s="771"/>
      <c r="Q172" s="771"/>
      <c r="R172" s="771"/>
      <c r="S172" s="771"/>
      <c r="T172" s="771"/>
      <c r="U172" s="771"/>
      <c r="V172" s="771"/>
      <c r="W172" s="771"/>
      <c r="X172" s="771"/>
      <c r="Y172" s="771"/>
      <c r="Z172" s="771"/>
    </row>
    <row r="173" spans="1:26" ht="15.75" customHeight="1">
      <c r="A173" s="771"/>
      <c r="B173" s="861"/>
      <c r="C173" s="771"/>
      <c r="D173" s="771"/>
      <c r="E173" s="771"/>
      <c r="F173" s="771"/>
      <c r="G173" s="771"/>
      <c r="H173" s="771"/>
      <c r="I173" s="771"/>
      <c r="J173" s="771"/>
      <c r="K173" s="771"/>
      <c r="L173" s="771"/>
      <c r="M173" s="771"/>
      <c r="N173" s="770"/>
      <c r="O173" s="771"/>
      <c r="P173" s="771"/>
      <c r="Q173" s="771"/>
      <c r="R173" s="771"/>
      <c r="S173" s="771"/>
      <c r="T173" s="771"/>
      <c r="U173" s="771"/>
      <c r="V173" s="771"/>
      <c r="W173" s="771"/>
      <c r="X173" s="771"/>
      <c r="Y173" s="771"/>
      <c r="Z173" s="771"/>
    </row>
    <row r="174" spans="1:26" ht="15.75" customHeight="1">
      <c r="A174" s="771"/>
      <c r="B174" s="861"/>
      <c r="C174" s="771"/>
      <c r="D174" s="771"/>
      <c r="E174" s="771"/>
      <c r="F174" s="771"/>
      <c r="G174" s="771"/>
      <c r="H174" s="771"/>
      <c r="I174" s="771"/>
      <c r="J174" s="771"/>
      <c r="K174" s="771"/>
      <c r="L174" s="771"/>
      <c r="M174" s="771"/>
      <c r="N174" s="770"/>
      <c r="O174" s="771"/>
      <c r="P174" s="771"/>
      <c r="Q174" s="771"/>
      <c r="R174" s="771"/>
      <c r="S174" s="771"/>
      <c r="T174" s="771"/>
      <c r="U174" s="771"/>
      <c r="V174" s="771"/>
      <c r="W174" s="771"/>
      <c r="X174" s="771"/>
      <c r="Y174" s="771"/>
      <c r="Z174" s="771"/>
    </row>
    <row r="175" spans="1:26" ht="15.75" customHeight="1">
      <c r="A175" s="771"/>
      <c r="B175" s="861"/>
      <c r="C175" s="771"/>
      <c r="D175" s="771"/>
      <c r="E175" s="771"/>
      <c r="F175" s="771"/>
      <c r="G175" s="771"/>
      <c r="H175" s="771"/>
      <c r="I175" s="771"/>
      <c r="J175" s="771"/>
      <c r="K175" s="771"/>
      <c r="L175" s="771"/>
      <c r="M175" s="771"/>
      <c r="N175" s="770"/>
      <c r="O175" s="771"/>
      <c r="P175" s="771"/>
      <c r="Q175" s="771"/>
      <c r="R175" s="771"/>
      <c r="S175" s="771"/>
      <c r="T175" s="771"/>
      <c r="U175" s="771"/>
      <c r="V175" s="771"/>
      <c r="W175" s="771"/>
      <c r="X175" s="771"/>
      <c r="Y175" s="771"/>
      <c r="Z175" s="771"/>
    </row>
    <row r="176" spans="1:26" ht="15.75" customHeight="1">
      <c r="A176" s="771"/>
      <c r="B176" s="861"/>
      <c r="C176" s="771"/>
      <c r="D176" s="771"/>
      <c r="E176" s="771"/>
      <c r="F176" s="771"/>
      <c r="G176" s="771"/>
      <c r="H176" s="771"/>
      <c r="I176" s="771"/>
      <c r="J176" s="771"/>
      <c r="K176" s="771"/>
      <c r="L176" s="771"/>
      <c r="M176" s="771"/>
      <c r="N176" s="770"/>
      <c r="O176" s="771"/>
      <c r="P176" s="771"/>
      <c r="Q176" s="771"/>
      <c r="R176" s="771"/>
      <c r="S176" s="771"/>
      <c r="T176" s="771"/>
      <c r="U176" s="771"/>
      <c r="V176" s="771"/>
      <c r="W176" s="771"/>
      <c r="X176" s="771"/>
      <c r="Y176" s="771"/>
      <c r="Z176" s="771"/>
    </row>
    <row r="177" spans="1:26" ht="15.75" customHeight="1">
      <c r="A177" s="771"/>
      <c r="B177" s="861"/>
      <c r="C177" s="771"/>
      <c r="D177" s="771"/>
      <c r="E177" s="771"/>
      <c r="F177" s="771"/>
      <c r="G177" s="771"/>
      <c r="H177" s="771"/>
      <c r="I177" s="771"/>
      <c r="J177" s="771"/>
      <c r="K177" s="771"/>
      <c r="L177" s="771"/>
      <c r="M177" s="771"/>
      <c r="N177" s="770"/>
      <c r="O177" s="771"/>
      <c r="P177" s="771"/>
      <c r="Q177" s="771"/>
      <c r="R177" s="771"/>
      <c r="S177" s="771"/>
      <c r="T177" s="771"/>
      <c r="U177" s="771"/>
      <c r="V177" s="771"/>
      <c r="W177" s="771"/>
      <c r="X177" s="771"/>
      <c r="Y177" s="771"/>
      <c r="Z177" s="771"/>
    </row>
    <row r="178" spans="1:26" ht="15.75" customHeight="1">
      <c r="A178" s="771"/>
      <c r="B178" s="861"/>
      <c r="C178" s="771"/>
      <c r="D178" s="771"/>
      <c r="E178" s="771"/>
      <c r="F178" s="771"/>
      <c r="G178" s="771"/>
      <c r="H178" s="771"/>
      <c r="I178" s="771"/>
      <c r="J178" s="771"/>
      <c r="K178" s="771"/>
      <c r="L178" s="771"/>
      <c r="M178" s="771"/>
      <c r="N178" s="770"/>
      <c r="O178" s="771"/>
      <c r="P178" s="771"/>
      <c r="Q178" s="771"/>
      <c r="R178" s="771"/>
      <c r="S178" s="771"/>
      <c r="T178" s="771"/>
      <c r="U178" s="771"/>
      <c r="V178" s="771"/>
      <c r="W178" s="771"/>
      <c r="X178" s="771"/>
      <c r="Y178" s="771"/>
      <c r="Z178" s="771"/>
    </row>
    <row r="179" spans="1:26" ht="15.75" customHeight="1">
      <c r="A179" s="771"/>
      <c r="B179" s="861"/>
      <c r="C179" s="771"/>
      <c r="D179" s="771"/>
      <c r="E179" s="771"/>
      <c r="F179" s="771"/>
      <c r="G179" s="771"/>
      <c r="H179" s="771"/>
      <c r="I179" s="771"/>
      <c r="J179" s="771"/>
      <c r="K179" s="771"/>
      <c r="L179" s="771"/>
      <c r="M179" s="771"/>
      <c r="N179" s="770"/>
      <c r="O179" s="771"/>
      <c r="P179" s="771"/>
      <c r="Q179" s="771"/>
      <c r="R179" s="771"/>
      <c r="S179" s="771"/>
      <c r="T179" s="771"/>
      <c r="U179" s="771"/>
      <c r="V179" s="771"/>
      <c r="W179" s="771"/>
      <c r="X179" s="771"/>
      <c r="Y179" s="771"/>
      <c r="Z179" s="771"/>
    </row>
    <row r="180" spans="1:26" ht="15.75" customHeight="1">
      <c r="A180" s="771"/>
      <c r="B180" s="861"/>
      <c r="C180" s="771"/>
      <c r="D180" s="771"/>
      <c r="E180" s="771"/>
      <c r="F180" s="771"/>
      <c r="G180" s="771"/>
      <c r="H180" s="771"/>
      <c r="I180" s="771"/>
      <c r="J180" s="771"/>
      <c r="K180" s="771"/>
      <c r="L180" s="771"/>
      <c r="M180" s="771"/>
      <c r="N180" s="770"/>
      <c r="O180" s="771"/>
      <c r="P180" s="771"/>
      <c r="Q180" s="771"/>
      <c r="R180" s="771"/>
      <c r="S180" s="771"/>
      <c r="T180" s="771"/>
      <c r="U180" s="771"/>
      <c r="V180" s="771"/>
      <c r="W180" s="771"/>
      <c r="X180" s="771"/>
      <c r="Y180" s="771"/>
      <c r="Z180" s="771"/>
    </row>
    <row r="181" spans="1:26" ht="15.75" customHeight="1">
      <c r="A181" s="771"/>
      <c r="B181" s="861"/>
      <c r="C181" s="771"/>
      <c r="D181" s="771"/>
      <c r="E181" s="771"/>
      <c r="F181" s="771"/>
      <c r="G181" s="771"/>
      <c r="H181" s="771"/>
      <c r="I181" s="771"/>
      <c r="J181" s="771"/>
      <c r="K181" s="771"/>
      <c r="L181" s="771"/>
      <c r="M181" s="771"/>
      <c r="N181" s="770"/>
      <c r="O181" s="771"/>
      <c r="P181" s="771"/>
      <c r="Q181" s="771"/>
      <c r="R181" s="771"/>
      <c r="S181" s="771"/>
      <c r="T181" s="771"/>
      <c r="U181" s="771"/>
      <c r="V181" s="771"/>
      <c r="W181" s="771"/>
      <c r="X181" s="771"/>
      <c r="Y181" s="771"/>
      <c r="Z181" s="771"/>
    </row>
    <row r="182" spans="1:26" ht="15.75" customHeight="1">
      <c r="A182" s="771"/>
      <c r="B182" s="861"/>
      <c r="C182" s="771"/>
      <c r="D182" s="771"/>
      <c r="E182" s="771"/>
      <c r="F182" s="771"/>
      <c r="G182" s="771"/>
      <c r="H182" s="771"/>
      <c r="I182" s="771"/>
      <c r="J182" s="771"/>
      <c r="K182" s="771"/>
      <c r="L182" s="771"/>
      <c r="M182" s="771"/>
      <c r="N182" s="770"/>
      <c r="O182" s="771"/>
      <c r="P182" s="771"/>
      <c r="Q182" s="771"/>
      <c r="R182" s="771"/>
      <c r="S182" s="771"/>
      <c r="T182" s="771"/>
      <c r="U182" s="771"/>
      <c r="V182" s="771"/>
      <c r="W182" s="771"/>
      <c r="X182" s="771"/>
      <c r="Y182" s="771"/>
      <c r="Z182" s="771"/>
    </row>
    <row r="183" spans="1:26" ht="15.75" customHeight="1">
      <c r="A183" s="771"/>
      <c r="B183" s="861"/>
      <c r="C183" s="771"/>
      <c r="D183" s="771"/>
      <c r="E183" s="771"/>
      <c r="F183" s="771"/>
      <c r="G183" s="771"/>
      <c r="H183" s="771"/>
      <c r="I183" s="771"/>
      <c r="J183" s="771"/>
      <c r="K183" s="771"/>
      <c r="L183" s="771"/>
      <c r="M183" s="771"/>
      <c r="N183" s="770"/>
      <c r="O183" s="771"/>
      <c r="P183" s="771"/>
      <c r="Q183" s="771"/>
      <c r="R183" s="771"/>
      <c r="S183" s="771"/>
      <c r="T183" s="771"/>
      <c r="U183" s="771"/>
      <c r="V183" s="771"/>
      <c r="W183" s="771"/>
      <c r="X183" s="771"/>
      <c r="Y183" s="771"/>
      <c r="Z183" s="771"/>
    </row>
    <row r="184" spans="1:26" ht="15.75" customHeight="1">
      <c r="A184" s="771"/>
      <c r="B184" s="861"/>
      <c r="C184" s="771"/>
      <c r="D184" s="771"/>
      <c r="E184" s="771"/>
      <c r="F184" s="771"/>
      <c r="G184" s="771"/>
      <c r="H184" s="771"/>
      <c r="I184" s="771"/>
      <c r="J184" s="771"/>
      <c r="K184" s="771"/>
      <c r="L184" s="771"/>
      <c r="M184" s="771"/>
      <c r="N184" s="770"/>
      <c r="O184" s="771"/>
      <c r="P184" s="771"/>
      <c r="Q184" s="771"/>
      <c r="R184" s="771"/>
      <c r="S184" s="771"/>
      <c r="T184" s="771"/>
      <c r="U184" s="771"/>
      <c r="V184" s="771"/>
      <c r="W184" s="771"/>
      <c r="X184" s="771"/>
      <c r="Y184" s="771"/>
      <c r="Z184" s="771"/>
    </row>
    <row r="185" spans="1:26" ht="15.75" customHeight="1">
      <c r="A185" s="771"/>
      <c r="B185" s="861"/>
      <c r="C185" s="771"/>
      <c r="D185" s="771"/>
      <c r="E185" s="771"/>
      <c r="F185" s="771"/>
      <c r="G185" s="771"/>
      <c r="H185" s="771"/>
      <c r="I185" s="771"/>
      <c r="J185" s="771"/>
      <c r="K185" s="771"/>
      <c r="L185" s="771"/>
      <c r="M185" s="771"/>
      <c r="N185" s="770"/>
      <c r="O185" s="771"/>
      <c r="P185" s="771"/>
      <c r="Q185" s="771"/>
      <c r="R185" s="771"/>
      <c r="S185" s="771"/>
      <c r="T185" s="771"/>
      <c r="U185" s="771"/>
      <c r="V185" s="771"/>
      <c r="W185" s="771"/>
      <c r="X185" s="771"/>
      <c r="Y185" s="771"/>
      <c r="Z185" s="771"/>
    </row>
    <row r="186" spans="1:26" ht="15.75" customHeight="1">
      <c r="A186" s="771"/>
      <c r="B186" s="861"/>
      <c r="C186" s="771"/>
      <c r="D186" s="771"/>
      <c r="E186" s="771"/>
      <c r="F186" s="771"/>
      <c r="G186" s="771"/>
      <c r="H186" s="771"/>
      <c r="I186" s="771"/>
      <c r="J186" s="771"/>
      <c r="K186" s="771"/>
      <c r="L186" s="771"/>
      <c r="M186" s="771"/>
      <c r="N186" s="770"/>
      <c r="O186" s="771"/>
      <c r="P186" s="771"/>
      <c r="Q186" s="771"/>
      <c r="R186" s="771"/>
      <c r="S186" s="771"/>
      <c r="T186" s="771"/>
      <c r="U186" s="771"/>
      <c r="V186" s="771"/>
      <c r="W186" s="771"/>
      <c r="X186" s="771"/>
      <c r="Y186" s="771"/>
      <c r="Z186" s="771"/>
    </row>
    <row r="187" spans="1:26" ht="15.75" customHeight="1">
      <c r="A187" s="771"/>
      <c r="B187" s="861"/>
      <c r="C187" s="771"/>
      <c r="D187" s="771"/>
      <c r="E187" s="771"/>
      <c r="F187" s="771"/>
      <c r="G187" s="771"/>
      <c r="H187" s="771"/>
      <c r="I187" s="771"/>
      <c r="J187" s="771"/>
      <c r="K187" s="771"/>
      <c r="L187" s="771"/>
      <c r="M187" s="771"/>
      <c r="N187" s="770"/>
      <c r="O187" s="771"/>
      <c r="P187" s="771"/>
      <c r="Q187" s="771"/>
      <c r="R187" s="771"/>
      <c r="S187" s="771"/>
      <c r="T187" s="771"/>
      <c r="U187" s="771"/>
      <c r="V187" s="771"/>
      <c r="W187" s="771"/>
      <c r="X187" s="771"/>
      <c r="Y187" s="771"/>
      <c r="Z187" s="771"/>
    </row>
    <row r="188" spans="1:26" ht="15.75" customHeight="1">
      <c r="A188" s="771"/>
      <c r="B188" s="861"/>
      <c r="C188" s="771"/>
      <c r="D188" s="771"/>
      <c r="E188" s="771"/>
      <c r="F188" s="771"/>
      <c r="G188" s="771"/>
      <c r="H188" s="771"/>
      <c r="I188" s="771"/>
      <c r="J188" s="771"/>
      <c r="K188" s="771"/>
      <c r="L188" s="771"/>
      <c r="M188" s="771"/>
      <c r="N188" s="770"/>
      <c r="O188" s="771"/>
      <c r="P188" s="771"/>
      <c r="Q188" s="771"/>
      <c r="R188" s="771"/>
      <c r="S188" s="771"/>
      <c r="T188" s="771"/>
      <c r="U188" s="771"/>
      <c r="V188" s="771"/>
      <c r="W188" s="771"/>
      <c r="X188" s="771"/>
      <c r="Y188" s="771"/>
      <c r="Z188" s="771"/>
    </row>
    <row r="189" spans="1:26" ht="15.75" customHeight="1">
      <c r="A189" s="771"/>
      <c r="B189" s="861"/>
      <c r="C189" s="771"/>
      <c r="D189" s="771"/>
      <c r="E189" s="771"/>
      <c r="F189" s="771"/>
      <c r="G189" s="771"/>
      <c r="H189" s="771"/>
      <c r="I189" s="771"/>
      <c r="J189" s="771"/>
      <c r="K189" s="771"/>
      <c r="L189" s="771"/>
      <c r="M189" s="771"/>
      <c r="N189" s="770"/>
      <c r="O189" s="771"/>
      <c r="P189" s="771"/>
      <c r="Q189" s="771"/>
      <c r="R189" s="771"/>
      <c r="S189" s="771"/>
      <c r="T189" s="771"/>
      <c r="U189" s="771"/>
      <c r="V189" s="771"/>
      <c r="W189" s="771"/>
      <c r="X189" s="771"/>
      <c r="Y189" s="771"/>
      <c r="Z189" s="771"/>
    </row>
    <row r="190" spans="1:26" ht="15.75" customHeight="1">
      <c r="A190" s="771"/>
      <c r="B190" s="861"/>
      <c r="C190" s="771"/>
      <c r="D190" s="771"/>
      <c r="E190" s="771"/>
      <c r="F190" s="771"/>
      <c r="G190" s="771"/>
      <c r="H190" s="771"/>
      <c r="I190" s="771"/>
      <c r="J190" s="771"/>
      <c r="K190" s="771"/>
      <c r="L190" s="771"/>
      <c r="M190" s="771"/>
      <c r="N190" s="770"/>
      <c r="O190" s="771"/>
      <c r="P190" s="771"/>
      <c r="Q190" s="771"/>
      <c r="R190" s="771"/>
      <c r="S190" s="771"/>
      <c r="T190" s="771"/>
      <c r="U190" s="771"/>
      <c r="V190" s="771"/>
      <c r="W190" s="771"/>
      <c r="X190" s="771"/>
      <c r="Y190" s="771"/>
      <c r="Z190" s="771"/>
    </row>
    <row r="191" spans="1:26" ht="15.75" customHeight="1">
      <c r="A191" s="771"/>
      <c r="B191" s="861"/>
      <c r="C191" s="771"/>
      <c r="D191" s="771"/>
      <c r="E191" s="771"/>
      <c r="F191" s="771"/>
      <c r="G191" s="771"/>
      <c r="H191" s="771"/>
      <c r="I191" s="771"/>
      <c r="J191" s="771"/>
      <c r="K191" s="771"/>
      <c r="L191" s="771"/>
      <c r="M191" s="771"/>
      <c r="N191" s="770"/>
      <c r="O191" s="771"/>
      <c r="P191" s="771"/>
      <c r="Q191" s="771"/>
      <c r="R191" s="771"/>
      <c r="S191" s="771"/>
      <c r="T191" s="771"/>
      <c r="U191" s="771"/>
      <c r="V191" s="771"/>
      <c r="W191" s="771"/>
      <c r="X191" s="771"/>
      <c r="Y191" s="771"/>
      <c r="Z191" s="771"/>
    </row>
    <row r="192" spans="1:26" ht="15.75" customHeight="1">
      <c r="A192" s="771"/>
      <c r="B192" s="861"/>
      <c r="C192" s="771"/>
      <c r="D192" s="771"/>
      <c r="E192" s="771"/>
      <c r="F192" s="771"/>
      <c r="G192" s="771"/>
      <c r="H192" s="771"/>
      <c r="I192" s="771"/>
      <c r="J192" s="771"/>
      <c r="K192" s="771"/>
      <c r="L192" s="771"/>
      <c r="M192" s="771"/>
      <c r="N192" s="770"/>
      <c r="O192" s="771"/>
      <c r="P192" s="771"/>
      <c r="Q192" s="771"/>
      <c r="R192" s="771"/>
      <c r="S192" s="771"/>
      <c r="T192" s="771"/>
      <c r="U192" s="771"/>
      <c r="V192" s="771"/>
      <c r="W192" s="771"/>
      <c r="X192" s="771"/>
      <c r="Y192" s="771"/>
      <c r="Z192" s="771"/>
    </row>
    <row r="193" spans="1:26" ht="15.75" customHeight="1">
      <c r="A193" s="771"/>
      <c r="B193" s="861"/>
      <c r="C193" s="771"/>
      <c r="D193" s="771"/>
      <c r="E193" s="771"/>
      <c r="F193" s="771"/>
      <c r="G193" s="771"/>
      <c r="H193" s="771"/>
      <c r="I193" s="771"/>
      <c r="J193" s="771"/>
      <c r="K193" s="771"/>
      <c r="L193" s="771"/>
      <c r="M193" s="771"/>
      <c r="N193" s="770"/>
      <c r="O193" s="771"/>
      <c r="P193" s="771"/>
      <c r="Q193" s="771"/>
      <c r="R193" s="771"/>
      <c r="S193" s="771"/>
      <c r="T193" s="771"/>
      <c r="U193" s="771"/>
      <c r="V193" s="771"/>
      <c r="W193" s="771"/>
      <c r="X193" s="771"/>
      <c r="Y193" s="771"/>
      <c r="Z193" s="771"/>
    </row>
    <row r="194" spans="1:26" ht="15.75" customHeight="1">
      <c r="A194" s="771"/>
      <c r="B194" s="861"/>
      <c r="C194" s="771"/>
      <c r="D194" s="771"/>
      <c r="E194" s="771"/>
      <c r="F194" s="771"/>
      <c r="G194" s="771"/>
      <c r="H194" s="771"/>
      <c r="I194" s="771"/>
      <c r="J194" s="771"/>
      <c r="K194" s="771"/>
      <c r="L194" s="771"/>
      <c r="M194" s="771"/>
      <c r="N194" s="770"/>
      <c r="O194" s="771"/>
      <c r="P194" s="771"/>
      <c r="Q194" s="771"/>
      <c r="R194" s="771"/>
      <c r="S194" s="771"/>
      <c r="T194" s="771"/>
      <c r="U194" s="771"/>
      <c r="V194" s="771"/>
      <c r="W194" s="771"/>
      <c r="X194" s="771"/>
      <c r="Y194" s="771"/>
      <c r="Z194" s="771"/>
    </row>
    <row r="195" spans="1:26" ht="15.75" customHeight="1">
      <c r="A195" s="771"/>
      <c r="B195" s="861"/>
      <c r="C195" s="771"/>
      <c r="D195" s="771"/>
      <c r="E195" s="771"/>
      <c r="F195" s="771"/>
      <c r="G195" s="771"/>
      <c r="H195" s="771"/>
      <c r="I195" s="771"/>
      <c r="J195" s="771"/>
      <c r="K195" s="771"/>
      <c r="L195" s="771"/>
      <c r="M195" s="771"/>
      <c r="N195" s="770"/>
      <c r="O195" s="771"/>
      <c r="P195" s="771"/>
      <c r="Q195" s="771"/>
      <c r="R195" s="771"/>
      <c r="S195" s="771"/>
      <c r="T195" s="771"/>
      <c r="U195" s="771"/>
      <c r="V195" s="771"/>
      <c r="W195" s="771"/>
      <c r="X195" s="771"/>
      <c r="Y195" s="771"/>
      <c r="Z195" s="771"/>
    </row>
    <row r="196" spans="1:26" ht="15.75" customHeight="1">
      <c r="A196" s="771"/>
      <c r="B196" s="861"/>
      <c r="C196" s="771"/>
      <c r="D196" s="771"/>
      <c r="E196" s="771"/>
      <c r="F196" s="771"/>
      <c r="G196" s="771"/>
      <c r="H196" s="771"/>
      <c r="I196" s="771"/>
      <c r="J196" s="771"/>
      <c r="K196" s="771"/>
      <c r="L196" s="771"/>
      <c r="M196" s="771"/>
      <c r="N196" s="770"/>
      <c r="O196" s="771"/>
      <c r="P196" s="771"/>
      <c r="Q196" s="771"/>
      <c r="R196" s="771"/>
      <c r="S196" s="771"/>
      <c r="T196" s="771"/>
      <c r="U196" s="771"/>
      <c r="V196" s="771"/>
      <c r="W196" s="771"/>
      <c r="X196" s="771"/>
      <c r="Y196" s="771"/>
      <c r="Z196" s="771"/>
    </row>
    <row r="197" spans="1:26" ht="15.75" customHeight="1">
      <c r="A197" s="771"/>
      <c r="B197" s="861"/>
      <c r="C197" s="771"/>
      <c r="D197" s="771"/>
      <c r="E197" s="771"/>
      <c r="F197" s="771"/>
      <c r="G197" s="771"/>
      <c r="H197" s="771"/>
      <c r="I197" s="771"/>
      <c r="J197" s="771"/>
      <c r="K197" s="771"/>
      <c r="L197" s="771"/>
      <c r="M197" s="771"/>
      <c r="N197" s="770"/>
      <c r="O197" s="771"/>
      <c r="P197" s="771"/>
      <c r="Q197" s="771"/>
      <c r="R197" s="771"/>
      <c r="S197" s="771"/>
      <c r="T197" s="771"/>
      <c r="U197" s="771"/>
      <c r="V197" s="771"/>
      <c r="W197" s="771"/>
      <c r="X197" s="771"/>
      <c r="Y197" s="771"/>
      <c r="Z197" s="771"/>
    </row>
    <row r="198" spans="1:26" ht="15.75" customHeight="1">
      <c r="A198" s="771"/>
      <c r="B198" s="861"/>
      <c r="C198" s="771"/>
      <c r="D198" s="771"/>
      <c r="E198" s="771"/>
      <c r="F198" s="771"/>
      <c r="G198" s="771"/>
      <c r="H198" s="771"/>
      <c r="I198" s="771"/>
      <c r="J198" s="771"/>
      <c r="K198" s="771"/>
      <c r="L198" s="771"/>
      <c r="M198" s="771"/>
      <c r="N198" s="770"/>
      <c r="O198" s="771"/>
      <c r="P198" s="771"/>
      <c r="Q198" s="771"/>
      <c r="R198" s="771"/>
      <c r="S198" s="771"/>
      <c r="T198" s="771"/>
      <c r="U198" s="771"/>
      <c r="V198" s="771"/>
      <c r="W198" s="771"/>
      <c r="X198" s="771"/>
      <c r="Y198" s="771"/>
      <c r="Z198" s="771"/>
    </row>
    <row r="199" spans="1:26" ht="15.75" customHeight="1">
      <c r="A199" s="771"/>
      <c r="B199" s="861"/>
      <c r="C199" s="771"/>
      <c r="D199" s="771"/>
      <c r="E199" s="771"/>
      <c r="F199" s="771"/>
      <c r="G199" s="771"/>
      <c r="H199" s="771"/>
      <c r="I199" s="771"/>
      <c r="J199" s="771"/>
      <c r="K199" s="771"/>
      <c r="L199" s="771"/>
      <c r="M199" s="771"/>
      <c r="N199" s="770"/>
      <c r="O199" s="771"/>
      <c r="P199" s="771"/>
      <c r="Q199" s="771"/>
      <c r="R199" s="771"/>
      <c r="S199" s="771"/>
      <c r="T199" s="771"/>
      <c r="U199" s="771"/>
      <c r="V199" s="771"/>
      <c r="W199" s="771"/>
      <c r="X199" s="771"/>
      <c r="Y199" s="771"/>
      <c r="Z199" s="771"/>
    </row>
    <row r="200" spans="1:26" ht="15.75" customHeight="1">
      <c r="A200" s="771"/>
      <c r="B200" s="861"/>
      <c r="C200" s="771"/>
      <c r="D200" s="771"/>
      <c r="E200" s="771"/>
      <c r="F200" s="771"/>
      <c r="G200" s="771"/>
      <c r="H200" s="771"/>
      <c r="I200" s="771"/>
      <c r="J200" s="771"/>
      <c r="K200" s="771"/>
      <c r="L200" s="771"/>
      <c r="M200" s="771"/>
      <c r="N200" s="770"/>
      <c r="O200" s="771"/>
      <c r="P200" s="771"/>
      <c r="Q200" s="771"/>
      <c r="R200" s="771"/>
      <c r="S200" s="771"/>
      <c r="T200" s="771"/>
      <c r="U200" s="771"/>
      <c r="V200" s="771"/>
      <c r="W200" s="771"/>
      <c r="X200" s="771"/>
      <c r="Y200" s="771"/>
      <c r="Z200" s="771"/>
    </row>
    <row r="201" spans="1:26" ht="15.75" customHeight="1">
      <c r="A201" s="771"/>
      <c r="B201" s="861"/>
      <c r="C201" s="771"/>
      <c r="D201" s="771"/>
      <c r="E201" s="771"/>
      <c r="F201" s="771"/>
      <c r="G201" s="771"/>
      <c r="H201" s="771"/>
      <c r="I201" s="771"/>
      <c r="J201" s="771"/>
      <c r="K201" s="771"/>
      <c r="L201" s="771"/>
      <c r="M201" s="771"/>
      <c r="N201" s="770"/>
      <c r="O201" s="771"/>
      <c r="P201" s="771"/>
      <c r="Q201" s="771"/>
      <c r="R201" s="771"/>
      <c r="S201" s="771"/>
      <c r="T201" s="771"/>
      <c r="U201" s="771"/>
      <c r="V201" s="771"/>
      <c r="W201" s="771"/>
      <c r="X201" s="771"/>
      <c r="Y201" s="771"/>
      <c r="Z201" s="771"/>
    </row>
    <row r="202" spans="1:26" ht="15.75" customHeight="1">
      <c r="A202" s="771"/>
      <c r="B202" s="861"/>
      <c r="C202" s="771"/>
      <c r="D202" s="771"/>
      <c r="E202" s="771"/>
      <c r="F202" s="771"/>
      <c r="G202" s="771"/>
      <c r="H202" s="771"/>
      <c r="I202" s="771"/>
      <c r="J202" s="771"/>
      <c r="K202" s="771"/>
      <c r="L202" s="771"/>
      <c r="M202" s="771"/>
      <c r="N202" s="770"/>
      <c r="O202" s="771"/>
      <c r="P202" s="771"/>
      <c r="Q202" s="771"/>
      <c r="R202" s="771"/>
      <c r="S202" s="771"/>
      <c r="T202" s="771"/>
      <c r="U202" s="771"/>
      <c r="V202" s="771"/>
      <c r="W202" s="771"/>
      <c r="X202" s="771"/>
      <c r="Y202" s="771"/>
      <c r="Z202" s="771"/>
    </row>
    <row r="203" spans="1:26" ht="15.75" customHeight="1">
      <c r="A203" s="771"/>
      <c r="B203" s="861"/>
      <c r="C203" s="771"/>
      <c r="D203" s="771"/>
      <c r="E203" s="771"/>
      <c r="F203" s="771"/>
      <c r="G203" s="771"/>
      <c r="H203" s="771"/>
      <c r="I203" s="771"/>
      <c r="J203" s="771"/>
      <c r="K203" s="771"/>
      <c r="L203" s="771"/>
      <c r="M203" s="771"/>
      <c r="N203" s="770"/>
      <c r="O203" s="771"/>
      <c r="P203" s="771"/>
      <c r="Q203" s="771"/>
      <c r="R203" s="771"/>
      <c r="S203" s="771"/>
      <c r="T203" s="771"/>
      <c r="U203" s="771"/>
      <c r="V203" s="771"/>
      <c r="W203" s="771"/>
      <c r="X203" s="771"/>
      <c r="Y203" s="771"/>
      <c r="Z203" s="771"/>
    </row>
    <row r="204" spans="1:26" ht="15.75" customHeight="1">
      <c r="A204" s="771"/>
      <c r="B204" s="861"/>
      <c r="C204" s="771"/>
      <c r="D204" s="771"/>
      <c r="E204" s="771"/>
      <c r="F204" s="771"/>
      <c r="G204" s="771"/>
      <c r="H204" s="771"/>
      <c r="I204" s="771"/>
      <c r="J204" s="771"/>
      <c r="K204" s="771"/>
      <c r="L204" s="771"/>
      <c r="M204" s="771"/>
      <c r="N204" s="770"/>
      <c r="O204" s="771"/>
      <c r="P204" s="771"/>
      <c r="Q204" s="771"/>
      <c r="R204" s="771"/>
      <c r="S204" s="771"/>
      <c r="T204" s="771"/>
      <c r="U204" s="771"/>
      <c r="V204" s="771"/>
      <c r="W204" s="771"/>
      <c r="X204" s="771"/>
      <c r="Y204" s="771"/>
      <c r="Z204" s="771"/>
    </row>
    <row r="205" spans="1:26" ht="15.75" customHeight="1">
      <c r="A205" s="771"/>
      <c r="B205" s="861"/>
      <c r="C205" s="771"/>
      <c r="D205" s="771"/>
      <c r="E205" s="771"/>
      <c r="F205" s="771"/>
      <c r="G205" s="771"/>
      <c r="H205" s="771"/>
      <c r="I205" s="771"/>
      <c r="J205" s="771"/>
      <c r="K205" s="771"/>
      <c r="L205" s="771"/>
      <c r="M205" s="771"/>
      <c r="N205" s="770"/>
      <c r="O205" s="771"/>
      <c r="P205" s="771"/>
      <c r="Q205" s="771"/>
      <c r="R205" s="771"/>
      <c r="S205" s="771"/>
      <c r="T205" s="771"/>
      <c r="U205" s="771"/>
      <c r="V205" s="771"/>
      <c r="W205" s="771"/>
      <c r="X205" s="771"/>
      <c r="Y205" s="771"/>
      <c r="Z205" s="771"/>
    </row>
    <row r="206" spans="1:26" ht="15.75" customHeight="1">
      <c r="A206" s="771"/>
      <c r="B206" s="861"/>
      <c r="C206" s="771"/>
      <c r="D206" s="771"/>
      <c r="E206" s="771"/>
      <c r="F206" s="771"/>
      <c r="G206" s="771"/>
      <c r="H206" s="771"/>
      <c r="I206" s="771"/>
      <c r="J206" s="771"/>
      <c r="K206" s="771"/>
      <c r="L206" s="771"/>
      <c r="M206" s="771"/>
      <c r="N206" s="770"/>
      <c r="O206" s="771"/>
      <c r="P206" s="771"/>
      <c r="Q206" s="771"/>
      <c r="R206" s="771"/>
      <c r="S206" s="771"/>
      <c r="T206" s="771"/>
      <c r="U206" s="771"/>
      <c r="V206" s="771"/>
      <c r="W206" s="771"/>
      <c r="X206" s="771"/>
      <c r="Y206" s="771"/>
      <c r="Z206" s="771"/>
    </row>
    <row r="207" spans="1:26" ht="15.75" customHeight="1">
      <c r="A207" s="771"/>
      <c r="B207" s="861"/>
      <c r="C207" s="771"/>
      <c r="D207" s="771"/>
      <c r="E207" s="771"/>
      <c r="F207" s="771"/>
      <c r="G207" s="771"/>
      <c r="H207" s="771"/>
      <c r="I207" s="771"/>
      <c r="J207" s="771"/>
      <c r="K207" s="771"/>
      <c r="L207" s="771"/>
      <c r="M207" s="771"/>
      <c r="N207" s="770"/>
      <c r="O207" s="771"/>
      <c r="P207" s="771"/>
      <c r="Q207" s="771"/>
      <c r="R207" s="771"/>
      <c r="S207" s="771"/>
      <c r="T207" s="771"/>
      <c r="U207" s="771"/>
      <c r="V207" s="771"/>
      <c r="W207" s="771"/>
      <c r="X207" s="771"/>
      <c r="Y207" s="771"/>
      <c r="Z207" s="771"/>
    </row>
    <row r="208" spans="1:26" ht="15.75" customHeight="1">
      <c r="A208" s="771"/>
      <c r="B208" s="861"/>
      <c r="C208" s="771"/>
      <c r="D208" s="771"/>
      <c r="E208" s="771"/>
      <c r="F208" s="771"/>
      <c r="G208" s="771"/>
      <c r="H208" s="771"/>
      <c r="I208" s="771"/>
      <c r="J208" s="771"/>
      <c r="K208" s="771"/>
      <c r="L208" s="771"/>
      <c r="M208" s="771"/>
      <c r="N208" s="770"/>
      <c r="O208" s="771"/>
      <c r="P208" s="771"/>
      <c r="Q208" s="771"/>
      <c r="R208" s="771"/>
      <c r="S208" s="771"/>
      <c r="T208" s="771"/>
      <c r="U208" s="771"/>
      <c r="V208" s="771"/>
      <c r="W208" s="771"/>
      <c r="X208" s="771"/>
      <c r="Y208" s="771"/>
      <c r="Z208" s="771"/>
    </row>
    <row r="209" spans="1:26" ht="15.75" customHeight="1">
      <c r="A209" s="771"/>
      <c r="B209" s="861"/>
      <c r="C209" s="771"/>
      <c r="D209" s="771"/>
      <c r="E209" s="771"/>
      <c r="F209" s="771"/>
      <c r="G209" s="771"/>
      <c r="H209" s="771"/>
      <c r="I209" s="771"/>
      <c r="J209" s="771"/>
      <c r="K209" s="771"/>
      <c r="L209" s="771"/>
      <c r="M209" s="771"/>
      <c r="N209" s="770"/>
      <c r="O209" s="771"/>
      <c r="P209" s="771"/>
      <c r="Q209" s="771"/>
      <c r="R209" s="771"/>
      <c r="S209" s="771"/>
      <c r="T209" s="771"/>
      <c r="U209" s="771"/>
      <c r="V209" s="771"/>
      <c r="W209" s="771"/>
      <c r="X209" s="771"/>
      <c r="Y209" s="771"/>
      <c r="Z209" s="771"/>
    </row>
    <row r="210" spans="1:26" ht="15.75" customHeight="1">
      <c r="A210" s="771"/>
      <c r="B210" s="861"/>
      <c r="C210" s="771"/>
      <c r="D210" s="771"/>
      <c r="E210" s="771"/>
      <c r="F210" s="771"/>
      <c r="G210" s="771"/>
      <c r="H210" s="771"/>
      <c r="I210" s="771"/>
      <c r="J210" s="771"/>
      <c r="K210" s="771"/>
      <c r="L210" s="771"/>
      <c r="M210" s="771"/>
      <c r="N210" s="770"/>
      <c r="O210" s="771"/>
      <c r="P210" s="771"/>
      <c r="Q210" s="771"/>
      <c r="R210" s="771"/>
      <c r="S210" s="771"/>
      <c r="T210" s="771"/>
      <c r="U210" s="771"/>
      <c r="V210" s="771"/>
      <c r="W210" s="771"/>
      <c r="X210" s="771"/>
      <c r="Y210" s="771"/>
      <c r="Z210" s="771"/>
    </row>
    <row r="211" spans="1:26" ht="15.75" customHeight="1">
      <c r="A211" s="771"/>
      <c r="B211" s="861"/>
      <c r="C211" s="771"/>
      <c r="D211" s="771"/>
      <c r="E211" s="771"/>
      <c r="F211" s="771"/>
      <c r="G211" s="771"/>
      <c r="H211" s="771"/>
      <c r="I211" s="771"/>
      <c r="J211" s="771"/>
      <c r="K211" s="771"/>
      <c r="L211" s="771"/>
      <c r="M211" s="771"/>
      <c r="N211" s="770"/>
      <c r="O211" s="771"/>
      <c r="P211" s="771"/>
      <c r="Q211" s="771"/>
      <c r="R211" s="771"/>
      <c r="S211" s="771"/>
      <c r="T211" s="771"/>
      <c r="U211" s="771"/>
      <c r="V211" s="771"/>
      <c r="W211" s="771"/>
      <c r="X211" s="771"/>
      <c r="Y211" s="771"/>
      <c r="Z211" s="771"/>
    </row>
    <row r="212" spans="1:26" ht="15.75" customHeight="1">
      <c r="A212" s="771"/>
      <c r="B212" s="861"/>
      <c r="C212" s="771"/>
      <c r="D212" s="771"/>
      <c r="E212" s="771"/>
      <c r="F212" s="771"/>
      <c r="G212" s="771"/>
      <c r="H212" s="771"/>
      <c r="I212" s="771"/>
      <c r="J212" s="771"/>
      <c r="K212" s="771"/>
      <c r="L212" s="771"/>
      <c r="M212" s="771"/>
      <c r="N212" s="770"/>
      <c r="O212" s="771"/>
      <c r="P212" s="771"/>
      <c r="Q212" s="771"/>
      <c r="R212" s="771"/>
      <c r="S212" s="771"/>
      <c r="T212" s="771"/>
      <c r="U212" s="771"/>
      <c r="V212" s="771"/>
      <c r="W212" s="771"/>
      <c r="X212" s="771"/>
      <c r="Y212" s="771"/>
      <c r="Z212" s="771"/>
    </row>
    <row r="213" spans="1:26" ht="15.75" customHeight="1">
      <c r="A213" s="771"/>
      <c r="B213" s="861"/>
      <c r="C213" s="771"/>
      <c r="D213" s="771"/>
      <c r="E213" s="771"/>
      <c r="F213" s="771"/>
      <c r="G213" s="771"/>
      <c r="H213" s="771"/>
      <c r="I213" s="771"/>
      <c r="J213" s="771"/>
      <c r="K213" s="771"/>
      <c r="L213" s="771"/>
      <c r="M213" s="771"/>
      <c r="N213" s="770"/>
      <c r="O213" s="771"/>
      <c r="P213" s="771"/>
      <c r="Q213" s="771"/>
      <c r="R213" s="771"/>
      <c r="S213" s="771"/>
      <c r="T213" s="771"/>
      <c r="U213" s="771"/>
      <c r="V213" s="771"/>
      <c r="W213" s="771"/>
      <c r="X213" s="771"/>
      <c r="Y213" s="771"/>
      <c r="Z213" s="771"/>
    </row>
    <row r="214" spans="1:26" ht="15.75" customHeight="1">
      <c r="A214" s="771"/>
      <c r="B214" s="861"/>
      <c r="C214" s="771"/>
      <c r="D214" s="771"/>
      <c r="E214" s="771"/>
      <c r="F214" s="771"/>
      <c r="G214" s="771"/>
      <c r="H214" s="771"/>
      <c r="I214" s="771"/>
      <c r="J214" s="771"/>
      <c r="K214" s="771"/>
      <c r="L214" s="771"/>
      <c r="M214" s="771"/>
      <c r="N214" s="770"/>
      <c r="O214" s="771"/>
      <c r="P214" s="771"/>
      <c r="Q214" s="771"/>
      <c r="R214" s="771"/>
      <c r="S214" s="771"/>
      <c r="T214" s="771"/>
      <c r="U214" s="771"/>
      <c r="V214" s="771"/>
      <c r="W214" s="771"/>
      <c r="X214" s="771"/>
      <c r="Y214" s="771"/>
      <c r="Z214" s="771"/>
    </row>
    <row r="215" spans="1:26" ht="15.75" customHeight="1">
      <c r="A215" s="771"/>
      <c r="B215" s="861"/>
      <c r="C215" s="771"/>
      <c r="D215" s="771"/>
      <c r="E215" s="771"/>
      <c r="F215" s="771"/>
      <c r="G215" s="771"/>
      <c r="H215" s="771"/>
      <c r="I215" s="771"/>
      <c r="J215" s="771"/>
      <c r="K215" s="771"/>
      <c r="L215" s="771"/>
      <c r="M215" s="771"/>
      <c r="N215" s="770"/>
      <c r="O215" s="771"/>
      <c r="P215" s="771"/>
      <c r="Q215" s="771"/>
      <c r="R215" s="771"/>
      <c r="S215" s="771"/>
      <c r="T215" s="771"/>
      <c r="U215" s="771"/>
      <c r="V215" s="771"/>
      <c r="W215" s="771"/>
      <c r="X215" s="771"/>
      <c r="Y215" s="771"/>
      <c r="Z215" s="771"/>
    </row>
    <row r="216" spans="1:26" ht="15.75" customHeight="1">
      <c r="A216" s="771"/>
      <c r="B216" s="861"/>
      <c r="C216" s="771"/>
      <c r="D216" s="771"/>
      <c r="E216" s="771"/>
      <c r="F216" s="771"/>
      <c r="G216" s="771"/>
      <c r="H216" s="771"/>
      <c r="I216" s="771"/>
      <c r="J216" s="771"/>
      <c r="K216" s="771"/>
      <c r="L216" s="771"/>
      <c r="M216" s="771"/>
      <c r="N216" s="770"/>
      <c r="O216" s="771"/>
      <c r="P216" s="771"/>
      <c r="Q216" s="771"/>
      <c r="R216" s="771"/>
      <c r="S216" s="771"/>
      <c r="T216" s="771"/>
      <c r="U216" s="771"/>
      <c r="V216" s="771"/>
      <c r="W216" s="771"/>
      <c r="X216" s="771"/>
      <c r="Y216" s="771"/>
      <c r="Z216" s="771"/>
    </row>
    <row r="217" spans="1:26" ht="15.75" customHeight="1">
      <c r="A217" s="771"/>
      <c r="B217" s="861"/>
      <c r="C217" s="771"/>
      <c r="D217" s="771"/>
      <c r="E217" s="771"/>
      <c r="F217" s="771"/>
      <c r="G217" s="771"/>
      <c r="H217" s="771"/>
      <c r="I217" s="771"/>
      <c r="J217" s="771"/>
      <c r="K217" s="771"/>
      <c r="L217" s="771"/>
      <c r="M217" s="771"/>
      <c r="N217" s="770"/>
      <c r="O217" s="771"/>
      <c r="P217" s="771"/>
      <c r="Q217" s="771"/>
      <c r="R217" s="771"/>
      <c r="S217" s="771"/>
      <c r="T217" s="771"/>
      <c r="U217" s="771"/>
      <c r="V217" s="771"/>
      <c r="W217" s="771"/>
      <c r="X217" s="771"/>
      <c r="Y217" s="771"/>
      <c r="Z217" s="771"/>
    </row>
    <row r="218" spans="1:26" ht="15.75" customHeight="1">
      <c r="A218" s="771"/>
      <c r="B218" s="861"/>
      <c r="C218" s="771"/>
      <c r="D218" s="771"/>
      <c r="E218" s="771"/>
      <c r="F218" s="771"/>
      <c r="G218" s="771"/>
      <c r="H218" s="771"/>
      <c r="I218" s="771"/>
      <c r="J218" s="771"/>
      <c r="K218" s="771"/>
      <c r="L218" s="771"/>
      <c r="M218" s="771"/>
      <c r="N218" s="770"/>
      <c r="O218" s="771"/>
      <c r="P218" s="771"/>
      <c r="Q218" s="771"/>
      <c r="R218" s="771"/>
      <c r="S218" s="771"/>
      <c r="T218" s="771"/>
      <c r="U218" s="771"/>
      <c r="V218" s="771"/>
      <c r="W218" s="771"/>
      <c r="X218" s="771"/>
      <c r="Y218" s="771"/>
      <c r="Z218" s="771"/>
    </row>
    <row r="219" spans="1:26" ht="15.75" customHeight="1">
      <c r="A219" s="771"/>
      <c r="B219" s="861"/>
      <c r="C219" s="771"/>
      <c r="D219" s="771"/>
      <c r="E219" s="771"/>
      <c r="F219" s="771"/>
      <c r="G219" s="771"/>
      <c r="H219" s="771"/>
      <c r="I219" s="771"/>
      <c r="J219" s="771"/>
      <c r="K219" s="771"/>
      <c r="L219" s="771"/>
      <c r="M219" s="771"/>
      <c r="N219" s="770"/>
      <c r="O219" s="771"/>
      <c r="P219" s="771"/>
      <c r="Q219" s="771"/>
      <c r="R219" s="771"/>
      <c r="S219" s="771"/>
      <c r="T219" s="771"/>
      <c r="U219" s="771"/>
      <c r="V219" s="771"/>
      <c r="W219" s="771"/>
      <c r="X219" s="771"/>
      <c r="Y219" s="771"/>
      <c r="Z219" s="771"/>
    </row>
    <row r="220" spans="1:26" ht="15.75" customHeight="1">
      <c r="A220" s="771"/>
      <c r="B220" s="861"/>
      <c r="C220" s="771"/>
      <c r="D220" s="771"/>
      <c r="E220" s="771"/>
      <c r="F220" s="771"/>
      <c r="G220" s="771"/>
      <c r="H220" s="771"/>
      <c r="I220" s="771"/>
      <c r="J220" s="771"/>
      <c r="K220" s="771"/>
      <c r="L220" s="771"/>
      <c r="M220" s="771"/>
      <c r="N220" s="770"/>
      <c r="O220" s="771"/>
      <c r="P220" s="771"/>
      <c r="Q220" s="771"/>
      <c r="R220" s="771"/>
      <c r="S220" s="771"/>
      <c r="T220" s="771"/>
      <c r="U220" s="771"/>
      <c r="V220" s="771"/>
      <c r="W220" s="771"/>
      <c r="X220" s="771"/>
      <c r="Y220" s="771"/>
      <c r="Z220" s="771"/>
    </row>
    <row r="221" spans="1:26" ht="15.75" customHeight="1">
      <c r="A221" s="771"/>
      <c r="B221" s="861"/>
      <c r="C221" s="771"/>
      <c r="D221" s="771"/>
      <c r="E221" s="771"/>
      <c r="F221" s="771"/>
      <c r="G221" s="771"/>
      <c r="H221" s="771"/>
      <c r="I221" s="771"/>
      <c r="J221" s="771"/>
      <c r="K221" s="771"/>
      <c r="L221" s="771"/>
      <c r="M221" s="771"/>
      <c r="N221" s="770"/>
      <c r="O221" s="771"/>
      <c r="P221" s="771"/>
      <c r="Q221" s="771"/>
      <c r="R221" s="771"/>
      <c r="S221" s="771"/>
      <c r="T221" s="771"/>
      <c r="U221" s="771"/>
      <c r="V221" s="771"/>
      <c r="W221" s="771"/>
      <c r="X221" s="771"/>
      <c r="Y221" s="771"/>
      <c r="Z221" s="771"/>
    </row>
    <row r="222" spans="1:26" ht="15.75" customHeight="1">
      <c r="A222" s="771"/>
      <c r="B222" s="861"/>
      <c r="C222" s="771"/>
      <c r="D222" s="771"/>
      <c r="E222" s="771"/>
      <c r="F222" s="771"/>
      <c r="G222" s="771"/>
      <c r="H222" s="771"/>
      <c r="I222" s="771"/>
      <c r="J222" s="771"/>
      <c r="K222" s="771"/>
      <c r="L222" s="771"/>
      <c r="M222" s="771"/>
      <c r="N222" s="770"/>
      <c r="O222" s="771"/>
      <c r="P222" s="771"/>
      <c r="Q222" s="771"/>
      <c r="R222" s="771"/>
      <c r="S222" s="771"/>
      <c r="T222" s="771"/>
      <c r="U222" s="771"/>
      <c r="V222" s="771"/>
      <c r="W222" s="771"/>
      <c r="X222" s="771"/>
      <c r="Y222" s="771"/>
      <c r="Z222" s="771"/>
    </row>
    <row r="223" spans="1:26" ht="15.75" customHeight="1">
      <c r="A223" s="771"/>
      <c r="B223" s="861"/>
      <c r="C223" s="771"/>
      <c r="D223" s="771"/>
      <c r="E223" s="771"/>
      <c r="F223" s="771"/>
      <c r="G223" s="771"/>
      <c r="H223" s="771"/>
      <c r="I223" s="771"/>
      <c r="J223" s="771"/>
      <c r="K223" s="771"/>
      <c r="L223" s="771"/>
      <c r="M223" s="771"/>
      <c r="N223" s="770"/>
      <c r="O223" s="771"/>
      <c r="P223" s="771"/>
      <c r="Q223" s="771"/>
      <c r="R223" s="771"/>
      <c r="S223" s="771"/>
      <c r="T223" s="771"/>
      <c r="U223" s="771"/>
      <c r="V223" s="771"/>
      <c r="W223" s="771"/>
      <c r="X223" s="771"/>
      <c r="Y223" s="771"/>
      <c r="Z223" s="771"/>
    </row>
    <row r="224" spans="1:26" ht="15.75" customHeight="1">
      <c r="A224" s="771"/>
      <c r="B224" s="861"/>
      <c r="C224" s="771"/>
      <c r="D224" s="771"/>
      <c r="E224" s="771"/>
      <c r="F224" s="771"/>
      <c r="G224" s="771"/>
      <c r="H224" s="771"/>
      <c r="I224" s="771"/>
      <c r="J224" s="771"/>
      <c r="K224" s="771"/>
      <c r="L224" s="771"/>
      <c r="M224" s="771"/>
      <c r="N224" s="770"/>
      <c r="O224" s="771"/>
      <c r="P224" s="771"/>
      <c r="Q224" s="771"/>
      <c r="R224" s="771"/>
      <c r="S224" s="771"/>
      <c r="T224" s="771"/>
      <c r="U224" s="771"/>
      <c r="V224" s="771"/>
      <c r="W224" s="771"/>
      <c r="X224" s="771"/>
      <c r="Y224" s="771"/>
      <c r="Z224" s="771"/>
    </row>
    <row r="225" spans="1:26" ht="15.75" customHeight="1">
      <c r="A225" s="771"/>
      <c r="B225" s="861"/>
      <c r="C225" s="771"/>
      <c r="D225" s="771"/>
      <c r="E225" s="771"/>
      <c r="F225" s="771"/>
      <c r="G225" s="771"/>
      <c r="H225" s="771"/>
      <c r="I225" s="771"/>
      <c r="J225" s="771"/>
      <c r="K225" s="771"/>
      <c r="L225" s="771"/>
      <c r="M225" s="771"/>
      <c r="N225" s="770"/>
      <c r="O225" s="771"/>
      <c r="P225" s="771"/>
      <c r="Q225" s="771"/>
      <c r="R225" s="771"/>
      <c r="S225" s="771"/>
      <c r="T225" s="771"/>
      <c r="U225" s="771"/>
      <c r="V225" s="771"/>
      <c r="W225" s="771"/>
      <c r="X225" s="771"/>
      <c r="Y225" s="771"/>
      <c r="Z225" s="771"/>
    </row>
    <row r="226" spans="1:26" ht="15.75" customHeight="1">
      <c r="A226" s="771"/>
      <c r="B226" s="861"/>
      <c r="C226" s="771"/>
      <c r="D226" s="771"/>
      <c r="E226" s="771"/>
      <c r="F226" s="771"/>
      <c r="G226" s="771"/>
      <c r="H226" s="771"/>
      <c r="I226" s="771"/>
      <c r="J226" s="771"/>
      <c r="K226" s="771"/>
      <c r="L226" s="771"/>
      <c r="M226" s="771"/>
      <c r="N226" s="770"/>
      <c r="O226" s="771"/>
      <c r="P226" s="771"/>
      <c r="Q226" s="771"/>
      <c r="R226" s="771"/>
      <c r="S226" s="771"/>
      <c r="T226" s="771"/>
      <c r="U226" s="771"/>
      <c r="V226" s="771"/>
      <c r="W226" s="771"/>
      <c r="X226" s="771"/>
      <c r="Y226" s="771"/>
      <c r="Z226" s="771"/>
    </row>
    <row r="227" spans="1:26" ht="15.75" customHeight="1">
      <c r="A227" s="771"/>
      <c r="B227" s="861"/>
      <c r="C227" s="771"/>
      <c r="D227" s="771"/>
      <c r="E227" s="771"/>
      <c r="F227" s="771"/>
      <c r="G227" s="771"/>
      <c r="H227" s="771"/>
      <c r="I227" s="771"/>
      <c r="J227" s="771"/>
      <c r="K227" s="771"/>
      <c r="L227" s="771"/>
      <c r="M227" s="771"/>
      <c r="N227" s="770"/>
      <c r="O227" s="771"/>
      <c r="P227" s="771"/>
      <c r="Q227" s="771"/>
      <c r="R227" s="771"/>
      <c r="S227" s="771"/>
      <c r="T227" s="771"/>
      <c r="U227" s="771"/>
      <c r="V227" s="771"/>
      <c r="W227" s="771"/>
      <c r="X227" s="771"/>
      <c r="Y227" s="771"/>
      <c r="Z227" s="771"/>
    </row>
    <row r="228" spans="1:26" ht="15.75" customHeight="1">
      <c r="A228" s="771"/>
      <c r="B228" s="861"/>
      <c r="C228" s="771"/>
      <c r="D228" s="771"/>
      <c r="E228" s="771"/>
      <c r="F228" s="771"/>
      <c r="G228" s="771"/>
      <c r="H228" s="771"/>
      <c r="I228" s="771"/>
      <c r="J228" s="771"/>
      <c r="K228" s="771"/>
      <c r="L228" s="771"/>
      <c r="M228" s="771"/>
      <c r="N228" s="770"/>
      <c r="O228" s="771"/>
      <c r="P228" s="771"/>
      <c r="Q228" s="771"/>
      <c r="R228" s="771"/>
      <c r="S228" s="771"/>
      <c r="T228" s="771"/>
      <c r="U228" s="771"/>
      <c r="V228" s="771"/>
      <c r="W228" s="771"/>
      <c r="X228" s="771"/>
      <c r="Y228" s="771"/>
      <c r="Z228" s="771"/>
    </row>
    <row r="229" spans="1:26" ht="15.75" customHeight="1">
      <c r="A229" s="771"/>
      <c r="B229" s="861"/>
      <c r="C229" s="771"/>
      <c r="D229" s="771"/>
      <c r="E229" s="771"/>
      <c r="F229" s="771"/>
      <c r="G229" s="771"/>
      <c r="H229" s="771"/>
      <c r="I229" s="771"/>
      <c r="J229" s="771"/>
      <c r="K229" s="771"/>
      <c r="L229" s="771"/>
      <c r="M229" s="771"/>
      <c r="N229" s="770"/>
      <c r="O229" s="771"/>
      <c r="P229" s="771"/>
      <c r="Q229" s="771"/>
      <c r="R229" s="771"/>
      <c r="S229" s="771"/>
      <c r="T229" s="771"/>
      <c r="U229" s="771"/>
      <c r="V229" s="771"/>
      <c r="W229" s="771"/>
      <c r="X229" s="771"/>
      <c r="Y229" s="771"/>
      <c r="Z229" s="771"/>
    </row>
    <row r="230" spans="1:26" ht="15.75" customHeight="1">
      <c r="A230" s="771"/>
      <c r="B230" s="861"/>
      <c r="C230" s="771"/>
      <c r="D230" s="771"/>
      <c r="E230" s="771"/>
      <c r="F230" s="771"/>
      <c r="G230" s="771"/>
      <c r="H230" s="771"/>
      <c r="I230" s="771"/>
      <c r="J230" s="771"/>
      <c r="K230" s="771"/>
      <c r="L230" s="771"/>
      <c r="M230" s="771"/>
      <c r="N230" s="770"/>
      <c r="O230" s="771"/>
      <c r="P230" s="771"/>
      <c r="Q230" s="771"/>
      <c r="R230" s="771"/>
      <c r="S230" s="771"/>
      <c r="T230" s="771"/>
      <c r="U230" s="771"/>
      <c r="V230" s="771"/>
      <c r="W230" s="771"/>
      <c r="X230" s="771"/>
      <c r="Y230" s="771"/>
      <c r="Z230" s="771"/>
    </row>
    <row r="231" spans="1:26" ht="15.75" customHeight="1">
      <c r="A231" s="771"/>
      <c r="B231" s="861"/>
      <c r="C231" s="771"/>
      <c r="D231" s="771"/>
      <c r="E231" s="771"/>
      <c r="F231" s="771"/>
      <c r="G231" s="771"/>
      <c r="H231" s="771"/>
      <c r="I231" s="771"/>
      <c r="J231" s="771"/>
      <c r="K231" s="771"/>
      <c r="L231" s="771"/>
      <c r="M231" s="771"/>
      <c r="N231" s="770"/>
      <c r="O231" s="771"/>
      <c r="P231" s="771"/>
      <c r="Q231" s="771"/>
      <c r="R231" s="771"/>
      <c r="S231" s="771"/>
      <c r="T231" s="771"/>
      <c r="U231" s="771"/>
      <c r="V231" s="771"/>
      <c r="W231" s="771"/>
      <c r="X231" s="771"/>
      <c r="Y231" s="771"/>
      <c r="Z231" s="771"/>
    </row>
    <row r="232" spans="1:26" ht="15.75" customHeight="1">
      <c r="A232" s="771"/>
      <c r="B232" s="861"/>
      <c r="C232" s="771"/>
      <c r="D232" s="771"/>
      <c r="E232" s="771"/>
      <c r="F232" s="771"/>
      <c r="G232" s="771"/>
      <c r="H232" s="771"/>
      <c r="I232" s="771"/>
      <c r="J232" s="771"/>
      <c r="K232" s="771"/>
      <c r="L232" s="771"/>
      <c r="M232" s="771"/>
      <c r="N232" s="770"/>
      <c r="O232" s="771"/>
      <c r="P232" s="771"/>
      <c r="Q232" s="771"/>
      <c r="R232" s="771"/>
      <c r="S232" s="771"/>
      <c r="T232" s="771"/>
      <c r="U232" s="771"/>
      <c r="V232" s="771"/>
      <c r="W232" s="771"/>
      <c r="X232" s="771"/>
      <c r="Y232" s="771"/>
      <c r="Z232" s="771"/>
    </row>
    <row r="233" spans="1:26" ht="15.75" customHeight="1">
      <c r="A233" s="771"/>
      <c r="B233" s="861"/>
      <c r="C233" s="771"/>
      <c r="D233" s="771"/>
      <c r="E233" s="771"/>
      <c r="F233" s="771"/>
      <c r="G233" s="771"/>
      <c r="H233" s="771"/>
      <c r="I233" s="771"/>
      <c r="J233" s="771"/>
      <c r="K233" s="771"/>
      <c r="L233" s="771"/>
      <c r="M233" s="771"/>
      <c r="N233" s="770"/>
      <c r="O233" s="771"/>
      <c r="P233" s="771"/>
      <c r="Q233" s="771"/>
      <c r="R233" s="771"/>
      <c r="S233" s="771"/>
      <c r="T233" s="771"/>
      <c r="U233" s="771"/>
      <c r="V233" s="771"/>
      <c r="W233" s="771"/>
      <c r="X233" s="771"/>
      <c r="Y233" s="771"/>
      <c r="Z233" s="771"/>
    </row>
    <row r="234" spans="1:26" ht="15.75" customHeight="1">
      <c r="A234" s="771"/>
      <c r="B234" s="861"/>
      <c r="C234" s="771"/>
      <c r="D234" s="771"/>
      <c r="E234" s="771"/>
      <c r="F234" s="771"/>
      <c r="G234" s="771"/>
      <c r="H234" s="771"/>
      <c r="I234" s="771"/>
      <c r="J234" s="771"/>
      <c r="K234" s="771"/>
      <c r="L234" s="771"/>
      <c r="M234" s="771"/>
      <c r="N234" s="770"/>
      <c r="O234" s="771"/>
      <c r="P234" s="771"/>
      <c r="Q234" s="771"/>
      <c r="R234" s="771"/>
      <c r="S234" s="771"/>
      <c r="T234" s="771"/>
      <c r="U234" s="771"/>
      <c r="V234" s="771"/>
      <c r="W234" s="771"/>
      <c r="X234" s="771"/>
      <c r="Y234" s="771"/>
      <c r="Z234" s="771"/>
    </row>
    <row r="235" spans="1:26" ht="15.75" customHeight="1">
      <c r="A235" s="771"/>
      <c r="B235" s="861"/>
      <c r="C235" s="771"/>
      <c r="D235" s="771"/>
      <c r="E235" s="771"/>
      <c r="F235" s="771"/>
      <c r="G235" s="771"/>
      <c r="H235" s="771"/>
      <c r="I235" s="771"/>
      <c r="J235" s="771"/>
      <c r="K235" s="771"/>
      <c r="L235" s="771"/>
      <c r="M235" s="771"/>
      <c r="N235" s="770"/>
      <c r="O235" s="771"/>
      <c r="P235" s="771"/>
      <c r="Q235" s="771"/>
      <c r="R235" s="771"/>
      <c r="S235" s="771"/>
      <c r="T235" s="771"/>
      <c r="U235" s="771"/>
      <c r="V235" s="771"/>
      <c r="W235" s="771"/>
      <c r="X235" s="771"/>
      <c r="Y235" s="771"/>
      <c r="Z235" s="771"/>
    </row>
    <row r="236" spans="1:26" ht="15.75" customHeight="1">
      <c r="A236" s="771"/>
      <c r="B236" s="861"/>
      <c r="C236" s="771"/>
      <c r="D236" s="771"/>
      <c r="E236" s="771"/>
      <c r="F236" s="771"/>
      <c r="G236" s="771"/>
      <c r="H236" s="771"/>
      <c r="I236" s="771"/>
      <c r="J236" s="771"/>
      <c r="K236" s="771"/>
      <c r="L236" s="771"/>
      <c r="M236" s="771"/>
      <c r="N236" s="770"/>
      <c r="O236" s="771"/>
      <c r="P236" s="771"/>
      <c r="Q236" s="771"/>
      <c r="R236" s="771"/>
      <c r="S236" s="771"/>
      <c r="T236" s="771"/>
      <c r="U236" s="771"/>
      <c r="V236" s="771"/>
      <c r="W236" s="771"/>
      <c r="X236" s="771"/>
      <c r="Y236" s="771"/>
      <c r="Z236" s="771"/>
    </row>
    <row r="237" spans="1:26" ht="15.75" customHeight="1">
      <c r="A237" s="771"/>
      <c r="B237" s="861"/>
      <c r="C237" s="771"/>
      <c r="D237" s="771"/>
      <c r="E237" s="771"/>
      <c r="F237" s="771"/>
      <c r="G237" s="771"/>
      <c r="H237" s="771"/>
      <c r="I237" s="771"/>
      <c r="J237" s="771"/>
      <c r="K237" s="771"/>
      <c r="L237" s="771"/>
      <c r="M237" s="771"/>
      <c r="N237" s="770"/>
      <c r="O237" s="771"/>
      <c r="P237" s="771"/>
      <c r="Q237" s="771"/>
      <c r="R237" s="771"/>
      <c r="S237" s="771"/>
      <c r="T237" s="771"/>
      <c r="U237" s="771"/>
      <c r="V237" s="771"/>
      <c r="W237" s="771"/>
      <c r="X237" s="771"/>
      <c r="Y237" s="771"/>
      <c r="Z237" s="771"/>
    </row>
    <row r="238" spans="1:26" ht="15.75" customHeight="1">
      <c r="A238" s="771"/>
      <c r="B238" s="861"/>
      <c r="C238" s="771"/>
      <c r="D238" s="771"/>
      <c r="E238" s="771"/>
      <c r="F238" s="771"/>
      <c r="G238" s="771"/>
      <c r="H238" s="771"/>
      <c r="I238" s="771"/>
      <c r="J238" s="771"/>
      <c r="K238" s="771"/>
      <c r="L238" s="771"/>
      <c r="M238" s="771"/>
      <c r="N238" s="770"/>
      <c r="O238" s="771"/>
      <c r="P238" s="771"/>
      <c r="Q238" s="771"/>
      <c r="R238" s="771"/>
      <c r="S238" s="771"/>
      <c r="T238" s="771"/>
      <c r="U238" s="771"/>
      <c r="V238" s="771"/>
      <c r="W238" s="771"/>
      <c r="X238" s="771"/>
      <c r="Y238" s="771"/>
      <c r="Z238" s="771"/>
    </row>
    <row r="239" spans="1:26" ht="15.75" customHeight="1">
      <c r="A239" s="771"/>
      <c r="B239" s="861"/>
      <c r="C239" s="771"/>
      <c r="D239" s="771"/>
      <c r="E239" s="771"/>
      <c r="F239" s="771"/>
      <c r="G239" s="771"/>
      <c r="H239" s="771"/>
      <c r="I239" s="771"/>
      <c r="J239" s="771"/>
      <c r="K239" s="771"/>
      <c r="L239" s="771"/>
      <c r="M239" s="771"/>
      <c r="N239" s="770"/>
      <c r="O239" s="771"/>
      <c r="P239" s="771"/>
      <c r="Q239" s="771"/>
      <c r="R239" s="771"/>
      <c r="S239" s="771"/>
      <c r="T239" s="771"/>
      <c r="U239" s="771"/>
      <c r="V239" s="771"/>
      <c r="W239" s="771"/>
      <c r="X239" s="771"/>
      <c r="Y239" s="771"/>
      <c r="Z239" s="771"/>
    </row>
    <row r="240" spans="1:26" ht="15.75" customHeight="1">
      <c r="A240" s="771"/>
      <c r="B240" s="861"/>
      <c r="C240" s="771"/>
      <c r="D240" s="771"/>
      <c r="E240" s="771"/>
      <c r="F240" s="771"/>
      <c r="G240" s="771"/>
      <c r="H240" s="771"/>
      <c r="I240" s="771"/>
      <c r="J240" s="771"/>
      <c r="K240" s="771"/>
      <c r="L240" s="771"/>
      <c r="M240" s="771"/>
      <c r="N240" s="770"/>
      <c r="O240" s="771"/>
      <c r="P240" s="771"/>
      <c r="Q240" s="771"/>
      <c r="R240" s="771"/>
      <c r="S240" s="771"/>
      <c r="T240" s="771"/>
      <c r="U240" s="771"/>
      <c r="V240" s="771"/>
      <c r="W240" s="771"/>
      <c r="X240" s="771"/>
      <c r="Y240" s="771"/>
      <c r="Z240" s="771"/>
    </row>
    <row r="241" spans="1:26" ht="15.75" customHeight="1">
      <c r="A241" s="771"/>
      <c r="B241" s="861"/>
      <c r="C241" s="771"/>
      <c r="D241" s="771"/>
      <c r="E241" s="771"/>
      <c r="F241" s="771"/>
      <c r="G241" s="771"/>
      <c r="H241" s="771"/>
      <c r="I241" s="771"/>
      <c r="J241" s="771"/>
      <c r="K241" s="771"/>
      <c r="L241" s="771"/>
      <c r="M241" s="771"/>
      <c r="N241" s="770"/>
      <c r="O241" s="771"/>
      <c r="P241" s="771"/>
      <c r="Q241" s="771"/>
      <c r="R241" s="771"/>
      <c r="S241" s="771"/>
      <c r="T241" s="771"/>
      <c r="U241" s="771"/>
      <c r="V241" s="771"/>
      <c r="W241" s="771"/>
      <c r="X241" s="771"/>
      <c r="Y241" s="771"/>
      <c r="Z241" s="771"/>
    </row>
    <row r="242" spans="1:26" ht="15.75" customHeight="1">
      <c r="A242" s="771"/>
      <c r="B242" s="861"/>
      <c r="C242" s="771"/>
      <c r="D242" s="771"/>
      <c r="E242" s="771"/>
      <c r="F242" s="771"/>
      <c r="G242" s="771"/>
      <c r="H242" s="771"/>
      <c r="I242" s="771"/>
      <c r="J242" s="771"/>
      <c r="K242" s="771"/>
      <c r="L242" s="771"/>
      <c r="M242" s="771"/>
      <c r="N242" s="770"/>
      <c r="O242" s="771"/>
      <c r="P242" s="771"/>
      <c r="Q242" s="771"/>
      <c r="R242" s="771"/>
      <c r="S242" s="771"/>
      <c r="T242" s="771"/>
      <c r="U242" s="771"/>
      <c r="V242" s="771"/>
      <c r="W242" s="771"/>
      <c r="X242" s="771"/>
      <c r="Y242" s="771"/>
      <c r="Z242" s="771"/>
    </row>
    <row r="243" spans="1:26" ht="15.75" customHeight="1">
      <c r="A243" s="771"/>
      <c r="B243" s="861"/>
      <c r="C243" s="771"/>
      <c r="D243" s="771"/>
      <c r="E243" s="771"/>
      <c r="F243" s="771"/>
      <c r="G243" s="771"/>
      <c r="H243" s="771"/>
      <c r="I243" s="771"/>
      <c r="J243" s="771"/>
      <c r="K243" s="771"/>
      <c r="L243" s="771"/>
      <c r="M243" s="771"/>
      <c r="N243" s="770"/>
      <c r="O243" s="771"/>
      <c r="P243" s="771"/>
      <c r="Q243" s="771"/>
      <c r="R243" s="771"/>
      <c r="S243" s="771"/>
      <c r="T243" s="771"/>
      <c r="U243" s="771"/>
      <c r="V243" s="771"/>
      <c r="W243" s="771"/>
      <c r="X243" s="771"/>
      <c r="Y243" s="771"/>
      <c r="Z243" s="771"/>
    </row>
    <row r="244" spans="1:26" ht="15.75" customHeight="1">
      <c r="A244" s="771"/>
      <c r="B244" s="861"/>
      <c r="C244" s="771"/>
      <c r="D244" s="771"/>
      <c r="E244" s="771"/>
      <c r="F244" s="771"/>
      <c r="G244" s="771"/>
      <c r="H244" s="771"/>
      <c r="I244" s="771"/>
      <c r="J244" s="771"/>
      <c r="K244" s="771"/>
      <c r="L244" s="771"/>
      <c r="M244" s="771"/>
      <c r="N244" s="770"/>
      <c r="O244" s="771"/>
      <c r="P244" s="771"/>
      <c r="Q244" s="771"/>
      <c r="R244" s="771"/>
      <c r="S244" s="771"/>
      <c r="T244" s="771"/>
      <c r="U244" s="771"/>
      <c r="V244" s="771"/>
      <c r="W244" s="771"/>
      <c r="X244" s="771"/>
      <c r="Y244" s="771"/>
      <c r="Z244" s="771"/>
    </row>
    <row r="245" spans="1:26" ht="15.75" customHeight="1">
      <c r="A245" s="771"/>
      <c r="B245" s="861"/>
      <c r="C245" s="771"/>
      <c r="D245" s="771"/>
      <c r="E245" s="771"/>
      <c r="F245" s="771"/>
      <c r="G245" s="771"/>
      <c r="H245" s="771"/>
      <c r="I245" s="771"/>
      <c r="J245" s="771"/>
      <c r="K245" s="771"/>
      <c r="L245" s="771"/>
      <c r="M245" s="771"/>
      <c r="N245" s="770"/>
      <c r="O245" s="771"/>
      <c r="P245" s="771"/>
      <c r="Q245" s="771"/>
      <c r="R245" s="771"/>
      <c r="S245" s="771"/>
      <c r="T245" s="771"/>
      <c r="U245" s="771"/>
      <c r="V245" s="771"/>
      <c r="W245" s="771"/>
      <c r="X245" s="771"/>
      <c r="Y245" s="771"/>
      <c r="Z245" s="771"/>
    </row>
    <row r="246" spans="1:26" ht="15.75" customHeight="1">
      <c r="A246" s="771"/>
      <c r="B246" s="861"/>
      <c r="C246" s="771"/>
      <c r="D246" s="771"/>
      <c r="E246" s="771"/>
      <c r="F246" s="771"/>
      <c r="G246" s="771"/>
      <c r="H246" s="771"/>
      <c r="I246" s="771"/>
      <c r="J246" s="771"/>
      <c r="K246" s="771"/>
      <c r="L246" s="771"/>
      <c r="M246" s="771"/>
      <c r="N246" s="770"/>
      <c r="O246" s="771"/>
      <c r="P246" s="771"/>
      <c r="Q246" s="771"/>
      <c r="R246" s="771"/>
      <c r="S246" s="771"/>
      <c r="T246" s="771"/>
      <c r="U246" s="771"/>
      <c r="V246" s="771"/>
      <c r="W246" s="771"/>
      <c r="X246" s="771"/>
      <c r="Y246" s="771"/>
      <c r="Z246" s="771"/>
    </row>
    <row r="247" spans="1:26" ht="15.75" customHeight="1">
      <c r="A247" s="771"/>
      <c r="B247" s="861"/>
      <c r="C247" s="771"/>
      <c r="D247" s="771"/>
      <c r="E247" s="771"/>
      <c r="F247" s="771"/>
      <c r="G247" s="771"/>
      <c r="H247" s="771"/>
      <c r="I247" s="771"/>
      <c r="J247" s="771"/>
      <c r="K247" s="771"/>
      <c r="L247" s="771"/>
      <c r="M247" s="771"/>
      <c r="N247" s="770"/>
      <c r="O247" s="771"/>
      <c r="P247" s="771"/>
      <c r="Q247" s="771"/>
      <c r="R247" s="771"/>
      <c r="S247" s="771"/>
      <c r="T247" s="771"/>
      <c r="U247" s="771"/>
      <c r="V247" s="771"/>
      <c r="W247" s="771"/>
      <c r="X247" s="771"/>
      <c r="Y247" s="771"/>
      <c r="Z247" s="771"/>
    </row>
    <row r="248" spans="1:26" ht="15.75" customHeight="1">
      <c r="A248" s="771"/>
      <c r="B248" s="861"/>
      <c r="C248" s="771"/>
      <c r="D248" s="771"/>
      <c r="E248" s="771"/>
      <c r="F248" s="771"/>
      <c r="G248" s="771"/>
      <c r="H248" s="771"/>
      <c r="I248" s="771"/>
      <c r="J248" s="771"/>
      <c r="K248" s="771"/>
      <c r="L248" s="771"/>
      <c r="M248" s="771"/>
      <c r="N248" s="770"/>
      <c r="O248" s="771"/>
      <c r="P248" s="771"/>
      <c r="Q248" s="771"/>
      <c r="R248" s="771"/>
      <c r="S248" s="771"/>
      <c r="T248" s="771"/>
      <c r="U248" s="771"/>
      <c r="V248" s="771"/>
      <c r="W248" s="771"/>
      <c r="X248" s="771"/>
      <c r="Y248" s="771"/>
      <c r="Z248" s="771"/>
    </row>
    <row r="249" spans="1:26" ht="15.75" customHeight="1">
      <c r="A249" s="771"/>
      <c r="B249" s="861"/>
      <c r="C249" s="771"/>
      <c r="D249" s="771"/>
      <c r="E249" s="771"/>
      <c r="F249" s="771"/>
      <c r="G249" s="771"/>
      <c r="H249" s="771"/>
      <c r="I249" s="771"/>
      <c r="J249" s="771"/>
      <c r="K249" s="771"/>
      <c r="L249" s="771"/>
      <c r="M249" s="771"/>
      <c r="N249" s="770"/>
      <c r="O249" s="771"/>
      <c r="P249" s="771"/>
      <c r="Q249" s="771"/>
      <c r="R249" s="771"/>
      <c r="S249" s="771"/>
      <c r="T249" s="771"/>
      <c r="U249" s="771"/>
      <c r="V249" s="771"/>
      <c r="W249" s="771"/>
      <c r="X249" s="771"/>
      <c r="Y249" s="771"/>
      <c r="Z249" s="771"/>
    </row>
    <row r="250" spans="1:26" ht="15.75" customHeight="1">
      <c r="A250" s="771"/>
      <c r="B250" s="861"/>
      <c r="C250" s="771"/>
      <c r="D250" s="771"/>
      <c r="E250" s="771"/>
      <c r="F250" s="771"/>
      <c r="G250" s="771"/>
      <c r="H250" s="771"/>
      <c r="I250" s="771"/>
      <c r="J250" s="771"/>
      <c r="K250" s="771"/>
      <c r="L250" s="771"/>
      <c r="M250" s="771"/>
      <c r="N250" s="770"/>
      <c r="O250" s="771"/>
      <c r="P250" s="771"/>
      <c r="Q250" s="771"/>
      <c r="R250" s="771"/>
      <c r="S250" s="771"/>
      <c r="T250" s="771"/>
      <c r="U250" s="771"/>
      <c r="V250" s="771"/>
      <c r="W250" s="771"/>
      <c r="X250" s="771"/>
      <c r="Y250" s="771"/>
      <c r="Z250" s="771"/>
    </row>
    <row r="251" spans="1:26" ht="15.75" customHeight="1">
      <c r="A251" s="771"/>
      <c r="B251" s="861"/>
      <c r="C251" s="771"/>
      <c r="D251" s="771"/>
      <c r="E251" s="771"/>
      <c r="F251" s="771"/>
      <c r="G251" s="771"/>
      <c r="H251" s="771"/>
      <c r="I251" s="771"/>
      <c r="J251" s="771"/>
      <c r="K251" s="771"/>
      <c r="L251" s="771"/>
      <c r="M251" s="771"/>
      <c r="N251" s="770"/>
      <c r="O251" s="771"/>
      <c r="P251" s="771"/>
      <c r="Q251" s="771"/>
      <c r="R251" s="771"/>
      <c r="S251" s="771"/>
      <c r="T251" s="771"/>
      <c r="U251" s="771"/>
      <c r="V251" s="771"/>
      <c r="W251" s="771"/>
      <c r="X251" s="771"/>
      <c r="Y251" s="771"/>
      <c r="Z251" s="771"/>
    </row>
    <row r="252" spans="1:26" ht="15.75" customHeight="1">
      <c r="A252" s="771"/>
      <c r="B252" s="861"/>
      <c r="C252" s="771"/>
      <c r="D252" s="771"/>
      <c r="E252" s="771"/>
      <c r="F252" s="771"/>
      <c r="G252" s="771"/>
      <c r="H252" s="771"/>
      <c r="I252" s="771"/>
      <c r="J252" s="771"/>
      <c r="K252" s="771"/>
      <c r="L252" s="771"/>
      <c r="M252" s="771"/>
      <c r="N252" s="770"/>
      <c r="O252" s="771"/>
      <c r="P252" s="771"/>
      <c r="Q252" s="771"/>
      <c r="R252" s="771"/>
      <c r="S252" s="771"/>
      <c r="T252" s="771"/>
      <c r="U252" s="771"/>
      <c r="V252" s="771"/>
      <c r="W252" s="771"/>
      <c r="X252" s="771"/>
      <c r="Y252" s="771"/>
      <c r="Z252" s="771"/>
    </row>
    <row r="253" spans="1:26" ht="15.75" customHeight="1">
      <c r="A253" s="771"/>
      <c r="B253" s="861"/>
      <c r="C253" s="771"/>
      <c r="D253" s="771"/>
      <c r="E253" s="771"/>
      <c r="F253" s="771"/>
      <c r="G253" s="771"/>
      <c r="H253" s="771"/>
      <c r="I253" s="771"/>
      <c r="J253" s="771"/>
      <c r="K253" s="771"/>
      <c r="L253" s="771"/>
      <c r="M253" s="771"/>
      <c r="N253" s="770"/>
      <c r="O253" s="771"/>
      <c r="P253" s="771"/>
      <c r="Q253" s="771"/>
      <c r="R253" s="771"/>
      <c r="S253" s="771"/>
      <c r="T253" s="771"/>
      <c r="U253" s="771"/>
      <c r="V253" s="771"/>
      <c r="W253" s="771"/>
      <c r="X253" s="771"/>
      <c r="Y253" s="771"/>
      <c r="Z253" s="771"/>
    </row>
    <row r="254" spans="1:26" ht="15.75" customHeight="1">
      <c r="A254" s="771"/>
      <c r="B254" s="861"/>
      <c r="C254" s="771"/>
      <c r="D254" s="771"/>
      <c r="E254" s="771"/>
      <c r="F254" s="771"/>
      <c r="G254" s="771"/>
      <c r="H254" s="771"/>
      <c r="I254" s="771"/>
      <c r="J254" s="771"/>
      <c r="K254" s="771"/>
      <c r="L254" s="771"/>
      <c r="M254" s="771"/>
      <c r="N254" s="770"/>
      <c r="O254" s="771"/>
      <c r="P254" s="771"/>
      <c r="Q254" s="771"/>
      <c r="R254" s="771"/>
      <c r="S254" s="771"/>
      <c r="T254" s="771"/>
      <c r="U254" s="771"/>
      <c r="V254" s="771"/>
      <c r="W254" s="771"/>
      <c r="X254" s="771"/>
      <c r="Y254" s="771"/>
      <c r="Z254" s="771"/>
    </row>
    <row r="255" spans="1:26" ht="15.75" customHeight="1">
      <c r="A255" s="771"/>
      <c r="B255" s="861"/>
      <c r="C255" s="771"/>
      <c r="D255" s="771"/>
      <c r="E255" s="771"/>
      <c r="F255" s="771"/>
      <c r="G255" s="771"/>
      <c r="H255" s="771"/>
      <c r="I255" s="771"/>
      <c r="J255" s="771"/>
      <c r="K255" s="771"/>
      <c r="L255" s="771"/>
      <c r="M255" s="771"/>
      <c r="N255" s="770"/>
      <c r="O255" s="771"/>
      <c r="P255" s="771"/>
      <c r="Q255" s="771"/>
      <c r="R255" s="771"/>
      <c r="S255" s="771"/>
      <c r="T255" s="771"/>
      <c r="U255" s="771"/>
      <c r="V255" s="771"/>
      <c r="W255" s="771"/>
      <c r="X255" s="771"/>
      <c r="Y255" s="771"/>
      <c r="Z255" s="771"/>
    </row>
    <row r="256" spans="1:26" ht="15.75" customHeight="1">
      <c r="A256" s="771"/>
      <c r="B256" s="861"/>
      <c r="C256" s="771"/>
      <c r="D256" s="771"/>
      <c r="E256" s="771"/>
      <c r="F256" s="771"/>
      <c r="G256" s="771"/>
      <c r="H256" s="771"/>
      <c r="I256" s="771"/>
      <c r="J256" s="771"/>
      <c r="K256" s="771"/>
      <c r="L256" s="771"/>
      <c r="M256" s="771"/>
      <c r="N256" s="770"/>
      <c r="O256" s="771"/>
      <c r="P256" s="771"/>
      <c r="Q256" s="771"/>
      <c r="R256" s="771"/>
      <c r="S256" s="771"/>
      <c r="T256" s="771"/>
      <c r="U256" s="771"/>
      <c r="V256" s="771"/>
      <c r="W256" s="771"/>
      <c r="X256" s="771"/>
      <c r="Y256" s="771"/>
      <c r="Z256" s="771"/>
    </row>
    <row r="257" spans="1:26" ht="15.75" customHeight="1">
      <c r="A257" s="771"/>
      <c r="B257" s="861"/>
      <c r="C257" s="771"/>
      <c r="D257" s="771"/>
      <c r="E257" s="771"/>
      <c r="F257" s="771"/>
      <c r="G257" s="771"/>
      <c r="H257" s="771"/>
      <c r="I257" s="771"/>
      <c r="J257" s="771"/>
      <c r="K257" s="771"/>
      <c r="L257" s="771"/>
      <c r="M257" s="771"/>
      <c r="N257" s="770"/>
      <c r="O257" s="771"/>
      <c r="P257" s="771"/>
      <c r="Q257" s="771"/>
      <c r="R257" s="771"/>
      <c r="S257" s="771"/>
      <c r="T257" s="771"/>
      <c r="U257" s="771"/>
      <c r="V257" s="771"/>
      <c r="W257" s="771"/>
      <c r="X257" s="771"/>
      <c r="Y257" s="771"/>
      <c r="Z257" s="771"/>
    </row>
    <row r="258" spans="1:26" ht="15.75" customHeight="1">
      <c r="A258" s="771"/>
      <c r="B258" s="861"/>
      <c r="C258" s="771"/>
      <c r="D258" s="771"/>
      <c r="E258" s="771"/>
      <c r="F258" s="771"/>
      <c r="G258" s="771"/>
      <c r="H258" s="771"/>
      <c r="I258" s="771"/>
      <c r="J258" s="771"/>
      <c r="K258" s="771"/>
      <c r="L258" s="771"/>
      <c r="M258" s="771"/>
      <c r="N258" s="770"/>
      <c r="O258" s="771"/>
      <c r="P258" s="771"/>
      <c r="Q258" s="771"/>
      <c r="R258" s="771"/>
      <c r="S258" s="771"/>
      <c r="T258" s="771"/>
      <c r="U258" s="771"/>
      <c r="V258" s="771"/>
      <c r="W258" s="771"/>
      <c r="X258" s="771"/>
      <c r="Y258" s="771"/>
      <c r="Z258" s="771"/>
    </row>
    <row r="259" spans="1:26" ht="15.75" customHeight="1">
      <c r="A259" s="771"/>
      <c r="B259" s="861"/>
      <c r="C259" s="771"/>
      <c r="D259" s="771"/>
      <c r="E259" s="771"/>
      <c r="F259" s="771"/>
      <c r="G259" s="771"/>
      <c r="H259" s="771"/>
      <c r="I259" s="771"/>
      <c r="J259" s="771"/>
      <c r="K259" s="771"/>
      <c r="L259" s="771"/>
      <c r="M259" s="771"/>
      <c r="N259" s="770"/>
      <c r="O259" s="771"/>
      <c r="P259" s="771"/>
      <c r="Q259" s="771"/>
      <c r="R259" s="771"/>
      <c r="S259" s="771"/>
      <c r="T259" s="771"/>
      <c r="U259" s="771"/>
      <c r="V259" s="771"/>
      <c r="W259" s="771"/>
      <c r="X259" s="771"/>
      <c r="Y259" s="771"/>
      <c r="Z259" s="771"/>
    </row>
    <row r="260" spans="1:26" ht="15.75" customHeight="1">
      <c r="A260" s="771"/>
      <c r="B260" s="861"/>
      <c r="C260" s="771"/>
      <c r="D260" s="771"/>
      <c r="E260" s="771"/>
      <c r="F260" s="771"/>
      <c r="G260" s="771"/>
      <c r="H260" s="771"/>
      <c r="I260" s="771"/>
      <c r="J260" s="771"/>
      <c r="K260" s="771"/>
      <c r="L260" s="771"/>
      <c r="M260" s="771"/>
      <c r="N260" s="770"/>
      <c r="O260" s="771"/>
      <c r="P260" s="771"/>
      <c r="Q260" s="771"/>
      <c r="R260" s="771"/>
      <c r="S260" s="771"/>
      <c r="T260" s="771"/>
      <c r="U260" s="771"/>
      <c r="V260" s="771"/>
      <c r="W260" s="771"/>
      <c r="X260" s="771"/>
      <c r="Y260" s="771"/>
      <c r="Z260" s="771"/>
    </row>
    <row r="261" spans="1:26" ht="15.75" customHeight="1">
      <c r="A261" s="771"/>
      <c r="B261" s="861"/>
      <c r="C261" s="771"/>
      <c r="D261" s="771"/>
      <c r="E261" s="771"/>
      <c r="F261" s="771"/>
      <c r="G261" s="771"/>
      <c r="H261" s="771"/>
      <c r="I261" s="771"/>
      <c r="J261" s="771"/>
      <c r="K261" s="771"/>
      <c r="L261" s="771"/>
      <c r="M261" s="771"/>
      <c r="N261" s="770"/>
      <c r="O261" s="771"/>
      <c r="P261" s="771"/>
      <c r="Q261" s="771"/>
      <c r="R261" s="771"/>
      <c r="S261" s="771"/>
      <c r="T261" s="771"/>
      <c r="U261" s="771"/>
      <c r="V261" s="771"/>
      <c r="W261" s="771"/>
      <c r="X261" s="771"/>
      <c r="Y261" s="771"/>
      <c r="Z261" s="771"/>
    </row>
    <row r="262" spans="1:26" ht="15.75" customHeight="1">
      <c r="A262" s="771"/>
      <c r="B262" s="861"/>
      <c r="C262" s="771"/>
      <c r="D262" s="771"/>
      <c r="E262" s="771"/>
      <c r="F262" s="771"/>
      <c r="G262" s="771"/>
      <c r="H262" s="771"/>
      <c r="I262" s="771"/>
      <c r="J262" s="771"/>
      <c r="K262" s="771"/>
      <c r="L262" s="771"/>
      <c r="M262" s="771"/>
      <c r="N262" s="770"/>
      <c r="O262" s="771"/>
      <c r="P262" s="771"/>
      <c r="Q262" s="771"/>
      <c r="R262" s="771"/>
      <c r="S262" s="771"/>
      <c r="T262" s="771"/>
      <c r="U262" s="771"/>
      <c r="V262" s="771"/>
      <c r="W262" s="771"/>
      <c r="X262" s="771"/>
      <c r="Y262" s="771"/>
      <c r="Z262" s="771"/>
    </row>
    <row r="263" spans="1:26" ht="15.75" customHeight="1">
      <c r="A263" s="771"/>
      <c r="B263" s="861"/>
      <c r="C263" s="771"/>
      <c r="D263" s="771"/>
      <c r="E263" s="771"/>
      <c r="F263" s="771"/>
      <c r="G263" s="771"/>
      <c r="H263" s="771"/>
      <c r="I263" s="771"/>
      <c r="J263" s="771"/>
      <c r="K263" s="771"/>
      <c r="L263" s="771"/>
      <c r="M263" s="771"/>
      <c r="N263" s="770"/>
      <c r="O263" s="771"/>
      <c r="P263" s="771"/>
      <c r="Q263" s="771"/>
      <c r="R263" s="771"/>
      <c r="S263" s="771"/>
      <c r="T263" s="771"/>
      <c r="U263" s="771"/>
      <c r="V263" s="771"/>
      <c r="W263" s="771"/>
      <c r="X263" s="771"/>
      <c r="Y263" s="771"/>
      <c r="Z263" s="771"/>
    </row>
    <row r="264" spans="1:26" ht="15.75" customHeight="1">
      <c r="A264" s="771"/>
      <c r="B264" s="861"/>
      <c r="C264" s="771"/>
      <c r="D264" s="771"/>
      <c r="E264" s="771"/>
      <c r="F264" s="771"/>
      <c r="G264" s="771"/>
      <c r="H264" s="771"/>
      <c r="I264" s="771"/>
      <c r="J264" s="771"/>
      <c r="K264" s="771"/>
      <c r="L264" s="771"/>
      <c r="M264" s="771"/>
      <c r="N264" s="770"/>
      <c r="O264" s="771"/>
      <c r="P264" s="771"/>
      <c r="Q264" s="771"/>
      <c r="R264" s="771"/>
      <c r="S264" s="771"/>
      <c r="T264" s="771"/>
      <c r="U264" s="771"/>
      <c r="V264" s="771"/>
      <c r="W264" s="771"/>
      <c r="X264" s="771"/>
      <c r="Y264" s="771"/>
      <c r="Z264" s="771"/>
    </row>
    <row r="265" spans="1:26" ht="15.75" customHeight="1">
      <c r="A265" s="771"/>
      <c r="B265" s="861"/>
      <c r="C265" s="771"/>
      <c r="D265" s="771"/>
      <c r="E265" s="771"/>
      <c r="F265" s="771"/>
      <c r="G265" s="771"/>
      <c r="H265" s="771"/>
      <c r="I265" s="771"/>
      <c r="J265" s="771"/>
      <c r="K265" s="771"/>
      <c r="L265" s="771"/>
      <c r="M265" s="771"/>
      <c r="N265" s="770"/>
      <c r="O265" s="771"/>
      <c r="P265" s="771"/>
      <c r="Q265" s="771"/>
      <c r="R265" s="771"/>
      <c r="S265" s="771"/>
      <c r="T265" s="771"/>
      <c r="U265" s="771"/>
      <c r="V265" s="771"/>
      <c r="W265" s="771"/>
      <c r="X265" s="771"/>
      <c r="Y265" s="771"/>
      <c r="Z265" s="771"/>
    </row>
    <row r="266" spans="1:26" ht="15.75" customHeight="1">
      <c r="A266" s="771"/>
      <c r="B266" s="861"/>
      <c r="C266" s="771"/>
      <c r="D266" s="771"/>
      <c r="E266" s="771"/>
      <c r="F266" s="771"/>
      <c r="G266" s="771"/>
      <c r="H266" s="771"/>
      <c r="I266" s="771"/>
      <c r="J266" s="771"/>
      <c r="K266" s="771"/>
      <c r="L266" s="771"/>
      <c r="M266" s="771"/>
      <c r="N266" s="770"/>
      <c r="O266" s="771"/>
      <c r="P266" s="771"/>
      <c r="Q266" s="771"/>
      <c r="R266" s="771"/>
      <c r="S266" s="771"/>
      <c r="T266" s="771"/>
      <c r="U266" s="771"/>
      <c r="V266" s="771"/>
      <c r="W266" s="771"/>
      <c r="X266" s="771"/>
      <c r="Y266" s="771"/>
      <c r="Z266" s="771"/>
    </row>
    <row r="267" spans="1:26" ht="15.75" customHeight="1">
      <c r="A267" s="771"/>
      <c r="B267" s="861"/>
      <c r="C267" s="771"/>
      <c r="D267" s="771"/>
      <c r="E267" s="771"/>
      <c r="F267" s="771"/>
      <c r="G267" s="771"/>
      <c r="H267" s="771"/>
      <c r="I267" s="771"/>
      <c r="J267" s="771"/>
      <c r="K267" s="771"/>
      <c r="L267" s="771"/>
      <c r="M267" s="771"/>
      <c r="N267" s="770"/>
      <c r="O267" s="771"/>
      <c r="P267" s="771"/>
      <c r="Q267" s="771"/>
      <c r="R267" s="771"/>
      <c r="S267" s="771"/>
      <c r="T267" s="771"/>
      <c r="U267" s="771"/>
      <c r="V267" s="771"/>
      <c r="W267" s="771"/>
      <c r="X267" s="771"/>
      <c r="Y267" s="771"/>
      <c r="Z267" s="771"/>
    </row>
    <row r="268" spans="1:26" ht="15.75" customHeight="1">
      <c r="A268" s="771"/>
      <c r="B268" s="861"/>
      <c r="C268" s="771"/>
      <c r="D268" s="771"/>
      <c r="E268" s="771"/>
      <c r="F268" s="771"/>
      <c r="G268" s="771"/>
      <c r="H268" s="771"/>
      <c r="I268" s="771"/>
      <c r="J268" s="771"/>
      <c r="K268" s="771"/>
      <c r="L268" s="771"/>
      <c r="M268" s="771"/>
      <c r="N268" s="770"/>
      <c r="O268" s="771"/>
      <c r="P268" s="771"/>
      <c r="Q268" s="771"/>
      <c r="R268" s="771"/>
      <c r="S268" s="771"/>
      <c r="T268" s="771"/>
      <c r="U268" s="771"/>
      <c r="V268" s="771"/>
      <c r="W268" s="771"/>
      <c r="X268" s="771"/>
      <c r="Y268" s="771"/>
      <c r="Z268" s="771"/>
    </row>
    <row r="269" spans="1:26" ht="15.75" customHeight="1">
      <c r="A269" s="771"/>
      <c r="B269" s="861"/>
      <c r="C269" s="771"/>
      <c r="D269" s="771"/>
      <c r="E269" s="771"/>
      <c r="F269" s="771"/>
      <c r="G269" s="771"/>
      <c r="H269" s="771"/>
      <c r="I269" s="771"/>
      <c r="J269" s="771"/>
      <c r="K269" s="771"/>
      <c r="L269" s="771"/>
      <c r="M269" s="771"/>
      <c r="N269" s="770"/>
      <c r="O269" s="771"/>
      <c r="P269" s="771"/>
      <c r="Q269" s="771"/>
      <c r="R269" s="771"/>
      <c r="S269" s="771"/>
      <c r="T269" s="771"/>
      <c r="U269" s="771"/>
      <c r="V269" s="771"/>
      <c r="W269" s="771"/>
      <c r="X269" s="771"/>
      <c r="Y269" s="771"/>
      <c r="Z269" s="771"/>
    </row>
    <row r="270" spans="1:26" ht="15.75" customHeight="1">
      <c r="A270" s="771"/>
      <c r="B270" s="861"/>
      <c r="C270" s="771"/>
      <c r="D270" s="771"/>
      <c r="E270" s="771"/>
      <c r="F270" s="771"/>
      <c r="G270" s="771"/>
      <c r="H270" s="771"/>
      <c r="I270" s="771"/>
      <c r="J270" s="771"/>
      <c r="K270" s="771"/>
      <c r="L270" s="771"/>
      <c r="M270" s="771"/>
      <c r="N270" s="770"/>
      <c r="O270" s="771"/>
      <c r="P270" s="771"/>
      <c r="Q270" s="771"/>
      <c r="R270" s="771"/>
      <c r="S270" s="771"/>
      <c r="T270" s="771"/>
      <c r="U270" s="771"/>
      <c r="V270" s="771"/>
      <c r="W270" s="771"/>
      <c r="X270" s="771"/>
      <c r="Y270" s="771"/>
      <c r="Z270" s="771"/>
    </row>
    <row r="271" spans="1:26" ht="15.75" customHeight="1">
      <c r="A271" s="771"/>
      <c r="B271" s="861"/>
      <c r="C271" s="771"/>
      <c r="D271" s="771"/>
      <c r="E271" s="771"/>
      <c r="F271" s="771"/>
      <c r="G271" s="771"/>
      <c r="H271" s="771"/>
      <c r="I271" s="771"/>
      <c r="J271" s="771"/>
      <c r="K271" s="771"/>
      <c r="L271" s="771"/>
      <c r="M271" s="771"/>
      <c r="N271" s="770"/>
      <c r="O271" s="771"/>
      <c r="P271" s="771"/>
      <c r="Q271" s="771"/>
      <c r="R271" s="771"/>
      <c r="S271" s="771"/>
      <c r="T271" s="771"/>
      <c r="U271" s="771"/>
      <c r="V271" s="771"/>
      <c r="W271" s="771"/>
      <c r="X271" s="771"/>
      <c r="Y271" s="771"/>
      <c r="Z271" s="771"/>
    </row>
    <row r="272" spans="1:26" ht="15.75" customHeight="1">
      <c r="A272" s="771"/>
      <c r="B272" s="861"/>
      <c r="C272" s="771"/>
      <c r="D272" s="771"/>
      <c r="E272" s="771"/>
      <c r="F272" s="771"/>
      <c r="G272" s="771"/>
      <c r="H272" s="771"/>
      <c r="I272" s="771"/>
      <c r="J272" s="771"/>
      <c r="K272" s="771"/>
      <c r="L272" s="771"/>
      <c r="M272" s="771"/>
      <c r="N272" s="770"/>
      <c r="O272" s="771"/>
      <c r="P272" s="771"/>
      <c r="Q272" s="771"/>
      <c r="R272" s="771"/>
      <c r="S272" s="771"/>
      <c r="T272" s="771"/>
      <c r="U272" s="771"/>
      <c r="V272" s="771"/>
      <c r="W272" s="771"/>
      <c r="X272" s="771"/>
      <c r="Y272" s="771"/>
      <c r="Z272" s="771"/>
    </row>
    <row r="273" spans="1:26" ht="15.75" customHeight="1">
      <c r="A273" s="771"/>
      <c r="B273" s="861"/>
      <c r="C273" s="771"/>
      <c r="D273" s="771"/>
      <c r="E273" s="771"/>
      <c r="F273" s="771"/>
      <c r="G273" s="771"/>
      <c r="H273" s="771"/>
      <c r="I273" s="771"/>
      <c r="J273" s="771"/>
      <c r="K273" s="771"/>
      <c r="L273" s="771"/>
      <c r="M273" s="771"/>
      <c r="N273" s="770"/>
      <c r="O273" s="771"/>
      <c r="P273" s="771"/>
      <c r="Q273" s="771"/>
      <c r="R273" s="771"/>
      <c r="S273" s="771"/>
      <c r="T273" s="771"/>
      <c r="U273" s="771"/>
      <c r="V273" s="771"/>
      <c r="W273" s="771"/>
      <c r="X273" s="771"/>
      <c r="Y273" s="771"/>
      <c r="Z273" s="771"/>
    </row>
    <row r="274" spans="1:26" ht="15.75" customHeight="1">
      <c r="A274" s="771"/>
      <c r="B274" s="861"/>
      <c r="C274" s="771"/>
      <c r="D274" s="771"/>
      <c r="E274" s="771"/>
      <c r="F274" s="771"/>
      <c r="G274" s="771"/>
      <c r="H274" s="771"/>
      <c r="I274" s="771"/>
      <c r="J274" s="771"/>
      <c r="K274" s="771"/>
      <c r="L274" s="771"/>
      <c r="M274" s="771"/>
      <c r="N274" s="770"/>
      <c r="O274" s="771"/>
      <c r="P274" s="771"/>
      <c r="Q274" s="771"/>
      <c r="R274" s="771"/>
      <c r="S274" s="771"/>
      <c r="T274" s="771"/>
      <c r="U274" s="771"/>
      <c r="V274" s="771"/>
      <c r="W274" s="771"/>
      <c r="X274" s="771"/>
      <c r="Y274" s="771"/>
      <c r="Z274" s="771"/>
    </row>
    <row r="275" spans="1:26" ht="15.75" customHeight="1">
      <c r="A275" s="771"/>
      <c r="B275" s="861"/>
      <c r="C275" s="771"/>
      <c r="D275" s="771"/>
      <c r="E275" s="771"/>
      <c r="F275" s="771"/>
      <c r="G275" s="771"/>
      <c r="H275" s="771"/>
      <c r="I275" s="771"/>
      <c r="J275" s="771"/>
      <c r="K275" s="771"/>
      <c r="L275" s="771"/>
      <c r="M275" s="771"/>
      <c r="N275" s="770"/>
      <c r="O275" s="771"/>
      <c r="P275" s="771"/>
      <c r="Q275" s="771"/>
      <c r="R275" s="771"/>
      <c r="S275" s="771"/>
      <c r="T275" s="771"/>
      <c r="U275" s="771"/>
      <c r="V275" s="771"/>
      <c r="W275" s="771"/>
      <c r="X275" s="771"/>
      <c r="Y275" s="771"/>
      <c r="Z275" s="771"/>
    </row>
    <row r="276" spans="1:26" ht="15.75" customHeight="1">
      <c r="A276" s="771"/>
      <c r="B276" s="861"/>
      <c r="C276" s="771"/>
      <c r="D276" s="771"/>
      <c r="E276" s="771"/>
      <c r="F276" s="771"/>
      <c r="G276" s="771"/>
      <c r="H276" s="771"/>
      <c r="I276" s="771"/>
      <c r="J276" s="771"/>
      <c r="K276" s="771"/>
      <c r="L276" s="771"/>
      <c r="M276" s="771"/>
      <c r="N276" s="770"/>
      <c r="O276" s="771"/>
      <c r="P276" s="771"/>
      <c r="Q276" s="771"/>
      <c r="R276" s="771"/>
      <c r="S276" s="771"/>
      <c r="T276" s="771"/>
      <c r="U276" s="771"/>
      <c r="V276" s="771"/>
      <c r="W276" s="771"/>
      <c r="X276" s="771"/>
      <c r="Y276" s="771"/>
      <c r="Z276" s="771"/>
    </row>
    <row r="277" spans="1:26" ht="15.75" customHeight="1">
      <c r="A277" s="771"/>
      <c r="B277" s="861"/>
      <c r="C277" s="771"/>
      <c r="D277" s="771"/>
      <c r="E277" s="771"/>
      <c r="F277" s="771"/>
      <c r="G277" s="771"/>
      <c r="H277" s="771"/>
      <c r="I277" s="771"/>
      <c r="J277" s="771"/>
      <c r="K277" s="771"/>
      <c r="L277" s="771"/>
      <c r="M277" s="771"/>
      <c r="N277" s="770"/>
      <c r="O277" s="771"/>
      <c r="P277" s="771"/>
      <c r="Q277" s="771"/>
      <c r="R277" s="771"/>
      <c r="S277" s="771"/>
      <c r="T277" s="771"/>
      <c r="U277" s="771"/>
      <c r="V277" s="771"/>
      <c r="W277" s="771"/>
      <c r="X277" s="771"/>
      <c r="Y277" s="771"/>
      <c r="Z277" s="771"/>
    </row>
    <row r="278" spans="1:26" ht="15.75" customHeight="1">
      <c r="A278" s="771"/>
      <c r="B278" s="861"/>
      <c r="C278" s="771"/>
      <c r="D278" s="771"/>
      <c r="E278" s="771"/>
      <c r="F278" s="771"/>
      <c r="G278" s="771"/>
      <c r="H278" s="771"/>
      <c r="I278" s="771"/>
      <c r="J278" s="771"/>
      <c r="K278" s="771"/>
      <c r="L278" s="771"/>
      <c r="M278" s="771"/>
      <c r="N278" s="770"/>
      <c r="O278" s="771"/>
      <c r="P278" s="771"/>
      <c r="Q278" s="771"/>
      <c r="R278" s="771"/>
      <c r="S278" s="771"/>
      <c r="T278" s="771"/>
      <c r="U278" s="771"/>
      <c r="V278" s="771"/>
      <c r="W278" s="771"/>
      <c r="X278" s="771"/>
      <c r="Y278" s="771"/>
      <c r="Z278" s="771"/>
    </row>
    <row r="279" spans="1:26" ht="15.75" customHeight="1">
      <c r="A279" s="771"/>
      <c r="B279" s="861"/>
      <c r="C279" s="771"/>
      <c r="D279" s="771"/>
      <c r="E279" s="771"/>
      <c r="F279" s="771"/>
      <c r="G279" s="771"/>
      <c r="H279" s="771"/>
      <c r="I279" s="771"/>
      <c r="J279" s="771"/>
      <c r="K279" s="771"/>
      <c r="L279" s="771"/>
      <c r="M279" s="771"/>
      <c r="N279" s="770"/>
      <c r="O279" s="771"/>
      <c r="P279" s="771"/>
      <c r="Q279" s="771"/>
      <c r="R279" s="771"/>
      <c r="S279" s="771"/>
      <c r="T279" s="771"/>
      <c r="U279" s="771"/>
      <c r="V279" s="771"/>
      <c r="W279" s="771"/>
      <c r="X279" s="771"/>
      <c r="Y279" s="771"/>
      <c r="Z279" s="771"/>
    </row>
    <row r="280" spans="1:26" ht="15.75" customHeight="1">
      <c r="A280" s="771"/>
      <c r="B280" s="861"/>
      <c r="C280" s="771"/>
      <c r="D280" s="771"/>
      <c r="E280" s="771"/>
      <c r="F280" s="771"/>
      <c r="G280" s="771"/>
      <c r="H280" s="771"/>
      <c r="I280" s="771"/>
      <c r="J280" s="771"/>
      <c r="K280" s="771"/>
      <c r="L280" s="771"/>
      <c r="M280" s="771"/>
      <c r="N280" s="770"/>
      <c r="O280" s="771"/>
      <c r="P280" s="771"/>
      <c r="Q280" s="771"/>
      <c r="R280" s="771"/>
      <c r="S280" s="771"/>
      <c r="T280" s="771"/>
      <c r="U280" s="771"/>
      <c r="V280" s="771"/>
      <c r="W280" s="771"/>
      <c r="X280" s="771"/>
      <c r="Y280" s="771"/>
      <c r="Z280" s="771"/>
    </row>
    <row r="281" spans="1:26" ht="15.75" customHeight="1">
      <c r="A281" s="771"/>
      <c r="B281" s="861"/>
      <c r="C281" s="771"/>
      <c r="D281" s="771"/>
      <c r="E281" s="771"/>
      <c r="F281" s="771"/>
      <c r="G281" s="771"/>
      <c r="H281" s="771"/>
      <c r="I281" s="771"/>
      <c r="J281" s="771"/>
      <c r="K281" s="771"/>
      <c r="L281" s="771"/>
      <c r="M281" s="771"/>
      <c r="N281" s="770"/>
      <c r="O281" s="771"/>
      <c r="P281" s="771"/>
      <c r="Q281" s="771"/>
      <c r="R281" s="771"/>
      <c r="S281" s="771"/>
      <c r="T281" s="771"/>
      <c r="U281" s="771"/>
      <c r="V281" s="771"/>
      <c r="W281" s="771"/>
      <c r="X281" s="771"/>
      <c r="Y281" s="771"/>
      <c r="Z281" s="771"/>
    </row>
    <row r="282" spans="1:26" ht="15.75" customHeight="1">
      <c r="A282" s="771"/>
      <c r="B282" s="861"/>
      <c r="C282" s="771"/>
      <c r="D282" s="771"/>
      <c r="E282" s="771"/>
      <c r="F282" s="771"/>
      <c r="G282" s="771"/>
      <c r="H282" s="771"/>
      <c r="I282" s="771"/>
      <c r="J282" s="771"/>
      <c r="K282" s="771"/>
      <c r="L282" s="771"/>
      <c r="M282" s="771"/>
      <c r="N282" s="770"/>
      <c r="O282" s="771"/>
      <c r="P282" s="771"/>
      <c r="Q282" s="771"/>
      <c r="R282" s="771"/>
      <c r="S282" s="771"/>
      <c r="T282" s="771"/>
      <c r="U282" s="771"/>
      <c r="V282" s="771"/>
      <c r="W282" s="771"/>
      <c r="X282" s="771"/>
      <c r="Y282" s="771"/>
      <c r="Z282" s="771"/>
    </row>
    <row r="283" spans="1:26" ht="15.75" customHeight="1">
      <c r="A283" s="771"/>
      <c r="B283" s="861"/>
      <c r="C283" s="771"/>
      <c r="D283" s="771"/>
      <c r="E283" s="771"/>
      <c r="F283" s="771"/>
      <c r="G283" s="771"/>
      <c r="H283" s="771"/>
      <c r="I283" s="771"/>
      <c r="J283" s="771"/>
      <c r="K283" s="771"/>
      <c r="L283" s="771"/>
      <c r="M283" s="771"/>
      <c r="N283" s="770"/>
      <c r="O283" s="771"/>
      <c r="P283" s="771"/>
      <c r="Q283" s="771"/>
      <c r="R283" s="771"/>
      <c r="S283" s="771"/>
      <c r="T283" s="771"/>
      <c r="U283" s="771"/>
      <c r="V283" s="771"/>
      <c r="W283" s="771"/>
      <c r="X283" s="771"/>
      <c r="Y283" s="771"/>
      <c r="Z283" s="771"/>
    </row>
    <row r="284" spans="1:26" ht="15.75" customHeight="1">
      <c r="A284" s="771"/>
      <c r="B284" s="861"/>
      <c r="C284" s="771"/>
      <c r="D284" s="771"/>
      <c r="E284" s="771"/>
      <c r="F284" s="771"/>
      <c r="G284" s="771"/>
      <c r="H284" s="771"/>
      <c r="I284" s="771"/>
      <c r="J284" s="771"/>
      <c r="K284" s="771"/>
      <c r="L284" s="771"/>
      <c r="M284" s="771"/>
      <c r="N284" s="770"/>
      <c r="O284" s="771"/>
      <c r="P284" s="771"/>
      <c r="Q284" s="771"/>
      <c r="R284" s="771"/>
      <c r="S284" s="771"/>
      <c r="T284" s="771"/>
      <c r="U284" s="771"/>
      <c r="V284" s="771"/>
      <c r="W284" s="771"/>
      <c r="X284" s="771"/>
      <c r="Y284" s="771"/>
      <c r="Z284" s="771"/>
    </row>
    <row r="285" spans="1:26" ht="15.75" customHeight="1">
      <c r="A285" s="771"/>
      <c r="B285" s="861"/>
      <c r="C285" s="771"/>
      <c r="D285" s="771"/>
      <c r="E285" s="771"/>
      <c r="F285" s="771"/>
      <c r="G285" s="771"/>
      <c r="H285" s="771"/>
      <c r="I285" s="771"/>
      <c r="J285" s="771"/>
      <c r="K285" s="771"/>
      <c r="L285" s="771"/>
      <c r="M285" s="771"/>
      <c r="N285" s="770"/>
      <c r="O285" s="771"/>
      <c r="P285" s="771"/>
      <c r="Q285" s="771"/>
      <c r="R285" s="771"/>
      <c r="S285" s="771"/>
      <c r="T285" s="771"/>
      <c r="U285" s="771"/>
      <c r="V285" s="771"/>
      <c r="W285" s="771"/>
      <c r="X285" s="771"/>
      <c r="Y285" s="771"/>
      <c r="Z285" s="771"/>
    </row>
    <row r="286" spans="1:26" ht="15.75" customHeight="1">
      <c r="A286" s="771"/>
      <c r="B286" s="861"/>
      <c r="C286" s="771"/>
      <c r="D286" s="771"/>
      <c r="E286" s="771"/>
      <c r="F286" s="771"/>
      <c r="G286" s="771"/>
      <c r="H286" s="771"/>
      <c r="I286" s="771"/>
      <c r="J286" s="771"/>
      <c r="K286" s="771"/>
      <c r="L286" s="771"/>
      <c r="M286" s="771"/>
      <c r="N286" s="770"/>
      <c r="O286" s="771"/>
      <c r="P286" s="771"/>
      <c r="Q286" s="771"/>
      <c r="R286" s="771"/>
      <c r="S286" s="771"/>
      <c r="T286" s="771"/>
      <c r="U286" s="771"/>
      <c r="V286" s="771"/>
      <c r="W286" s="771"/>
      <c r="X286" s="771"/>
      <c r="Y286" s="771"/>
      <c r="Z286" s="771"/>
    </row>
    <row r="287" spans="1:26" ht="15.75" customHeight="1">
      <c r="A287" s="771"/>
      <c r="B287" s="861"/>
      <c r="C287" s="771"/>
      <c r="D287" s="771"/>
      <c r="E287" s="771"/>
      <c r="F287" s="771"/>
      <c r="G287" s="771"/>
      <c r="H287" s="771"/>
      <c r="I287" s="771"/>
      <c r="J287" s="771"/>
      <c r="K287" s="771"/>
      <c r="L287" s="771"/>
      <c r="M287" s="771"/>
      <c r="N287" s="770"/>
      <c r="O287" s="771"/>
      <c r="P287" s="771"/>
      <c r="Q287" s="771"/>
      <c r="R287" s="771"/>
      <c r="S287" s="771"/>
      <c r="T287" s="771"/>
      <c r="U287" s="771"/>
      <c r="V287" s="771"/>
      <c r="W287" s="771"/>
      <c r="X287" s="771"/>
      <c r="Y287" s="771"/>
      <c r="Z287" s="771"/>
    </row>
    <row r="288" spans="1:26" ht="15.75" customHeight="1">
      <c r="A288" s="771"/>
      <c r="B288" s="861"/>
      <c r="C288" s="771"/>
      <c r="D288" s="771"/>
      <c r="E288" s="771"/>
      <c r="F288" s="771"/>
      <c r="G288" s="771"/>
      <c r="H288" s="771"/>
      <c r="I288" s="771"/>
      <c r="J288" s="771"/>
      <c r="K288" s="771"/>
      <c r="L288" s="771"/>
      <c r="M288" s="771"/>
      <c r="N288" s="770"/>
      <c r="O288" s="771"/>
      <c r="P288" s="771"/>
      <c r="Q288" s="771"/>
      <c r="R288" s="771"/>
      <c r="S288" s="771"/>
      <c r="T288" s="771"/>
      <c r="U288" s="771"/>
      <c r="V288" s="771"/>
      <c r="W288" s="771"/>
      <c r="X288" s="771"/>
      <c r="Y288" s="771"/>
      <c r="Z288" s="771"/>
    </row>
    <row r="289" spans="1:26" ht="15.75" customHeight="1">
      <c r="A289" s="771"/>
      <c r="B289" s="861"/>
      <c r="C289" s="771"/>
      <c r="D289" s="771"/>
      <c r="E289" s="771"/>
      <c r="F289" s="771"/>
      <c r="G289" s="771"/>
      <c r="H289" s="771"/>
      <c r="I289" s="771"/>
      <c r="J289" s="771"/>
      <c r="K289" s="771"/>
      <c r="L289" s="771"/>
      <c r="M289" s="771"/>
      <c r="N289" s="770"/>
      <c r="O289" s="771"/>
      <c r="P289" s="771"/>
      <c r="Q289" s="771"/>
      <c r="R289" s="771"/>
      <c r="S289" s="771"/>
      <c r="T289" s="771"/>
      <c r="U289" s="771"/>
      <c r="V289" s="771"/>
      <c r="W289" s="771"/>
      <c r="X289" s="771"/>
      <c r="Y289" s="771"/>
      <c r="Z289" s="771"/>
    </row>
    <row r="290" spans="1:26" ht="15.75" customHeight="1">
      <c r="A290" s="771"/>
      <c r="B290" s="861"/>
      <c r="C290" s="771"/>
      <c r="D290" s="771"/>
      <c r="E290" s="771"/>
      <c r="F290" s="771"/>
      <c r="G290" s="771"/>
      <c r="H290" s="771"/>
      <c r="I290" s="771"/>
      <c r="J290" s="771"/>
      <c r="K290" s="771"/>
      <c r="L290" s="771"/>
      <c r="M290" s="771"/>
      <c r="N290" s="770"/>
      <c r="O290" s="771"/>
      <c r="P290" s="771"/>
      <c r="Q290" s="771"/>
      <c r="R290" s="771"/>
      <c r="S290" s="771"/>
      <c r="T290" s="771"/>
      <c r="U290" s="771"/>
      <c r="V290" s="771"/>
      <c r="W290" s="771"/>
      <c r="X290" s="771"/>
      <c r="Y290" s="771"/>
      <c r="Z290" s="771"/>
    </row>
    <row r="291" spans="1:26" ht="15.75" customHeight="1">
      <c r="A291" s="771"/>
      <c r="B291" s="861"/>
      <c r="C291" s="771"/>
      <c r="D291" s="771"/>
      <c r="E291" s="771"/>
      <c r="F291" s="771"/>
      <c r="G291" s="771"/>
      <c r="H291" s="771"/>
      <c r="I291" s="771"/>
      <c r="J291" s="771"/>
      <c r="K291" s="771"/>
      <c r="L291" s="771"/>
      <c r="M291" s="771"/>
      <c r="N291" s="770"/>
      <c r="O291" s="771"/>
      <c r="P291" s="771"/>
      <c r="Q291" s="771"/>
      <c r="R291" s="771"/>
      <c r="S291" s="771"/>
      <c r="T291" s="771"/>
      <c r="U291" s="771"/>
      <c r="V291" s="771"/>
      <c r="W291" s="771"/>
      <c r="X291" s="771"/>
      <c r="Y291" s="771"/>
      <c r="Z291" s="771"/>
    </row>
    <row r="292" spans="1:26" ht="15.75" customHeight="1">
      <c r="A292" s="771"/>
      <c r="B292" s="861"/>
      <c r="C292" s="771"/>
      <c r="D292" s="771"/>
      <c r="E292" s="771"/>
      <c r="F292" s="771"/>
      <c r="G292" s="771"/>
      <c r="H292" s="771"/>
      <c r="I292" s="771"/>
      <c r="J292" s="771"/>
      <c r="K292" s="771"/>
      <c r="L292" s="771"/>
      <c r="M292" s="771"/>
      <c r="N292" s="770"/>
      <c r="O292" s="771"/>
      <c r="P292" s="771"/>
      <c r="Q292" s="771"/>
      <c r="R292" s="771"/>
      <c r="S292" s="771"/>
      <c r="T292" s="771"/>
      <c r="U292" s="771"/>
      <c r="V292" s="771"/>
      <c r="W292" s="771"/>
      <c r="X292" s="771"/>
      <c r="Y292" s="771"/>
      <c r="Z292" s="771"/>
    </row>
    <row r="293" spans="1:26" ht="15.75" customHeight="1">
      <c r="A293" s="771"/>
      <c r="B293" s="861"/>
      <c r="C293" s="771"/>
      <c r="D293" s="771"/>
      <c r="E293" s="771"/>
      <c r="F293" s="771"/>
      <c r="G293" s="771"/>
      <c r="H293" s="771"/>
      <c r="I293" s="771"/>
      <c r="J293" s="771"/>
      <c r="K293" s="771"/>
      <c r="L293" s="771"/>
      <c r="M293" s="771"/>
      <c r="N293" s="770"/>
      <c r="O293" s="771"/>
      <c r="P293" s="771"/>
      <c r="Q293" s="771"/>
      <c r="R293" s="771"/>
      <c r="S293" s="771"/>
      <c r="T293" s="771"/>
      <c r="U293" s="771"/>
      <c r="V293" s="771"/>
      <c r="W293" s="771"/>
      <c r="X293" s="771"/>
      <c r="Y293" s="771"/>
      <c r="Z293" s="771"/>
    </row>
    <row r="294" spans="1:26" ht="15.75" customHeight="1">
      <c r="A294" s="771"/>
      <c r="B294" s="861"/>
      <c r="C294" s="771"/>
      <c r="D294" s="771"/>
      <c r="E294" s="771"/>
      <c r="F294" s="771"/>
      <c r="G294" s="771"/>
      <c r="H294" s="771"/>
      <c r="I294" s="771"/>
      <c r="J294" s="771"/>
      <c r="K294" s="771"/>
      <c r="L294" s="771"/>
      <c r="M294" s="771"/>
      <c r="N294" s="770"/>
      <c r="O294" s="771"/>
      <c r="P294" s="771"/>
      <c r="Q294" s="771"/>
      <c r="R294" s="771"/>
      <c r="S294" s="771"/>
      <c r="T294" s="771"/>
      <c r="U294" s="771"/>
      <c r="V294" s="771"/>
      <c r="W294" s="771"/>
      <c r="X294" s="771"/>
      <c r="Y294" s="771"/>
      <c r="Z294" s="771"/>
    </row>
    <row r="295" spans="1:26" ht="15.75" customHeight="1">
      <c r="A295" s="771"/>
      <c r="B295" s="861"/>
      <c r="C295" s="771"/>
      <c r="D295" s="771"/>
      <c r="E295" s="771"/>
      <c r="F295" s="771"/>
      <c r="G295" s="771"/>
      <c r="H295" s="771"/>
      <c r="I295" s="771"/>
      <c r="J295" s="771"/>
      <c r="K295" s="771"/>
      <c r="L295" s="771"/>
      <c r="M295" s="771"/>
      <c r="N295" s="770"/>
      <c r="O295" s="771"/>
      <c r="P295" s="771"/>
      <c r="Q295" s="771"/>
      <c r="R295" s="771"/>
      <c r="S295" s="771"/>
      <c r="T295" s="771"/>
      <c r="U295" s="771"/>
      <c r="V295" s="771"/>
      <c r="W295" s="771"/>
      <c r="X295" s="771"/>
      <c r="Y295" s="771"/>
      <c r="Z295" s="771"/>
    </row>
    <row r="296" spans="1:26" ht="15.75" customHeight="1">
      <c r="A296" s="771"/>
      <c r="B296" s="861"/>
      <c r="C296" s="771"/>
      <c r="D296" s="771"/>
      <c r="E296" s="771"/>
      <c r="F296" s="771"/>
      <c r="G296" s="771"/>
      <c r="H296" s="771"/>
      <c r="I296" s="771"/>
      <c r="J296" s="771"/>
      <c r="K296" s="771"/>
      <c r="L296" s="771"/>
      <c r="M296" s="771"/>
      <c r="N296" s="770"/>
      <c r="O296" s="771"/>
      <c r="P296" s="771"/>
      <c r="Q296" s="771"/>
      <c r="R296" s="771"/>
      <c r="S296" s="771"/>
      <c r="T296" s="771"/>
      <c r="U296" s="771"/>
      <c r="V296" s="771"/>
      <c r="W296" s="771"/>
      <c r="X296" s="771"/>
      <c r="Y296" s="771"/>
      <c r="Z296" s="771"/>
    </row>
    <row r="297" spans="1:26" ht="15.75" customHeight="1">
      <c r="A297" s="771"/>
      <c r="B297" s="861"/>
      <c r="C297" s="771"/>
      <c r="D297" s="771"/>
      <c r="E297" s="771"/>
      <c r="F297" s="771"/>
      <c r="G297" s="771"/>
      <c r="H297" s="771"/>
      <c r="I297" s="771"/>
      <c r="J297" s="771"/>
      <c r="K297" s="771"/>
      <c r="L297" s="771"/>
      <c r="M297" s="771"/>
      <c r="N297" s="770"/>
      <c r="O297" s="771"/>
      <c r="P297" s="771"/>
      <c r="Q297" s="771"/>
      <c r="R297" s="771"/>
      <c r="S297" s="771"/>
      <c r="T297" s="771"/>
      <c r="U297" s="771"/>
      <c r="V297" s="771"/>
      <c r="W297" s="771"/>
      <c r="X297" s="771"/>
      <c r="Y297" s="771"/>
      <c r="Z297" s="771"/>
    </row>
    <row r="298" spans="1:26" ht="15.75" customHeight="1">
      <c r="A298" s="771"/>
      <c r="B298" s="861"/>
      <c r="C298" s="771"/>
      <c r="D298" s="771"/>
      <c r="E298" s="771"/>
      <c r="F298" s="771"/>
      <c r="G298" s="771"/>
      <c r="H298" s="771"/>
      <c r="I298" s="771"/>
      <c r="J298" s="771"/>
      <c r="K298" s="771"/>
      <c r="L298" s="771"/>
      <c r="M298" s="771"/>
      <c r="N298" s="770"/>
      <c r="O298" s="771"/>
      <c r="P298" s="771"/>
      <c r="Q298" s="771"/>
      <c r="R298" s="771"/>
      <c r="S298" s="771"/>
      <c r="T298" s="771"/>
      <c r="U298" s="771"/>
      <c r="V298" s="771"/>
      <c r="W298" s="771"/>
      <c r="X298" s="771"/>
      <c r="Y298" s="771"/>
      <c r="Z298" s="771"/>
    </row>
    <row r="299" spans="1:26" ht="15.75" customHeight="1">
      <c r="A299" s="771"/>
      <c r="B299" s="861"/>
      <c r="C299" s="771"/>
      <c r="D299" s="771"/>
      <c r="E299" s="771"/>
      <c r="F299" s="771"/>
      <c r="G299" s="771"/>
      <c r="H299" s="771"/>
      <c r="I299" s="771"/>
      <c r="J299" s="771"/>
      <c r="K299" s="771"/>
      <c r="L299" s="771"/>
      <c r="M299" s="771"/>
      <c r="N299" s="770"/>
      <c r="O299" s="771"/>
      <c r="P299" s="771"/>
      <c r="Q299" s="771"/>
      <c r="R299" s="771"/>
      <c r="S299" s="771"/>
      <c r="T299" s="771"/>
      <c r="U299" s="771"/>
      <c r="V299" s="771"/>
      <c r="W299" s="771"/>
      <c r="X299" s="771"/>
      <c r="Y299" s="771"/>
      <c r="Z299" s="771"/>
    </row>
    <row r="300" spans="1:26" ht="15.75" customHeight="1">
      <c r="A300" s="771"/>
      <c r="B300" s="861"/>
      <c r="C300" s="771"/>
      <c r="D300" s="771"/>
      <c r="E300" s="771"/>
      <c r="F300" s="771"/>
      <c r="G300" s="771"/>
      <c r="H300" s="771"/>
      <c r="I300" s="771"/>
      <c r="J300" s="771"/>
      <c r="K300" s="771"/>
      <c r="L300" s="771"/>
      <c r="M300" s="771"/>
      <c r="N300" s="770"/>
      <c r="O300" s="771"/>
      <c r="P300" s="771"/>
      <c r="Q300" s="771"/>
      <c r="R300" s="771"/>
      <c r="S300" s="771"/>
      <c r="T300" s="771"/>
      <c r="U300" s="771"/>
      <c r="V300" s="771"/>
      <c r="W300" s="771"/>
      <c r="X300" s="771"/>
      <c r="Y300" s="771"/>
      <c r="Z300" s="771"/>
    </row>
    <row r="301" spans="1:26" ht="15.75" customHeight="1">
      <c r="A301" s="771"/>
      <c r="B301" s="861"/>
      <c r="C301" s="771"/>
      <c r="D301" s="771"/>
      <c r="E301" s="771"/>
      <c r="F301" s="771"/>
      <c r="G301" s="771"/>
      <c r="H301" s="771"/>
      <c r="I301" s="771"/>
      <c r="J301" s="771"/>
      <c r="K301" s="771"/>
      <c r="L301" s="771"/>
      <c r="M301" s="771"/>
      <c r="N301" s="770"/>
      <c r="O301" s="771"/>
      <c r="P301" s="771"/>
      <c r="Q301" s="771"/>
      <c r="R301" s="771"/>
      <c r="S301" s="771"/>
      <c r="T301" s="771"/>
      <c r="U301" s="771"/>
      <c r="V301" s="771"/>
      <c r="W301" s="771"/>
      <c r="X301" s="771"/>
      <c r="Y301" s="771"/>
      <c r="Z301" s="771"/>
    </row>
    <row r="302" spans="1:26" ht="15.75" customHeight="1">
      <c r="A302" s="771"/>
      <c r="B302" s="861"/>
      <c r="C302" s="771"/>
      <c r="D302" s="771"/>
      <c r="E302" s="771"/>
      <c r="F302" s="771"/>
      <c r="G302" s="771"/>
      <c r="H302" s="771"/>
      <c r="I302" s="771"/>
      <c r="J302" s="771"/>
      <c r="K302" s="771"/>
      <c r="L302" s="771"/>
      <c r="M302" s="771"/>
      <c r="N302" s="770"/>
      <c r="O302" s="771"/>
      <c r="P302" s="771"/>
      <c r="Q302" s="771"/>
      <c r="R302" s="771"/>
      <c r="S302" s="771"/>
      <c r="T302" s="771"/>
      <c r="U302" s="771"/>
      <c r="V302" s="771"/>
      <c r="W302" s="771"/>
      <c r="X302" s="771"/>
      <c r="Y302" s="771"/>
      <c r="Z302" s="771"/>
    </row>
    <row r="303" spans="1:26" ht="15.75" customHeight="1">
      <c r="A303" s="771"/>
      <c r="B303" s="861"/>
      <c r="C303" s="771"/>
      <c r="D303" s="771"/>
      <c r="E303" s="771"/>
      <c r="F303" s="771"/>
      <c r="G303" s="771"/>
      <c r="H303" s="771"/>
      <c r="I303" s="771"/>
      <c r="J303" s="771"/>
      <c r="K303" s="771"/>
      <c r="L303" s="771"/>
      <c r="M303" s="771"/>
      <c r="N303" s="770"/>
      <c r="O303" s="771"/>
      <c r="P303" s="771"/>
      <c r="Q303" s="771"/>
      <c r="R303" s="771"/>
      <c r="S303" s="771"/>
      <c r="T303" s="771"/>
      <c r="U303" s="771"/>
      <c r="V303" s="771"/>
      <c r="W303" s="771"/>
      <c r="X303" s="771"/>
      <c r="Y303" s="771"/>
      <c r="Z303" s="771"/>
    </row>
    <row r="304" spans="1:26" ht="15.75" customHeight="1">
      <c r="A304" s="771"/>
      <c r="B304" s="861"/>
      <c r="C304" s="771"/>
      <c r="D304" s="771"/>
      <c r="E304" s="771"/>
      <c r="F304" s="771"/>
      <c r="G304" s="771"/>
      <c r="H304" s="771"/>
      <c r="I304" s="771"/>
      <c r="J304" s="771"/>
      <c r="K304" s="771"/>
      <c r="L304" s="771"/>
      <c r="M304" s="771"/>
      <c r="N304" s="770"/>
      <c r="O304" s="771"/>
      <c r="P304" s="771"/>
      <c r="Q304" s="771"/>
      <c r="R304" s="771"/>
      <c r="S304" s="771"/>
      <c r="T304" s="771"/>
      <c r="U304" s="771"/>
      <c r="V304" s="771"/>
      <c r="W304" s="771"/>
      <c r="X304" s="771"/>
      <c r="Y304" s="771"/>
      <c r="Z304" s="771"/>
    </row>
    <row r="305" spans="1:26" ht="15.75" customHeight="1">
      <c r="A305" s="771"/>
      <c r="B305" s="861"/>
      <c r="C305" s="771"/>
      <c r="D305" s="771"/>
      <c r="E305" s="771"/>
      <c r="F305" s="771"/>
      <c r="G305" s="771"/>
      <c r="H305" s="771"/>
      <c r="I305" s="771"/>
      <c r="J305" s="771"/>
      <c r="K305" s="771"/>
      <c r="L305" s="771"/>
      <c r="M305" s="771"/>
      <c r="N305" s="770"/>
      <c r="O305" s="771"/>
      <c r="P305" s="771"/>
      <c r="Q305" s="771"/>
      <c r="R305" s="771"/>
      <c r="S305" s="771"/>
      <c r="T305" s="771"/>
      <c r="U305" s="771"/>
      <c r="V305" s="771"/>
      <c r="W305" s="771"/>
      <c r="X305" s="771"/>
      <c r="Y305" s="771"/>
      <c r="Z305" s="771"/>
    </row>
    <row r="306" spans="1:26" ht="15.75" customHeight="1">
      <c r="A306" s="771"/>
      <c r="B306" s="861"/>
      <c r="C306" s="771"/>
      <c r="D306" s="771"/>
      <c r="E306" s="771"/>
      <c r="F306" s="771"/>
      <c r="G306" s="771"/>
      <c r="H306" s="771"/>
      <c r="I306" s="771"/>
      <c r="J306" s="771"/>
      <c r="K306" s="771"/>
      <c r="L306" s="771"/>
      <c r="M306" s="771"/>
      <c r="N306" s="770"/>
      <c r="O306" s="771"/>
      <c r="P306" s="771"/>
      <c r="Q306" s="771"/>
      <c r="R306" s="771"/>
      <c r="S306" s="771"/>
      <c r="T306" s="771"/>
      <c r="U306" s="771"/>
      <c r="V306" s="771"/>
      <c r="W306" s="771"/>
      <c r="X306" s="771"/>
      <c r="Y306" s="771"/>
      <c r="Z306" s="771"/>
    </row>
    <row r="307" spans="1:26" ht="15.75" customHeight="1">
      <c r="A307" s="771"/>
      <c r="B307" s="861"/>
      <c r="C307" s="771"/>
      <c r="D307" s="771"/>
      <c r="E307" s="771"/>
      <c r="F307" s="771"/>
      <c r="G307" s="771"/>
      <c r="H307" s="771"/>
      <c r="I307" s="771"/>
      <c r="J307" s="771"/>
      <c r="K307" s="771"/>
      <c r="L307" s="771"/>
      <c r="M307" s="771"/>
      <c r="N307" s="770"/>
      <c r="O307" s="771"/>
      <c r="P307" s="771"/>
      <c r="Q307" s="771"/>
      <c r="R307" s="771"/>
      <c r="S307" s="771"/>
      <c r="T307" s="771"/>
      <c r="U307" s="771"/>
      <c r="V307" s="771"/>
      <c r="W307" s="771"/>
      <c r="X307" s="771"/>
      <c r="Y307" s="771"/>
      <c r="Z307" s="771"/>
    </row>
    <row r="308" spans="1:26" ht="15.75" customHeight="1">
      <c r="A308" s="771"/>
      <c r="B308" s="861"/>
      <c r="C308" s="771"/>
      <c r="D308" s="771"/>
      <c r="E308" s="771"/>
      <c r="F308" s="771"/>
      <c r="G308" s="771"/>
      <c r="H308" s="771"/>
      <c r="I308" s="771"/>
      <c r="J308" s="771"/>
      <c r="K308" s="771"/>
      <c r="L308" s="771"/>
      <c r="M308" s="771"/>
      <c r="N308" s="770"/>
      <c r="O308" s="771"/>
      <c r="P308" s="771"/>
      <c r="Q308" s="771"/>
      <c r="R308" s="771"/>
      <c r="S308" s="771"/>
      <c r="T308" s="771"/>
      <c r="U308" s="771"/>
      <c r="V308" s="771"/>
      <c r="W308" s="771"/>
      <c r="X308" s="771"/>
      <c r="Y308" s="771"/>
      <c r="Z308" s="771"/>
    </row>
    <row r="309" spans="1:26" ht="15.75" customHeight="1">
      <c r="A309" s="771"/>
      <c r="B309" s="861"/>
      <c r="C309" s="771"/>
      <c r="D309" s="771"/>
      <c r="E309" s="771"/>
      <c r="F309" s="771"/>
      <c r="G309" s="771"/>
      <c r="H309" s="771"/>
      <c r="I309" s="771"/>
      <c r="J309" s="771"/>
      <c r="K309" s="771"/>
      <c r="L309" s="771"/>
      <c r="M309" s="771"/>
      <c r="N309" s="770"/>
      <c r="O309" s="771"/>
      <c r="P309" s="771"/>
      <c r="Q309" s="771"/>
      <c r="R309" s="771"/>
      <c r="S309" s="771"/>
      <c r="T309" s="771"/>
      <c r="U309" s="771"/>
      <c r="V309" s="771"/>
      <c r="W309" s="771"/>
      <c r="X309" s="771"/>
      <c r="Y309" s="771"/>
      <c r="Z309" s="771"/>
    </row>
    <row r="310" spans="1:26" ht="15.75" customHeight="1">
      <c r="A310" s="771"/>
      <c r="B310" s="861"/>
      <c r="C310" s="771"/>
      <c r="D310" s="771"/>
      <c r="E310" s="771"/>
      <c r="F310" s="771"/>
      <c r="G310" s="771"/>
      <c r="H310" s="771"/>
      <c r="I310" s="771"/>
      <c r="J310" s="771"/>
      <c r="K310" s="771"/>
      <c r="L310" s="771"/>
      <c r="M310" s="771"/>
      <c r="N310" s="770"/>
      <c r="O310" s="771"/>
      <c r="P310" s="771"/>
      <c r="Q310" s="771"/>
      <c r="R310" s="771"/>
      <c r="S310" s="771"/>
      <c r="T310" s="771"/>
      <c r="U310" s="771"/>
      <c r="V310" s="771"/>
      <c r="W310" s="771"/>
      <c r="X310" s="771"/>
      <c r="Y310" s="771"/>
      <c r="Z310" s="771"/>
    </row>
    <row r="311" spans="1:26" ht="15.75" customHeight="1">
      <c r="A311" s="771"/>
      <c r="B311" s="861"/>
      <c r="C311" s="771"/>
      <c r="D311" s="771"/>
      <c r="E311" s="771"/>
      <c r="F311" s="771"/>
      <c r="G311" s="771"/>
      <c r="H311" s="771"/>
      <c r="I311" s="771"/>
      <c r="J311" s="771"/>
      <c r="K311" s="771"/>
      <c r="L311" s="771"/>
      <c r="M311" s="771"/>
      <c r="N311" s="770"/>
      <c r="O311" s="771"/>
      <c r="P311" s="771"/>
      <c r="Q311" s="771"/>
      <c r="R311" s="771"/>
      <c r="S311" s="771"/>
      <c r="T311" s="771"/>
      <c r="U311" s="771"/>
      <c r="V311" s="771"/>
      <c r="W311" s="771"/>
      <c r="X311" s="771"/>
      <c r="Y311" s="771"/>
      <c r="Z311" s="771"/>
    </row>
    <row r="312" spans="1:26" ht="15.75" customHeight="1">
      <c r="A312" s="771"/>
      <c r="B312" s="861"/>
      <c r="C312" s="771"/>
      <c r="D312" s="771"/>
      <c r="E312" s="771"/>
      <c r="F312" s="771"/>
      <c r="G312" s="771"/>
      <c r="H312" s="771"/>
      <c r="I312" s="771"/>
      <c r="J312" s="771"/>
      <c r="K312" s="771"/>
      <c r="L312" s="771"/>
      <c r="M312" s="771"/>
      <c r="N312" s="770"/>
      <c r="O312" s="771"/>
      <c r="P312" s="771"/>
      <c r="Q312" s="771"/>
      <c r="R312" s="771"/>
      <c r="S312" s="771"/>
      <c r="T312" s="771"/>
      <c r="U312" s="771"/>
      <c r="V312" s="771"/>
      <c r="W312" s="771"/>
      <c r="X312" s="771"/>
      <c r="Y312" s="771"/>
      <c r="Z312" s="771"/>
    </row>
    <row r="313" spans="1:26" ht="15.75" customHeight="1">
      <c r="A313" s="771"/>
      <c r="B313" s="861"/>
      <c r="C313" s="771"/>
      <c r="D313" s="771"/>
      <c r="E313" s="771"/>
      <c r="F313" s="771"/>
      <c r="G313" s="771"/>
      <c r="H313" s="771"/>
      <c r="I313" s="771"/>
      <c r="J313" s="771"/>
      <c r="K313" s="771"/>
      <c r="L313" s="771"/>
      <c r="M313" s="771"/>
      <c r="N313" s="770"/>
      <c r="O313" s="771"/>
      <c r="P313" s="771"/>
      <c r="Q313" s="771"/>
      <c r="R313" s="771"/>
      <c r="S313" s="771"/>
      <c r="T313" s="771"/>
      <c r="U313" s="771"/>
      <c r="V313" s="771"/>
      <c r="W313" s="771"/>
      <c r="X313" s="771"/>
      <c r="Y313" s="771"/>
      <c r="Z313" s="771"/>
    </row>
    <row r="314" spans="1:26" ht="15.75" customHeight="1">
      <c r="A314" s="771"/>
      <c r="B314" s="861"/>
      <c r="C314" s="771"/>
      <c r="D314" s="771"/>
      <c r="E314" s="771"/>
      <c r="F314" s="771"/>
      <c r="G314" s="771"/>
      <c r="H314" s="771"/>
      <c r="I314" s="771"/>
      <c r="J314" s="771"/>
      <c r="K314" s="771"/>
      <c r="L314" s="771"/>
      <c r="M314" s="771"/>
      <c r="N314" s="770"/>
      <c r="O314" s="771"/>
      <c r="P314" s="771"/>
      <c r="Q314" s="771"/>
      <c r="R314" s="771"/>
      <c r="S314" s="771"/>
      <c r="T314" s="771"/>
      <c r="U314" s="771"/>
      <c r="V314" s="771"/>
      <c r="W314" s="771"/>
      <c r="X314" s="771"/>
      <c r="Y314" s="771"/>
      <c r="Z314" s="771"/>
    </row>
    <row r="315" spans="1:26" ht="15.75" customHeight="1">
      <c r="A315" s="771"/>
      <c r="B315" s="861"/>
      <c r="C315" s="771"/>
      <c r="D315" s="771"/>
      <c r="E315" s="771"/>
      <c r="F315" s="771"/>
      <c r="G315" s="771"/>
      <c r="H315" s="771"/>
      <c r="I315" s="771"/>
      <c r="J315" s="771"/>
      <c r="K315" s="771"/>
      <c r="L315" s="771"/>
      <c r="M315" s="771"/>
      <c r="N315" s="770"/>
      <c r="O315" s="771"/>
      <c r="P315" s="771"/>
      <c r="Q315" s="771"/>
      <c r="R315" s="771"/>
      <c r="S315" s="771"/>
      <c r="T315" s="771"/>
      <c r="U315" s="771"/>
      <c r="V315" s="771"/>
      <c r="W315" s="771"/>
      <c r="X315" s="771"/>
      <c r="Y315" s="771"/>
      <c r="Z315" s="771"/>
    </row>
    <row r="316" spans="1:26" ht="15.75" customHeight="1">
      <c r="A316" s="771"/>
      <c r="B316" s="861"/>
      <c r="C316" s="771"/>
      <c r="D316" s="771"/>
      <c r="E316" s="771"/>
      <c r="F316" s="771"/>
      <c r="G316" s="771"/>
      <c r="H316" s="771"/>
      <c r="I316" s="771"/>
      <c r="J316" s="771"/>
      <c r="K316" s="771"/>
      <c r="L316" s="771"/>
      <c r="M316" s="771"/>
      <c r="N316" s="770"/>
      <c r="O316" s="771"/>
      <c r="P316" s="771"/>
      <c r="Q316" s="771"/>
      <c r="R316" s="771"/>
      <c r="S316" s="771"/>
      <c r="T316" s="771"/>
      <c r="U316" s="771"/>
      <c r="V316" s="771"/>
      <c r="W316" s="771"/>
      <c r="X316" s="771"/>
      <c r="Y316" s="771"/>
      <c r="Z316" s="771"/>
    </row>
    <row r="317" spans="1:26" ht="15.75" customHeight="1">
      <c r="A317" s="771"/>
      <c r="B317" s="861"/>
      <c r="C317" s="771"/>
      <c r="D317" s="771"/>
      <c r="E317" s="771"/>
      <c r="F317" s="771"/>
      <c r="G317" s="771"/>
      <c r="H317" s="771"/>
      <c r="I317" s="771"/>
      <c r="J317" s="771"/>
      <c r="K317" s="771"/>
      <c r="L317" s="771"/>
      <c r="M317" s="771"/>
      <c r="N317" s="770"/>
      <c r="O317" s="771"/>
      <c r="P317" s="771"/>
      <c r="Q317" s="771"/>
      <c r="R317" s="771"/>
      <c r="S317" s="771"/>
      <c r="T317" s="771"/>
      <c r="U317" s="771"/>
      <c r="V317" s="771"/>
      <c r="W317" s="771"/>
      <c r="X317" s="771"/>
      <c r="Y317" s="771"/>
      <c r="Z317" s="771"/>
    </row>
    <row r="318" spans="1:26" ht="15.75" customHeight="1">
      <c r="A318" s="771"/>
      <c r="B318" s="861"/>
      <c r="C318" s="771"/>
      <c r="D318" s="771"/>
      <c r="E318" s="771"/>
      <c r="F318" s="771"/>
      <c r="G318" s="771"/>
      <c r="H318" s="771"/>
      <c r="I318" s="771"/>
      <c r="J318" s="771"/>
      <c r="K318" s="771"/>
      <c r="L318" s="771"/>
      <c r="M318" s="771"/>
      <c r="N318" s="770"/>
      <c r="O318" s="771"/>
      <c r="P318" s="771"/>
      <c r="Q318" s="771"/>
      <c r="R318" s="771"/>
      <c r="S318" s="771"/>
      <c r="T318" s="771"/>
      <c r="U318" s="771"/>
      <c r="V318" s="771"/>
      <c r="W318" s="771"/>
      <c r="X318" s="771"/>
      <c r="Y318" s="771"/>
      <c r="Z318" s="771"/>
    </row>
    <row r="319" spans="1:26" ht="15.75" customHeight="1">
      <c r="A319" s="771"/>
      <c r="B319" s="861"/>
      <c r="C319" s="771"/>
      <c r="D319" s="771"/>
      <c r="E319" s="771"/>
      <c r="F319" s="771"/>
      <c r="G319" s="771"/>
      <c r="H319" s="771"/>
      <c r="I319" s="771"/>
      <c r="J319" s="771"/>
      <c r="K319" s="771"/>
      <c r="L319" s="771"/>
      <c r="M319" s="771"/>
      <c r="N319" s="770"/>
      <c r="O319" s="771"/>
      <c r="P319" s="771"/>
      <c r="Q319" s="771"/>
      <c r="R319" s="771"/>
      <c r="S319" s="771"/>
      <c r="T319" s="771"/>
      <c r="U319" s="771"/>
      <c r="V319" s="771"/>
      <c r="W319" s="771"/>
      <c r="X319" s="771"/>
      <c r="Y319" s="771"/>
      <c r="Z319" s="771"/>
    </row>
    <row r="320" spans="1:26" ht="15.75" customHeight="1">
      <c r="A320" s="771"/>
      <c r="B320" s="861"/>
      <c r="C320" s="771"/>
      <c r="D320" s="771"/>
      <c r="E320" s="771"/>
      <c r="F320" s="771"/>
      <c r="G320" s="771"/>
      <c r="H320" s="771"/>
      <c r="I320" s="771"/>
      <c r="J320" s="771"/>
      <c r="K320" s="771"/>
      <c r="L320" s="771"/>
      <c r="M320" s="771"/>
      <c r="N320" s="770"/>
      <c r="O320" s="771"/>
      <c r="P320" s="771"/>
      <c r="Q320" s="771"/>
      <c r="R320" s="771"/>
      <c r="S320" s="771"/>
      <c r="T320" s="771"/>
      <c r="U320" s="771"/>
      <c r="V320" s="771"/>
      <c r="W320" s="771"/>
      <c r="X320" s="771"/>
      <c r="Y320" s="771"/>
      <c r="Z320" s="771"/>
    </row>
    <row r="321" spans="1:26" ht="15.75" customHeight="1">
      <c r="A321" s="771"/>
      <c r="B321" s="861"/>
      <c r="C321" s="771"/>
      <c r="D321" s="771"/>
      <c r="E321" s="771"/>
      <c r="F321" s="771"/>
      <c r="G321" s="771"/>
      <c r="H321" s="771"/>
      <c r="I321" s="771"/>
      <c r="J321" s="771"/>
      <c r="K321" s="771"/>
      <c r="L321" s="771"/>
      <c r="M321" s="771"/>
      <c r="N321" s="770"/>
      <c r="O321" s="771"/>
      <c r="P321" s="771"/>
      <c r="Q321" s="771"/>
      <c r="R321" s="771"/>
      <c r="S321" s="771"/>
      <c r="T321" s="771"/>
      <c r="U321" s="771"/>
      <c r="V321" s="771"/>
      <c r="W321" s="771"/>
      <c r="X321" s="771"/>
      <c r="Y321" s="771"/>
      <c r="Z321" s="771"/>
    </row>
    <row r="322" spans="1:26" ht="15.75" customHeight="1">
      <c r="A322" s="771"/>
      <c r="B322" s="861"/>
      <c r="C322" s="771"/>
      <c r="D322" s="771"/>
      <c r="E322" s="771"/>
      <c r="F322" s="771"/>
      <c r="G322" s="771"/>
      <c r="H322" s="771"/>
      <c r="I322" s="771"/>
      <c r="J322" s="771"/>
      <c r="K322" s="771"/>
      <c r="L322" s="771"/>
      <c r="M322" s="771"/>
      <c r="N322" s="770"/>
      <c r="O322" s="771"/>
      <c r="P322" s="771"/>
      <c r="Q322" s="771"/>
      <c r="R322" s="771"/>
      <c r="S322" s="771"/>
      <c r="T322" s="771"/>
      <c r="U322" s="771"/>
      <c r="V322" s="771"/>
      <c r="W322" s="771"/>
      <c r="X322" s="771"/>
      <c r="Y322" s="771"/>
      <c r="Z322" s="771"/>
    </row>
    <row r="323" spans="1:26" ht="15.75" customHeight="1">
      <c r="A323" s="771"/>
      <c r="B323" s="861"/>
      <c r="C323" s="771"/>
      <c r="D323" s="771"/>
      <c r="E323" s="771"/>
      <c r="F323" s="771"/>
      <c r="G323" s="771"/>
      <c r="H323" s="771"/>
      <c r="I323" s="771"/>
      <c r="J323" s="771"/>
      <c r="K323" s="771"/>
      <c r="L323" s="771"/>
      <c r="M323" s="771"/>
      <c r="N323" s="770"/>
      <c r="O323" s="771"/>
      <c r="P323" s="771"/>
      <c r="Q323" s="771"/>
      <c r="R323" s="771"/>
      <c r="S323" s="771"/>
      <c r="T323" s="771"/>
      <c r="U323" s="771"/>
      <c r="V323" s="771"/>
      <c r="W323" s="771"/>
      <c r="X323" s="771"/>
      <c r="Y323" s="771"/>
      <c r="Z323" s="771"/>
    </row>
    <row r="324" spans="1:26" ht="15.75" customHeight="1">
      <c r="A324" s="771"/>
      <c r="B324" s="861"/>
      <c r="C324" s="771"/>
      <c r="D324" s="771"/>
      <c r="E324" s="771"/>
      <c r="F324" s="771"/>
      <c r="G324" s="771"/>
      <c r="H324" s="771"/>
      <c r="I324" s="771"/>
      <c r="J324" s="771"/>
      <c r="K324" s="771"/>
      <c r="L324" s="771"/>
      <c r="M324" s="771"/>
      <c r="N324" s="770"/>
      <c r="O324" s="771"/>
      <c r="P324" s="771"/>
      <c r="Q324" s="771"/>
      <c r="R324" s="771"/>
      <c r="S324" s="771"/>
      <c r="T324" s="771"/>
      <c r="U324" s="771"/>
      <c r="V324" s="771"/>
      <c r="W324" s="771"/>
      <c r="X324" s="771"/>
      <c r="Y324" s="771"/>
      <c r="Z324" s="771"/>
    </row>
    <row r="325" spans="1:26" ht="15.75" customHeight="1">
      <c r="A325" s="771"/>
      <c r="B325" s="861"/>
      <c r="C325" s="771"/>
      <c r="D325" s="771"/>
      <c r="E325" s="771"/>
      <c r="F325" s="771"/>
      <c r="G325" s="771"/>
      <c r="H325" s="771"/>
      <c r="I325" s="771"/>
      <c r="J325" s="771"/>
      <c r="K325" s="771"/>
      <c r="L325" s="771"/>
      <c r="M325" s="771"/>
      <c r="N325" s="770"/>
      <c r="O325" s="771"/>
      <c r="P325" s="771"/>
      <c r="Q325" s="771"/>
      <c r="R325" s="771"/>
      <c r="S325" s="771"/>
      <c r="T325" s="771"/>
      <c r="U325" s="771"/>
      <c r="V325" s="771"/>
      <c r="W325" s="771"/>
      <c r="X325" s="771"/>
      <c r="Y325" s="771"/>
      <c r="Z325" s="771"/>
    </row>
    <row r="326" spans="1:26" ht="15.75" customHeight="1">
      <c r="A326" s="771"/>
      <c r="B326" s="861"/>
      <c r="C326" s="771"/>
      <c r="D326" s="771"/>
      <c r="E326" s="771"/>
      <c r="F326" s="771"/>
      <c r="G326" s="771"/>
      <c r="H326" s="771"/>
      <c r="I326" s="771"/>
      <c r="J326" s="771"/>
      <c r="K326" s="771"/>
      <c r="L326" s="771"/>
      <c r="M326" s="771"/>
      <c r="N326" s="770"/>
      <c r="O326" s="771"/>
      <c r="P326" s="771"/>
      <c r="Q326" s="771"/>
      <c r="R326" s="771"/>
      <c r="S326" s="771"/>
      <c r="T326" s="771"/>
      <c r="U326" s="771"/>
      <c r="V326" s="771"/>
      <c r="W326" s="771"/>
      <c r="X326" s="771"/>
      <c r="Y326" s="771"/>
      <c r="Z326" s="771"/>
    </row>
    <row r="327" spans="1:26" ht="15.75" customHeight="1">
      <c r="A327" s="771"/>
      <c r="B327" s="861"/>
      <c r="C327" s="771"/>
      <c r="D327" s="771"/>
      <c r="E327" s="771"/>
      <c r="F327" s="771"/>
      <c r="G327" s="771"/>
      <c r="H327" s="771"/>
      <c r="I327" s="771"/>
      <c r="J327" s="771"/>
      <c r="K327" s="771"/>
      <c r="L327" s="771"/>
      <c r="M327" s="771"/>
      <c r="N327" s="770"/>
      <c r="O327" s="771"/>
      <c r="P327" s="771"/>
      <c r="Q327" s="771"/>
      <c r="R327" s="771"/>
      <c r="S327" s="771"/>
      <c r="T327" s="771"/>
      <c r="U327" s="771"/>
      <c r="V327" s="771"/>
      <c r="W327" s="771"/>
      <c r="X327" s="771"/>
      <c r="Y327" s="771"/>
      <c r="Z327" s="771"/>
    </row>
    <row r="328" spans="1:26" ht="15.75" customHeight="1">
      <c r="A328" s="771"/>
      <c r="B328" s="861"/>
      <c r="C328" s="771"/>
      <c r="D328" s="771"/>
      <c r="E328" s="771"/>
      <c r="F328" s="771"/>
      <c r="G328" s="771"/>
      <c r="H328" s="771"/>
      <c r="I328" s="771"/>
      <c r="J328" s="771"/>
      <c r="K328" s="771"/>
      <c r="L328" s="771"/>
      <c r="M328" s="771"/>
      <c r="N328" s="770"/>
      <c r="O328" s="771"/>
      <c r="P328" s="771"/>
      <c r="Q328" s="771"/>
      <c r="R328" s="771"/>
      <c r="S328" s="771"/>
      <c r="T328" s="771"/>
      <c r="U328" s="771"/>
      <c r="V328" s="771"/>
      <c r="W328" s="771"/>
      <c r="X328" s="771"/>
      <c r="Y328" s="771"/>
      <c r="Z328" s="771"/>
    </row>
    <row r="329" spans="1:26" ht="15.75" customHeight="1">
      <c r="A329" s="771"/>
      <c r="B329" s="861"/>
      <c r="C329" s="771"/>
      <c r="D329" s="771"/>
      <c r="E329" s="771"/>
      <c r="F329" s="771"/>
      <c r="G329" s="771"/>
      <c r="H329" s="771"/>
      <c r="I329" s="771"/>
      <c r="J329" s="771"/>
      <c r="K329" s="771"/>
      <c r="L329" s="771"/>
      <c r="M329" s="771"/>
      <c r="N329" s="770"/>
      <c r="O329" s="771"/>
      <c r="P329" s="771"/>
      <c r="Q329" s="771"/>
      <c r="R329" s="771"/>
      <c r="S329" s="771"/>
      <c r="T329" s="771"/>
      <c r="U329" s="771"/>
      <c r="V329" s="771"/>
      <c r="W329" s="771"/>
      <c r="X329" s="771"/>
      <c r="Y329" s="771"/>
      <c r="Z329" s="771"/>
    </row>
    <row r="330" spans="1:26" ht="15.75" customHeight="1">
      <c r="A330" s="771"/>
      <c r="B330" s="861"/>
      <c r="C330" s="771"/>
      <c r="D330" s="771"/>
      <c r="E330" s="771"/>
      <c r="F330" s="771"/>
      <c r="G330" s="771"/>
      <c r="H330" s="771"/>
      <c r="I330" s="771"/>
      <c r="J330" s="771"/>
      <c r="K330" s="771"/>
      <c r="L330" s="771"/>
      <c r="M330" s="771"/>
      <c r="N330" s="770"/>
      <c r="O330" s="771"/>
      <c r="P330" s="771"/>
      <c r="Q330" s="771"/>
      <c r="R330" s="771"/>
      <c r="S330" s="771"/>
      <c r="T330" s="771"/>
      <c r="U330" s="771"/>
      <c r="V330" s="771"/>
      <c r="W330" s="771"/>
      <c r="X330" s="771"/>
      <c r="Y330" s="771"/>
      <c r="Z330" s="771"/>
    </row>
    <row r="331" spans="1:26" ht="15.75" customHeight="1">
      <c r="A331" s="771"/>
      <c r="B331" s="861"/>
      <c r="C331" s="771"/>
      <c r="D331" s="771"/>
      <c r="E331" s="771"/>
      <c r="F331" s="771"/>
      <c r="G331" s="771"/>
      <c r="H331" s="771"/>
      <c r="I331" s="771"/>
      <c r="J331" s="771"/>
      <c r="K331" s="771"/>
      <c r="L331" s="771"/>
      <c r="M331" s="771"/>
      <c r="N331" s="770"/>
      <c r="O331" s="771"/>
      <c r="P331" s="771"/>
      <c r="Q331" s="771"/>
      <c r="R331" s="771"/>
      <c r="S331" s="771"/>
      <c r="T331" s="771"/>
      <c r="U331" s="771"/>
      <c r="V331" s="771"/>
      <c r="W331" s="771"/>
      <c r="X331" s="771"/>
      <c r="Y331" s="771"/>
      <c r="Z331" s="771"/>
    </row>
    <row r="332" spans="1:26" ht="15.75" customHeight="1">
      <c r="A332" s="771"/>
      <c r="B332" s="861"/>
      <c r="C332" s="771"/>
      <c r="D332" s="771"/>
      <c r="E332" s="771"/>
      <c r="F332" s="771"/>
      <c r="G332" s="771"/>
      <c r="H332" s="771"/>
      <c r="I332" s="771"/>
      <c r="J332" s="771"/>
      <c r="K332" s="771"/>
      <c r="L332" s="771"/>
      <c r="M332" s="771"/>
      <c r="N332" s="770"/>
      <c r="O332" s="771"/>
      <c r="P332" s="771"/>
      <c r="Q332" s="771"/>
      <c r="R332" s="771"/>
      <c r="S332" s="771"/>
      <c r="T332" s="771"/>
      <c r="U332" s="771"/>
      <c r="V332" s="771"/>
      <c r="W332" s="771"/>
      <c r="X332" s="771"/>
      <c r="Y332" s="771"/>
      <c r="Z332" s="771"/>
    </row>
    <row r="333" spans="1:26" ht="15.75" customHeight="1">
      <c r="A333" s="771"/>
      <c r="B333" s="861"/>
      <c r="C333" s="771"/>
      <c r="D333" s="771"/>
      <c r="E333" s="771"/>
      <c r="F333" s="771"/>
      <c r="G333" s="771"/>
      <c r="H333" s="771"/>
      <c r="I333" s="771"/>
      <c r="J333" s="771"/>
      <c r="K333" s="771"/>
      <c r="L333" s="771"/>
      <c r="M333" s="771"/>
      <c r="N333" s="770"/>
      <c r="O333" s="771"/>
      <c r="P333" s="771"/>
      <c r="Q333" s="771"/>
      <c r="R333" s="771"/>
      <c r="S333" s="771"/>
      <c r="T333" s="771"/>
      <c r="U333" s="771"/>
      <c r="V333" s="771"/>
      <c r="W333" s="771"/>
      <c r="X333" s="771"/>
      <c r="Y333" s="771"/>
      <c r="Z333" s="771"/>
    </row>
    <row r="334" spans="1:26" ht="15.75" customHeight="1">
      <c r="A334" s="771"/>
      <c r="B334" s="861"/>
      <c r="C334" s="771"/>
      <c r="D334" s="771"/>
      <c r="E334" s="771"/>
      <c r="F334" s="771"/>
      <c r="G334" s="771"/>
      <c r="H334" s="771"/>
      <c r="I334" s="771"/>
      <c r="J334" s="771"/>
      <c r="K334" s="771"/>
      <c r="L334" s="771"/>
      <c r="M334" s="771"/>
      <c r="N334" s="770"/>
      <c r="O334" s="771"/>
      <c r="P334" s="771"/>
      <c r="Q334" s="771"/>
      <c r="R334" s="771"/>
      <c r="S334" s="771"/>
      <c r="T334" s="771"/>
      <c r="U334" s="771"/>
      <c r="V334" s="771"/>
      <c r="W334" s="771"/>
      <c r="X334" s="771"/>
      <c r="Y334" s="771"/>
      <c r="Z334" s="771"/>
    </row>
    <row r="335" spans="1:26" ht="15.75" customHeight="1">
      <c r="A335" s="771"/>
      <c r="B335" s="861"/>
      <c r="C335" s="771"/>
      <c r="D335" s="771"/>
      <c r="E335" s="771"/>
      <c r="F335" s="771"/>
      <c r="G335" s="771"/>
      <c r="H335" s="771"/>
      <c r="I335" s="771"/>
      <c r="J335" s="771"/>
      <c r="K335" s="771"/>
      <c r="L335" s="771"/>
      <c r="M335" s="771"/>
      <c r="N335" s="770"/>
      <c r="O335" s="771"/>
      <c r="P335" s="771"/>
      <c r="Q335" s="771"/>
      <c r="R335" s="771"/>
      <c r="S335" s="771"/>
      <c r="T335" s="771"/>
      <c r="U335" s="771"/>
      <c r="V335" s="771"/>
      <c r="W335" s="771"/>
      <c r="X335" s="771"/>
      <c r="Y335" s="771"/>
      <c r="Z335" s="771"/>
    </row>
    <row r="336" spans="1:26" ht="15.75" customHeight="1">
      <c r="A336" s="771"/>
      <c r="B336" s="861"/>
      <c r="C336" s="771"/>
      <c r="D336" s="771"/>
      <c r="E336" s="771"/>
      <c r="F336" s="771"/>
      <c r="G336" s="771"/>
      <c r="H336" s="771"/>
      <c r="I336" s="771"/>
      <c r="J336" s="771"/>
      <c r="K336" s="771"/>
      <c r="L336" s="771"/>
      <c r="M336" s="771"/>
      <c r="N336" s="770"/>
      <c r="O336" s="771"/>
      <c r="P336" s="771"/>
      <c r="Q336" s="771"/>
      <c r="R336" s="771"/>
      <c r="S336" s="771"/>
      <c r="T336" s="771"/>
      <c r="U336" s="771"/>
      <c r="V336" s="771"/>
      <c r="W336" s="771"/>
      <c r="X336" s="771"/>
      <c r="Y336" s="771"/>
      <c r="Z336" s="771"/>
    </row>
    <row r="337" spans="1:26" ht="15.75" customHeight="1">
      <c r="A337" s="771"/>
      <c r="B337" s="861"/>
      <c r="C337" s="771"/>
      <c r="D337" s="771"/>
      <c r="E337" s="771"/>
      <c r="F337" s="771"/>
      <c r="G337" s="771"/>
      <c r="H337" s="771"/>
      <c r="I337" s="771"/>
      <c r="J337" s="771"/>
      <c r="K337" s="771"/>
      <c r="L337" s="771"/>
      <c r="M337" s="771"/>
      <c r="N337" s="770"/>
      <c r="O337" s="771"/>
      <c r="P337" s="771"/>
      <c r="Q337" s="771"/>
      <c r="R337" s="771"/>
      <c r="S337" s="771"/>
      <c r="T337" s="771"/>
      <c r="U337" s="771"/>
      <c r="V337" s="771"/>
      <c r="W337" s="771"/>
      <c r="X337" s="771"/>
      <c r="Y337" s="771"/>
      <c r="Z337" s="771"/>
    </row>
    <row r="338" spans="1:26" ht="15.75" customHeight="1">
      <c r="A338" s="771"/>
      <c r="B338" s="861"/>
      <c r="C338" s="771"/>
      <c r="D338" s="771"/>
      <c r="E338" s="771"/>
      <c r="F338" s="771"/>
      <c r="G338" s="771"/>
      <c r="H338" s="771"/>
      <c r="I338" s="771"/>
      <c r="J338" s="771"/>
      <c r="K338" s="771"/>
      <c r="L338" s="771"/>
      <c r="M338" s="771"/>
      <c r="N338" s="770"/>
      <c r="O338" s="771"/>
      <c r="P338" s="771"/>
      <c r="Q338" s="771"/>
      <c r="R338" s="771"/>
      <c r="S338" s="771"/>
      <c r="T338" s="771"/>
      <c r="U338" s="771"/>
      <c r="V338" s="771"/>
      <c r="W338" s="771"/>
      <c r="X338" s="771"/>
      <c r="Y338" s="771"/>
      <c r="Z338" s="771"/>
    </row>
    <row r="339" spans="1:26" ht="15.75" customHeight="1">
      <c r="A339" s="771"/>
      <c r="B339" s="861"/>
      <c r="C339" s="771"/>
      <c r="D339" s="771"/>
      <c r="E339" s="771"/>
      <c r="F339" s="771"/>
      <c r="G339" s="771"/>
      <c r="H339" s="771"/>
      <c r="I339" s="771"/>
      <c r="J339" s="771"/>
      <c r="K339" s="771"/>
      <c r="L339" s="771"/>
      <c r="M339" s="771"/>
      <c r="N339" s="770"/>
      <c r="O339" s="771"/>
      <c r="P339" s="771"/>
      <c r="Q339" s="771"/>
      <c r="R339" s="771"/>
      <c r="S339" s="771"/>
      <c r="T339" s="771"/>
      <c r="U339" s="771"/>
      <c r="V339" s="771"/>
      <c r="W339" s="771"/>
      <c r="X339" s="771"/>
      <c r="Y339" s="771"/>
      <c r="Z339" s="771"/>
    </row>
    <row r="340" spans="1:26" ht="15.75" customHeight="1">
      <c r="A340" s="771"/>
      <c r="B340" s="861"/>
      <c r="C340" s="771"/>
      <c r="D340" s="771"/>
      <c r="E340" s="771"/>
      <c r="F340" s="771"/>
      <c r="G340" s="771"/>
      <c r="H340" s="771"/>
      <c r="I340" s="771"/>
      <c r="J340" s="771"/>
      <c r="K340" s="771"/>
      <c r="L340" s="771"/>
      <c r="M340" s="771"/>
      <c r="N340" s="770"/>
      <c r="O340" s="771"/>
      <c r="P340" s="771"/>
      <c r="Q340" s="771"/>
      <c r="R340" s="771"/>
      <c r="S340" s="771"/>
      <c r="T340" s="771"/>
      <c r="U340" s="771"/>
      <c r="V340" s="771"/>
      <c r="W340" s="771"/>
      <c r="X340" s="771"/>
      <c r="Y340" s="771"/>
      <c r="Z340" s="771"/>
    </row>
    <row r="341" spans="1:26" ht="15.75" customHeight="1">
      <c r="A341" s="771"/>
      <c r="B341" s="861"/>
      <c r="C341" s="771"/>
      <c r="D341" s="771"/>
      <c r="E341" s="771"/>
      <c r="F341" s="771"/>
      <c r="G341" s="771"/>
      <c r="H341" s="771"/>
      <c r="I341" s="771"/>
      <c r="J341" s="771"/>
      <c r="K341" s="771"/>
      <c r="L341" s="771"/>
      <c r="M341" s="771"/>
      <c r="N341" s="770"/>
      <c r="O341" s="771"/>
      <c r="P341" s="771"/>
      <c r="Q341" s="771"/>
      <c r="R341" s="771"/>
      <c r="S341" s="771"/>
      <c r="T341" s="771"/>
      <c r="U341" s="771"/>
      <c r="V341" s="771"/>
      <c r="W341" s="771"/>
      <c r="X341" s="771"/>
      <c r="Y341" s="771"/>
      <c r="Z341" s="771"/>
    </row>
    <row r="342" spans="1:26" ht="15.75" customHeight="1">
      <c r="A342" s="771"/>
      <c r="B342" s="861"/>
      <c r="C342" s="771"/>
      <c r="D342" s="771"/>
      <c r="E342" s="771"/>
      <c r="F342" s="771"/>
      <c r="G342" s="771"/>
      <c r="H342" s="771"/>
      <c r="I342" s="771"/>
      <c r="J342" s="771"/>
      <c r="K342" s="771"/>
      <c r="L342" s="771"/>
      <c r="M342" s="771"/>
      <c r="N342" s="770"/>
      <c r="O342" s="771"/>
      <c r="P342" s="771"/>
      <c r="Q342" s="771"/>
      <c r="R342" s="771"/>
      <c r="S342" s="771"/>
      <c r="T342" s="771"/>
      <c r="U342" s="771"/>
      <c r="V342" s="771"/>
      <c r="W342" s="771"/>
      <c r="X342" s="771"/>
      <c r="Y342" s="771"/>
      <c r="Z342" s="771"/>
    </row>
    <row r="343" spans="1:26" ht="15.75" customHeight="1">
      <c r="A343" s="771"/>
      <c r="B343" s="861"/>
      <c r="C343" s="771"/>
      <c r="D343" s="771"/>
      <c r="E343" s="771"/>
      <c r="F343" s="771"/>
      <c r="G343" s="771"/>
      <c r="H343" s="771"/>
      <c r="I343" s="771"/>
      <c r="J343" s="771"/>
      <c r="K343" s="771"/>
      <c r="L343" s="771"/>
      <c r="M343" s="771"/>
      <c r="N343" s="770"/>
      <c r="O343" s="771"/>
      <c r="P343" s="771"/>
      <c r="Q343" s="771"/>
      <c r="R343" s="771"/>
      <c r="S343" s="771"/>
      <c r="T343" s="771"/>
      <c r="U343" s="771"/>
      <c r="V343" s="771"/>
      <c r="W343" s="771"/>
      <c r="X343" s="771"/>
      <c r="Y343" s="771"/>
      <c r="Z343" s="771"/>
    </row>
    <row r="344" spans="1:26" ht="15.75" customHeight="1">
      <c r="A344" s="771"/>
      <c r="B344" s="861"/>
      <c r="C344" s="771"/>
      <c r="D344" s="771"/>
      <c r="E344" s="771"/>
      <c r="F344" s="771"/>
      <c r="G344" s="771"/>
      <c r="H344" s="771"/>
      <c r="I344" s="771"/>
      <c r="J344" s="771"/>
      <c r="K344" s="771"/>
      <c r="L344" s="771"/>
      <c r="M344" s="771"/>
      <c r="N344" s="770"/>
      <c r="O344" s="771"/>
      <c r="P344" s="771"/>
      <c r="Q344" s="771"/>
      <c r="R344" s="771"/>
      <c r="S344" s="771"/>
      <c r="T344" s="771"/>
      <c r="U344" s="771"/>
      <c r="V344" s="771"/>
      <c r="W344" s="771"/>
      <c r="X344" s="771"/>
      <c r="Y344" s="771"/>
      <c r="Z344" s="771"/>
    </row>
    <row r="345" spans="1:26" ht="15.75" customHeight="1">
      <c r="A345" s="771"/>
      <c r="B345" s="861"/>
      <c r="C345" s="771"/>
      <c r="D345" s="771"/>
      <c r="E345" s="771"/>
      <c r="F345" s="771"/>
      <c r="G345" s="771"/>
      <c r="H345" s="771"/>
      <c r="I345" s="771"/>
      <c r="J345" s="771"/>
      <c r="K345" s="771"/>
      <c r="L345" s="771"/>
      <c r="M345" s="771"/>
      <c r="N345" s="770"/>
      <c r="O345" s="771"/>
      <c r="P345" s="771"/>
      <c r="Q345" s="771"/>
      <c r="R345" s="771"/>
      <c r="S345" s="771"/>
      <c r="T345" s="771"/>
      <c r="U345" s="771"/>
      <c r="V345" s="771"/>
      <c r="W345" s="771"/>
      <c r="X345" s="771"/>
      <c r="Y345" s="771"/>
      <c r="Z345" s="771"/>
    </row>
    <row r="346" spans="1:26" ht="15.75" customHeight="1">
      <c r="A346" s="771"/>
      <c r="B346" s="861"/>
      <c r="C346" s="771"/>
      <c r="D346" s="771"/>
      <c r="E346" s="771"/>
      <c r="F346" s="771"/>
      <c r="G346" s="771"/>
      <c r="H346" s="771"/>
      <c r="I346" s="771"/>
      <c r="J346" s="771"/>
      <c r="K346" s="771"/>
      <c r="L346" s="771"/>
      <c r="M346" s="771"/>
      <c r="N346" s="770"/>
      <c r="O346" s="771"/>
      <c r="P346" s="771"/>
      <c r="Q346" s="771"/>
      <c r="R346" s="771"/>
      <c r="S346" s="771"/>
      <c r="T346" s="771"/>
      <c r="U346" s="771"/>
      <c r="V346" s="771"/>
      <c r="W346" s="771"/>
      <c r="X346" s="771"/>
      <c r="Y346" s="771"/>
      <c r="Z346" s="771"/>
    </row>
    <row r="347" spans="1:26" ht="15.75" customHeight="1">
      <c r="A347" s="771"/>
      <c r="B347" s="861"/>
      <c r="C347" s="771"/>
      <c r="D347" s="771"/>
      <c r="E347" s="771"/>
      <c r="F347" s="771"/>
      <c r="G347" s="771"/>
      <c r="H347" s="771"/>
      <c r="I347" s="771"/>
      <c r="J347" s="771"/>
      <c r="K347" s="771"/>
      <c r="L347" s="771"/>
      <c r="M347" s="771"/>
      <c r="N347" s="770"/>
      <c r="O347" s="771"/>
      <c r="P347" s="771"/>
      <c r="Q347" s="771"/>
      <c r="R347" s="771"/>
      <c r="S347" s="771"/>
      <c r="T347" s="771"/>
      <c r="U347" s="771"/>
      <c r="V347" s="771"/>
      <c r="W347" s="771"/>
      <c r="X347" s="771"/>
      <c r="Y347" s="771"/>
      <c r="Z347" s="771"/>
    </row>
    <row r="348" spans="1:26" ht="15.75" customHeight="1">
      <c r="A348" s="771"/>
      <c r="B348" s="861"/>
      <c r="C348" s="771"/>
      <c r="D348" s="771"/>
      <c r="E348" s="771"/>
      <c r="F348" s="771"/>
      <c r="G348" s="771"/>
      <c r="H348" s="771"/>
      <c r="I348" s="771"/>
      <c r="J348" s="771"/>
      <c r="K348" s="771"/>
      <c r="L348" s="771"/>
      <c r="M348" s="771"/>
      <c r="N348" s="770"/>
      <c r="O348" s="771"/>
      <c r="P348" s="771"/>
      <c r="Q348" s="771"/>
      <c r="R348" s="771"/>
      <c r="S348" s="771"/>
      <c r="T348" s="771"/>
      <c r="U348" s="771"/>
      <c r="V348" s="771"/>
      <c r="W348" s="771"/>
      <c r="X348" s="771"/>
      <c r="Y348" s="771"/>
      <c r="Z348" s="771"/>
    </row>
    <row r="349" spans="1:26" ht="15.75" customHeight="1">
      <c r="A349" s="771"/>
      <c r="B349" s="861"/>
      <c r="C349" s="771"/>
      <c r="D349" s="771"/>
      <c r="E349" s="771"/>
      <c r="F349" s="771"/>
      <c r="G349" s="771"/>
      <c r="H349" s="771"/>
      <c r="I349" s="771"/>
      <c r="J349" s="771"/>
      <c r="K349" s="771"/>
      <c r="L349" s="771"/>
      <c r="M349" s="771"/>
      <c r="N349" s="770"/>
      <c r="O349" s="771"/>
      <c r="P349" s="771"/>
      <c r="Q349" s="771"/>
      <c r="R349" s="771"/>
      <c r="S349" s="771"/>
      <c r="T349" s="771"/>
      <c r="U349" s="771"/>
      <c r="V349" s="771"/>
      <c r="W349" s="771"/>
      <c r="X349" s="771"/>
      <c r="Y349" s="771"/>
      <c r="Z349" s="771"/>
    </row>
    <row r="350" spans="1:26" ht="15.75" customHeight="1">
      <c r="A350" s="771"/>
      <c r="B350" s="861"/>
      <c r="C350" s="771"/>
      <c r="D350" s="771"/>
      <c r="E350" s="771"/>
      <c r="F350" s="771"/>
      <c r="G350" s="771"/>
      <c r="H350" s="771"/>
      <c r="I350" s="771"/>
      <c r="J350" s="771"/>
      <c r="K350" s="771"/>
      <c r="L350" s="771"/>
      <c r="M350" s="771"/>
      <c r="N350" s="770"/>
      <c r="O350" s="771"/>
      <c r="P350" s="771"/>
      <c r="Q350" s="771"/>
      <c r="R350" s="771"/>
      <c r="S350" s="771"/>
      <c r="T350" s="771"/>
      <c r="U350" s="771"/>
      <c r="V350" s="771"/>
      <c r="W350" s="771"/>
      <c r="X350" s="771"/>
      <c r="Y350" s="771"/>
      <c r="Z350" s="771"/>
    </row>
    <row r="351" spans="1:26" ht="15.75" customHeight="1">
      <c r="A351" s="771"/>
      <c r="B351" s="861"/>
      <c r="C351" s="771"/>
      <c r="D351" s="771"/>
      <c r="E351" s="771"/>
      <c r="F351" s="771"/>
      <c r="G351" s="771"/>
      <c r="H351" s="771"/>
      <c r="I351" s="771"/>
      <c r="J351" s="771"/>
      <c r="K351" s="771"/>
      <c r="L351" s="771"/>
      <c r="M351" s="771"/>
      <c r="N351" s="770"/>
      <c r="O351" s="771"/>
      <c r="P351" s="771"/>
      <c r="Q351" s="771"/>
      <c r="R351" s="771"/>
      <c r="S351" s="771"/>
      <c r="T351" s="771"/>
      <c r="U351" s="771"/>
      <c r="V351" s="771"/>
      <c r="W351" s="771"/>
      <c r="X351" s="771"/>
      <c r="Y351" s="771"/>
      <c r="Z351" s="771"/>
    </row>
    <row r="352" spans="1:26" ht="15.75" customHeight="1">
      <c r="A352" s="771"/>
      <c r="B352" s="861"/>
      <c r="C352" s="771"/>
      <c r="D352" s="771"/>
      <c r="E352" s="771"/>
      <c r="F352" s="771"/>
      <c r="G352" s="771"/>
      <c r="H352" s="771"/>
      <c r="I352" s="771"/>
      <c r="J352" s="771"/>
      <c r="K352" s="771"/>
      <c r="L352" s="771"/>
      <c r="M352" s="771"/>
      <c r="N352" s="770"/>
      <c r="O352" s="771"/>
      <c r="P352" s="771"/>
      <c r="Q352" s="771"/>
      <c r="R352" s="771"/>
      <c r="S352" s="771"/>
      <c r="T352" s="771"/>
      <c r="U352" s="771"/>
      <c r="V352" s="771"/>
      <c r="W352" s="771"/>
      <c r="X352" s="771"/>
      <c r="Y352" s="771"/>
      <c r="Z352" s="771"/>
    </row>
    <row r="353" spans="1:26" ht="15.75" customHeight="1">
      <c r="A353" s="771"/>
      <c r="B353" s="861"/>
      <c r="C353" s="771"/>
      <c r="D353" s="771"/>
      <c r="E353" s="771"/>
      <c r="F353" s="771"/>
      <c r="G353" s="771"/>
      <c r="H353" s="771"/>
      <c r="I353" s="771"/>
      <c r="J353" s="771"/>
      <c r="K353" s="771"/>
      <c r="L353" s="771"/>
      <c r="M353" s="771"/>
      <c r="N353" s="770"/>
      <c r="O353" s="771"/>
      <c r="P353" s="771"/>
      <c r="Q353" s="771"/>
      <c r="R353" s="771"/>
      <c r="S353" s="771"/>
      <c r="T353" s="771"/>
      <c r="U353" s="771"/>
      <c r="V353" s="771"/>
      <c r="W353" s="771"/>
      <c r="X353" s="771"/>
      <c r="Y353" s="771"/>
      <c r="Z353" s="771"/>
    </row>
    <row r="354" spans="1:26" ht="15.75" customHeight="1">
      <c r="A354" s="771"/>
      <c r="B354" s="861"/>
      <c r="C354" s="771"/>
      <c r="D354" s="771"/>
      <c r="E354" s="771"/>
      <c r="F354" s="771"/>
      <c r="G354" s="771"/>
      <c r="H354" s="771"/>
      <c r="I354" s="771"/>
      <c r="J354" s="771"/>
      <c r="K354" s="771"/>
      <c r="L354" s="771"/>
      <c r="M354" s="771"/>
      <c r="N354" s="770"/>
      <c r="O354" s="771"/>
      <c r="P354" s="771"/>
      <c r="Q354" s="771"/>
      <c r="R354" s="771"/>
      <c r="S354" s="771"/>
      <c r="T354" s="771"/>
      <c r="U354" s="771"/>
      <c r="V354" s="771"/>
      <c r="W354" s="771"/>
      <c r="X354" s="771"/>
      <c r="Y354" s="771"/>
      <c r="Z354" s="771"/>
    </row>
    <row r="355" spans="1:26" ht="15.75" customHeight="1">
      <c r="A355" s="771"/>
      <c r="B355" s="861"/>
      <c r="C355" s="771"/>
      <c r="D355" s="771"/>
      <c r="E355" s="771"/>
      <c r="F355" s="771"/>
      <c r="G355" s="771"/>
      <c r="H355" s="771"/>
      <c r="I355" s="771"/>
      <c r="J355" s="771"/>
      <c r="K355" s="771"/>
      <c r="L355" s="771"/>
      <c r="M355" s="771"/>
      <c r="N355" s="770"/>
      <c r="O355" s="771"/>
      <c r="P355" s="771"/>
      <c r="Q355" s="771"/>
      <c r="R355" s="771"/>
      <c r="S355" s="771"/>
      <c r="T355" s="771"/>
      <c r="U355" s="771"/>
      <c r="V355" s="771"/>
      <c r="W355" s="771"/>
      <c r="X355" s="771"/>
      <c r="Y355" s="771"/>
      <c r="Z355" s="771"/>
    </row>
    <row r="356" spans="1:26" ht="15.75" customHeight="1">
      <c r="A356" s="771"/>
      <c r="B356" s="861"/>
      <c r="C356" s="771"/>
      <c r="D356" s="771"/>
      <c r="E356" s="771"/>
      <c r="F356" s="771"/>
      <c r="G356" s="771"/>
      <c r="H356" s="771"/>
      <c r="I356" s="771"/>
      <c r="J356" s="771"/>
      <c r="K356" s="771"/>
      <c r="L356" s="771"/>
      <c r="M356" s="771"/>
      <c r="N356" s="770"/>
      <c r="O356" s="771"/>
      <c r="P356" s="771"/>
      <c r="Q356" s="771"/>
      <c r="R356" s="771"/>
      <c r="S356" s="771"/>
      <c r="T356" s="771"/>
      <c r="U356" s="771"/>
      <c r="V356" s="771"/>
      <c r="W356" s="771"/>
      <c r="X356" s="771"/>
      <c r="Y356" s="771"/>
      <c r="Z356" s="771"/>
    </row>
    <row r="357" spans="1:26" ht="15.75" customHeight="1">
      <c r="A357" s="771"/>
      <c r="B357" s="861"/>
      <c r="C357" s="771"/>
      <c r="D357" s="771"/>
      <c r="E357" s="771"/>
      <c r="F357" s="771"/>
      <c r="G357" s="771"/>
      <c r="H357" s="771"/>
      <c r="I357" s="771"/>
      <c r="J357" s="771"/>
      <c r="K357" s="771"/>
      <c r="L357" s="771"/>
      <c r="M357" s="771"/>
      <c r="N357" s="770"/>
      <c r="O357" s="771"/>
      <c r="P357" s="771"/>
      <c r="Q357" s="771"/>
      <c r="R357" s="771"/>
      <c r="S357" s="771"/>
      <c r="T357" s="771"/>
      <c r="U357" s="771"/>
      <c r="V357" s="771"/>
      <c r="W357" s="771"/>
      <c r="X357" s="771"/>
      <c r="Y357" s="771"/>
      <c r="Z357" s="771"/>
    </row>
    <row r="358" spans="1:26" ht="15.75" customHeight="1">
      <c r="A358" s="771"/>
      <c r="B358" s="861"/>
      <c r="C358" s="771"/>
      <c r="D358" s="771"/>
      <c r="E358" s="771"/>
      <c r="F358" s="771"/>
      <c r="G358" s="771"/>
      <c r="H358" s="771"/>
      <c r="I358" s="771"/>
      <c r="J358" s="771"/>
      <c r="K358" s="771"/>
      <c r="L358" s="771"/>
      <c r="M358" s="771"/>
      <c r="N358" s="770"/>
      <c r="O358" s="771"/>
      <c r="P358" s="771"/>
      <c r="Q358" s="771"/>
      <c r="R358" s="771"/>
      <c r="S358" s="771"/>
      <c r="T358" s="771"/>
      <c r="U358" s="771"/>
      <c r="V358" s="771"/>
      <c r="W358" s="771"/>
      <c r="X358" s="771"/>
      <c r="Y358" s="771"/>
      <c r="Z358" s="771"/>
    </row>
    <row r="359" spans="1:26" ht="15.75" customHeight="1">
      <c r="A359" s="771"/>
      <c r="B359" s="861"/>
      <c r="C359" s="771"/>
      <c r="D359" s="771"/>
      <c r="E359" s="771"/>
      <c r="F359" s="771"/>
      <c r="G359" s="771"/>
      <c r="H359" s="771"/>
      <c r="I359" s="771"/>
      <c r="J359" s="771"/>
      <c r="K359" s="771"/>
      <c r="L359" s="771"/>
      <c r="M359" s="771"/>
      <c r="N359" s="770"/>
      <c r="O359" s="771"/>
      <c r="P359" s="771"/>
      <c r="Q359" s="771"/>
      <c r="R359" s="771"/>
      <c r="S359" s="771"/>
      <c r="T359" s="771"/>
      <c r="U359" s="771"/>
      <c r="V359" s="771"/>
      <c r="W359" s="771"/>
      <c r="X359" s="771"/>
      <c r="Y359" s="771"/>
      <c r="Z359" s="771"/>
    </row>
    <row r="360" spans="1:26" ht="15.75" customHeight="1">
      <c r="A360" s="771"/>
      <c r="B360" s="861"/>
      <c r="C360" s="771"/>
      <c r="D360" s="771"/>
      <c r="E360" s="771"/>
      <c r="F360" s="771"/>
      <c r="G360" s="771"/>
      <c r="H360" s="771"/>
      <c r="I360" s="771"/>
      <c r="J360" s="771"/>
      <c r="K360" s="771"/>
      <c r="L360" s="771"/>
      <c r="M360" s="771"/>
      <c r="N360" s="770"/>
      <c r="O360" s="771"/>
      <c r="P360" s="771"/>
      <c r="Q360" s="771"/>
      <c r="R360" s="771"/>
      <c r="S360" s="771"/>
      <c r="T360" s="771"/>
      <c r="U360" s="771"/>
      <c r="V360" s="771"/>
      <c r="W360" s="771"/>
      <c r="X360" s="771"/>
      <c r="Y360" s="771"/>
      <c r="Z360" s="771"/>
    </row>
    <row r="361" spans="1:26" ht="15.75" customHeight="1">
      <c r="A361" s="771"/>
      <c r="B361" s="861"/>
      <c r="C361" s="771"/>
      <c r="D361" s="771"/>
      <c r="E361" s="771"/>
      <c r="F361" s="771"/>
      <c r="G361" s="771"/>
      <c r="H361" s="771"/>
      <c r="I361" s="771"/>
      <c r="J361" s="771"/>
      <c r="K361" s="771"/>
      <c r="L361" s="771"/>
      <c r="M361" s="771"/>
      <c r="N361" s="770"/>
      <c r="O361" s="771"/>
      <c r="P361" s="771"/>
      <c r="Q361" s="771"/>
      <c r="R361" s="771"/>
      <c r="S361" s="771"/>
      <c r="T361" s="771"/>
      <c r="U361" s="771"/>
      <c r="V361" s="771"/>
      <c r="W361" s="771"/>
      <c r="X361" s="771"/>
      <c r="Y361" s="771"/>
      <c r="Z361" s="771"/>
    </row>
    <row r="362" spans="1:26" ht="15.75" customHeight="1">
      <c r="A362" s="771"/>
      <c r="B362" s="861"/>
      <c r="C362" s="771"/>
      <c r="D362" s="771"/>
      <c r="E362" s="771"/>
      <c r="F362" s="771"/>
      <c r="G362" s="771"/>
      <c r="H362" s="771"/>
      <c r="I362" s="771"/>
      <c r="J362" s="771"/>
      <c r="K362" s="771"/>
      <c r="L362" s="771"/>
      <c r="M362" s="771"/>
      <c r="N362" s="770"/>
      <c r="O362" s="771"/>
      <c r="P362" s="771"/>
      <c r="Q362" s="771"/>
      <c r="R362" s="771"/>
      <c r="S362" s="771"/>
      <c r="T362" s="771"/>
      <c r="U362" s="771"/>
      <c r="V362" s="771"/>
      <c r="W362" s="771"/>
      <c r="X362" s="771"/>
      <c r="Y362" s="771"/>
      <c r="Z362" s="771"/>
    </row>
    <row r="363" spans="1:26" ht="15.75" customHeight="1">
      <c r="A363" s="771"/>
      <c r="B363" s="861"/>
      <c r="C363" s="771"/>
      <c r="D363" s="771"/>
      <c r="E363" s="771"/>
      <c r="F363" s="771"/>
      <c r="G363" s="771"/>
      <c r="H363" s="771"/>
      <c r="I363" s="771"/>
      <c r="J363" s="771"/>
      <c r="K363" s="771"/>
      <c r="L363" s="771"/>
      <c r="M363" s="771"/>
      <c r="N363" s="770"/>
      <c r="O363" s="771"/>
      <c r="P363" s="771"/>
      <c r="Q363" s="771"/>
      <c r="R363" s="771"/>
      <c r="S363" s="771"/>
      <c r="T363" s="771"/>
      <c r="U363" s="771"/>
      <c r="V363" s="771"/>
      <c r="W363" s="771"/>
      <c r="X363" s="771"/>
      <c r="Y363" s="771"/>
      <c r="Z363" s="771"/>
    </row>
    <row r="364" spans="1:26" ht="15.75" customHeight="1">
      <c r="A364" s="771"/>
      <c r="B364" s="861"/>
      <c r="C364" s="771"/>
      <c r="D364" s="771"/>
      <c r="E364" s="771"/>
      <c r="F364" s="771"/>
      <c r="G364" s="771"/>
      <c r="H364" s="771"/>
      <c r="I364" s="771"/>
      <c r="J364" s="771"/>
      <c r="K364" s="771"/>
      <c r="L364" s="771"/>
      <c r="M364" s="771"/>
      <c r="N364" s="770"/>
      <c r="O364" s="771"/>
      <c r="P364" s="771"/>
      <c r="Q364" s="771"/>
      <c r="R364" s="771"/>
      <c r="S364" s="771"/>
      <c r="T364" s="771"/>
      <c r="U364" s="771"/>
      <c r="V364" s="771"/>
      <c r="W364" s="771"/>
      <c r="X364" s="771"/>
      <c r="Y364" s="771"/>
      <c r="Z364" s="771"/>
    </row>
    <row r="365" spans="1:26" ht="15.75" customHeight="1">
      <c r="A365" s="771"/>
      <c r="B365" s="861"/>
      <c r="C365" s="771"/>
      <c r="D365" s="771"/>
      <c r="E365" s="771"/>
      <c r="F365" s="771"/>
      <c r="G365" s="771"/>
      <c r="H365" s="771"/>
      <c r="I365" s="771"/>
      <c r="J365" s="771"/>
      <c r="K365" s="771"/>
      <c r="L365" s="771"/>
      <c r="M365" s="771"/>
      <c r="N365" s="770"/>
      <c r="O365" s="771"/>
      <c r="P365" s="771"/>
      <c r="Q365" s="771"/>
      <c r="R365" s="771"/>
      <c r="S365" s="771"/>
      <c r="T365" s="771"/>
      <c r="U365" s="771"/>
      <c r="V365" s="771"/>
      <c r="W365" s="771"/>
      <c r="X365" s="771"/>
      <c r="Y365" s="771"/>
      <c r="Z365" s="771"/>
    </row>
    <row r="366" spans="1:26" ht="15.75" customHeight="1">
      <c r="A366" s="771"/>
      <c r="B366" s="861"/>
      <c r="C366" s="771"/>
      <c r="D366" s="771"/>
      <c r="E366" s="771"/>
      <c r="F366" s="771"/>
      <c r="G366" s="771"/>
      <c r="H366" s="771"/>
      <c r="I366" s="771"/>
      <c r="J366" s="771"/>
      <c r="K366" s="771"/>
      <c r="L366" s="771"/>
      <c r="M366" s="771"/>
      <c r="N366" s="770"/>
      <c r="O366" s="771"/>
      <c r="P366" s="771"/>
      <c r="Q366" s="771"/>
      <c r="R366" s="771"/>
      <c r="S366" s="771"/>
      <c r="T366" s="771"/>
      <c r="U366" s="771"/>
      <c r="V366" s="771"/>
      <c r="W366" s="771"/>
      <c r="X366" s="771"/>
      <c r="Y366" s="771"/>
      <c r="Z366" s="771"/>
    </row>
    <row r="367" spans="1:26" ht="15.75" customHeight="1">
      <c r="A367" s="771"/>
      <c r="B367" s="861"/>
      <c r="C367" s="771"/>
      <c r="D367" s="771"/>
      <c r="E367" s="771"/>
      <c r="F367" s="771"/>
      <c r="G367" s="771"/>
      <c r="H367" s="771"/>
      <c r="I367" s="771"/>
      <c r="J367" s="771"/>
      <c r="K367" s="771"/>
      <c r="L367" s="771"/>
      <c r="M367" s="771"/>
      <c r="N367" s="770"/>
      <c r="O367" s="771"/>
      <c r="P367" s="771"/>
      <c r="Q367" s="771"/>
      <c r="R367" s="771"/>
      <c r="S367" s="771"/>
      <c r="T367" s="771"/>
      <c r="U367" s="771"/>
      <c r="V367" s="771"/>
      <c r="W367" s="771"/>
      <c r="X367" s="771"/>
      <c r="Y367" s="771"/>
      <c r="Z367" s="771"/>
    </row>
    <row r="368" spans="1:26" ht="15.75" customHeight="1">
      <c r="A368" s="771"/>
      <c r="B368" s="861"/>
      <c r="C368" s="771"/>
      <c r="D368" s="771"/>
      <c r="E368" s="771"/>
      <c r="F368" s="771"/>
      <c r="G368" s="771"/>
      <c r="H368" s="771"/>
      <c r="I368" s="771"/>
      <c r="J368" s="771"/>
      <c r="K368" s="771"/>
      <c r="L368" s="771"/>
      <c r="M368" s="771"/>
      <c r="N368" s="770"/>
      <c r="O368" s="771"/>
      <c r="P368" s="771"/>
      <c r="Q368" s="771"/>
      <c r="R368" s="771"/>
      <c r="S368" s="771"/>
      <c r="T368" s="771"/>
      <c r="U368" s="771"/>
      <c r="V368" s="771"/>
      <c r="W368" s="771"/>
      <c r="X368" s="771"/>
      <c r="Y368" s="771"/>
      <c r="Z368" s="771"/>
    </row>
    <row r="369" spans="1:26" ht="15.75" customHeight="1">
      <c r="A369" s="771"/>
      <c r="B369" s="861"/>
      <c r="C369" s="771"/>
      <c r="D369" s="771"/>
      <c r="E369" s="771"/>
      <c r="F369" s="771"/>
      <c r="G369" s="771"/>
      <c r="H369" s="771"/>
      <c r="I369" s="771"/>
      <c r="J369" s="771"/>
      <c r="K369" s="771"/>
      <c r="L369" s="771"/>
      <c r="M369" s="771"/>
      <c r="N369" s="770"/>
      <c r="O369" s="771"/>
      <c r="P369" s="771"/>
      <c r="Q369" s="771"/>
      <c r="R369" s="771"/>
      <c r="S369" s="771"/>
      <c r="T369" s="771"/>
      <c r="U369" s="771"/>
      <c r="V369" s="771"/>
      <c r="W369" s="771"/>
      <c r="X369" s="771"/>
      <c r="Y369" s="771"/>
      <c r="Z369" s="771"/>
    </row>
    <row r="370" spans="1:26" ht="15.75" customHeight="1">
      <c r="A370" s="771"/>
      <c r="B370" s="861"/>
      <c r="C370" s="771"/>
      <c r="D370" s="771"/>
      <c r="E370" s="771"/>
      <c r="F370" s="771"/>
      <c r="G370" s="771"/>
      <c r="H370" s="771"/>
      <c r="I370" s="771"/>
      <c r="J370" s="771"/>
      <c r="K370" s="771"/>
      <c r="L370" s="771"/>
      <c r="M370" s="771"/>
      <c r="N370" s="770"/>
      <c r="O370" s="771"/>
      <c r="P370" s="771"/>
      <c r="Q370" s="771"/>
      <c r="R370" s="771"/>
      <c r="S370" s="771"/>
      <c r="T370" s="771"/>
      <c r="U370" s="771"/>
      <c r="V370" s="771"/>
      <c r="W370" s="771"/>
      <c r="X370" s="771"/>
      <c r="Y370" s="771"/>
      <c r="Z370" s="771"/>
    </row>
    <row r="371" spans="1:26" ht="15.75" customHeight="1">
      <c r="A371" s="771"/>
      <c r="B371" s="861"/>
      <c r="C371" s="771"/>
      <c r="D371" s="771"/>
      <c r="E371" s="771"/>
      <c r="F371" s="771"/>
      <c r="G371" s="771"/>
      <c r="H371" s="771"/>
      <c r="I371" s="771"/>
      <c r="J371" s="771"/>
      <c r="K371" s="771"/>
      <c r="L371" s="771"/>
      <c r="M371" s="771"/>
      <c r="N371" s="770"/>
      <c r="O371" s="771"/>
      <c r="P371" s="771"/>
      <c r="Q371" s="771"/>
      <c r="R371" s="771"/>
      <c r="S371" s="771"/>
      <c r="T371" s="771"/>
      <c r="U371" s="771"/>
      <c r="V371" s="771"/>
      <c r="W371" s="771"/>
      <c r="X371" s="771"/>
      <c r="Y371" s="771"/>
      <c r="Z371" s="771"/>
    </row>
    <row r="372" spans="1:26" ht="15.75" customHeight="1">
      <c r="A372" s="771"/>
      <c r="B372" s="861"/>
      <c r="C372" s="771"/>
      <c r="D372" s="771"/>
      <c r="E372" s="771"/>
      <c r="F372" s="771"/>
      <c r="G372" s="771"/>
      <c r="H372" s="771"/>
      <c r="I372" s="771"/>
      <c r="J372" s="771"/>
      <c r="K372" s="771"/>
      <c r="L372" s="771"/>
      <c r="M372" s="771"/>
      <c r="N372" s="770"/>
      <c r="O372" s="771"/>
      <c r="P372" s="771"/>
      <c r="Q372" s="771"/>
      <c r="R372" s="771"/>
      <c r="S372" s="771"/>
      <c r="T372" s="771"/>
      <c r="U372" s="771"/>
      <c r="V372" s="771"/>
      <c r="W372" s="771"/>
      <c r="X372" s="771"/>
      <c r="Y372" s="771"/>
      <c r="Z372" s="771"/>
    </row>
    <row r="373" spans="1:26" ht="15.75" customHeight="1">
      <c r="A373" s="771"/>
      <c r="B373" s="861"/>
      <c r="C373" s="771"/>
      <c r="D373" s="771"/>
      <c r="E373" s="771"/>
      <c r="F373" s="771"/>
      <c r="G373" s="771"/>
      <c r="H373" s="771"/>
      <c r="I373" s="771"/>
      <c r="J373" s="771"/>
      <c r="K373" s="771"/>
      <c r="L373" s="771"/>
      <c r="M373" s="771"/>
      <c r="N373" s="770"/>
      <c r="O373" s="771"/>
      <c r="P373" s="771"/>
      <c r="Q373" s="771"/>
      <c r="R373" s="771"/>
      <c r="S373" s="771"/>
      <c r="T373" s="771"/>
      <c r="U373" s="771"/>
      <c r="V373" s="771"/>
      <c r="W373" s="771"/>
      <c r="X373" s="771"/>
      <c r="Y373" s="771"/>
      <c r="Z373" s="771"/>
    </row>
    <row r="374" spans="1:26" ht="15.75" customHeight="1">
      <c r="A374" s="771"/>
      <c r="B374" s="861"/>
      <c r="C374" s="771"/>
      <c r="D374" s="771"/>
      <c r="E374" s="771"/>
      <c r="F374" s="771"/>
      <c r="G374" s="771"/>
      <c r="H374" s="771"/>
      <c r="I374" s="771"/>
      <c r="J374" s="771"/>
      <c r="K374" s="771"/>
      <c r="L374" s="771"/>
      <c r="M374" s="771"/>
      <c r="N374" s="770"/>
      <c r="O374" s="771"/>
      <c r="P374" s="771"/>
      <c r="Q374" s="771"/>
      <c r="R374" s="771"/>
      <c r="S374" s="771"/>
      <c r="T374" s="771"/>
      <c r="U374" s="771"/>
      <c r="V374" s="771"/>
      <c r="W374" s="771"/>
      <c r="X374" s="771"/>
      <c r="Y374" s="771"/>
      <c r="Z374" s="771"/>
    </row>
    <row r="375" spans="1:26" ht="15.75" customHeight="1">
      <c r="A375" s="771"/>
      <c r="B375" s="861"/>
      <c r="C375" s="771"/>
      <c r="D375" s="771"/>
      <c r="E375" s="771"/>
      <c r="F375" s="771"/>
      <c r="G375" s="771"/>
      <c r="H375" s="771"/>
      <c r="I375" s="771"/>
      <c r="J375" s="771"/>
      <c r="K375" s="771"/>
      <c r="L375" s="771"/>
      <c r="M375" s="771"/>
      <c r="N375" s="770"/>
      <c r="O375" s="771"/>
      <c r="P375" s="771"/>
      <c r="Q375" s="771"/>
      <c r="R375" s="771"/>
      <c r="S375" s="771"/>
      <c r="T375" s="771"/>
      <c r="U375" s="771"/>
      <c r="V375" s="771"/>
      <c r="W375" s="771"/>
      <c r="X375" s="771"/>
      <c r="Y375" s="771"/>
      <c r="Z375" s="771"/>
    </row>
    <row r="376" spans="1:26" ht="15.75" customHeight="1">
      <c r="A376" s="771"/>
      <c r="B376" s="861"/>
      <c r="C376" s="771"/>
      <c r="D376" s="771"/>
      <c r="E376" s="771"/>
      <c r="F376" s="771"/>
      <c r="G376" s="771"/>
      <c r="H376" s="771"/>
      <c r="I376" s="771"/>
      <c r="J376" s="771"/>
      <c r="K376" s="771"/>
      <c r="L376" s="771"/>
      <c r="M376" s="771"/>
      <c r="N376" s="770"/>
      <c r="O376" s="771"/>
      <c r="P376" s="771"/>
      <c r="Q376" s="771"/>
      <c r="R376" s="771"/>
      <c r="S376" s="771"/>
      <c r="T376" s="771"/>
      <c r="U376" s="771"/>
      <c r="V376" s="771"/>
      <c r="W376" s="771"/>
      <c r="X376" s="771"/>
      <c r="Y376" s="771"/>
      <c r="Z376" s="771"/>
    </row>
    <row r="377" spans="1:26" ht="15.75" customHeight="1">
      <c r="A377" s="771"/>
      <c r="B377" s="861"/>
      <c r="C377" s="771"/>
      <c r="D377" s="771"/>
      <c r="E377" s="771"/>
      <c r="F377" s="771"/>
      <c r="G377" s="771"/>
      <c r="H377" s="771"/>
      <c r="I377" s="771"/>
      <c r="J377" s="771"/>
      <c r="K377" s="771"/>
      <c r="L377" s="771"/>
      <c r="M377" s="771"/>
      <c r="N377" s="770"/>
      <c r="O377" s="771"/>
      <c r="P377" s="771"/>
      <c r="Q377" s="771"/>
      <c r="R377" s="771"/>
      <c r="S377" s="771"/>
      <c r="T377" s="771"/>
      <c r="U377" s="771"/>
      <c r="V377" s="771"/>
      <c r="W377" s="771"/>
      <c r="X377" s="771"/>
      <c r="Y377" s="771"/>
      <c r="Z377" s="771"/>
    </row>
    <row r="378" spans="1:26" ht="15.75" customHeight="1">
      <c r="A378" s="771"/>
      <c r="B378" s="861"/>
      <c r="C378" s="771"/>
      <c r="D378" s="771"/>
      <c r="E378" s="771"/>
      <c r="F378" s="771"/>
      <c r="G378" s="771"/>
      <c r="H378" s="771"/>
      <c r="I378" s="771"/>
      <c r="J378" s="771"/>
      <c r="K378" s="771"/>
      <c r="L378" s="771"/>
      <c r="M378" s="771"/>
      <c r="N378" s="770"/>
      <c r="O378" s="771"/>
      <c r="P378" s="771"/>
      <c r="Q378" s="771"/>
      <c r="R378" s="771"/>
      <c r="S378" s="771"/>
      <c r="T378" s="771"/>
      <c r="U378" s="771"/>
      <c r="V378" s="771"/>
      <c r="W378" s="771"/>
      <c r="X378" s="771"/>
      <c r="Y378" s="771"/>
      <c r="Z378" s="771"/>
    </row>
    <row r="379" spans="1:26" ht="15.75" customHeight="1">
      <c r="A379" s="771"/>
      <c r="B379" s="861"/>
      <c r="C379" s="771"/>
      <c r="D379" s="771"/>
      <c r="E379" s="771"/>
      <c r="F379" s="771"/>
      <c r="G379" s="771"/>
      <c r="H379" s="771"/>
      <c r="I379" s="771"/>
      <c r="J379" s="771"/>
      <c r="K379" s="771"/>
      <c r="L379" s="771"/>
      <c r="M379" s="771"/>
      <c r="N379" s="770"/>
      <c r="O379" s="771"/>
      <c r="P379" s="771"/>
      <c r="Q379" s="771"/>
      <c r="R379" s="771"/>
      <c r="S379" s="771"/>
      <c r="T379" s="771"/>
      <c r="U379" s="771"/>
      <c r="V379" s="771"/>
      <c r="W379" s="771"/>
      <c r="X379" s="771"/>
      <c r="Y379" s="771"/>
      <c r="Z379" s="771"/>
    </row>
    <row r="380" spans="1:26" ht="15.75" customHeight="1">
      <c r="A380" s="771"/>
      <c r="B380" s="861"/>
      <c r="C380" s="771"/>
      <c r="D380" s="771"/>
      <c r="E380" s="771"/>
      <c r="F380" s="771"/>
      <c r="G380" s="771"/>
      <c r="H380" s="771"/>
      <c r="I380" s="771"/>
      <c r="J380" s="771"/>
      <c r="K380" s="771"/>
      <c r="L380" s="771"/>
      <c r="M380" s="771"/>
      <c r="N380" s="770"/>
      <c r="O380" s="771"/>
      <c r="P380" s="771"/>
      <c r="Q380" s="771"/>
      <c r="R380" s="771"/>
      <c r="S380" s="771"/>
      <c r="T380" s="771"/>
      <c r="U380" s="771"/>
      <c r="V380" s="771"/>
      <c r="W380" s="771"/>
      <c r="X380" s="771"/>
      <c r="Y380" s="771"/>
      <c r="Z380" s="771"/>
    </row>
    <row r="381" spans="1:26" ht="15.75" customHeight="1">
      <c r="A381" s="771"/>
      <c r="B381" s="861"/>
      <c r="C381" s="771"/>
      <c r="D381" s="771"/>
      <c r="E381" s="771"/>
      <c r="F381" s="771"/>
      <c r="G381" s="771"/>
      <c r="H381" s="771"/>
      <c r="I381" s="771"/>
      <c r="J381" s="771"/>
      <c r="K381" s="771"/>
      <c r="L381" s="771"/>
      <c r="M381" s="771"/>
      <c r="N381" s="770"/>
      <c r="O381" s="771"/>
      <c r="P381" s="771"/>
      <c r="Q381" s="771"/>
      <c r="R381" s="771"/>
      <c r="S381" s="771"/>
      <c r="T381" s="771"/>
      <c r="U381" s="771"/>
      <c r="V381" s="771"/>
      <c r="W381" s="771"/>
      <c r="X381" s="771"/>
      <c r="Y381" s="771"/>
      <c r="Z381" s="771"/>
    </row>
    <row r="382" spans="1:26" ht="15.75" customHeight="1">
      <c r="A382" s="771"/>
      <c r="B382" s="861"/>
      <c r="C382" s="771"/>
      <c r="D382" s="771"/>
      <c r="E382" s="771"/>
      <c r="F382" s="771"/>
      <c r="G382" s="771"/>
      <c r="H382" s="771"/>
      <c r="I382" s="771"/>
      <c r="J382" s="771"/>
      <c r="K382" s="771"/>
      <c r="L382" s="771"/>
      <c r="M382" s="771"/>
      <c r="N382" s="770"/>
      <c r="O382" s="771"/>
      <c r="P382" s="771"/>
      <c r="Q382" s="771"/>
      <c r="R382" s="771"/>
      <c r="S382" s="771"/>
      <c r="T382" s="771"/>
      <c r="U382" s="771"/>
      <c r="V382" s="771"/>
      <c r="W382" s="771"/>
      <c r="X382" s="771"/>
      <c r="Y382" s="771"/>
      <c r="Z382" s="771"/>
    </row>
    <row r="383" spans="1:26" ht="15.75" customHeight="1">
      <c r="A383" s="771"/>
      <c r="B383" s="861"/>
      <c r="C383" s="771"/>
      <c r="D383" s="771"/>
      <c r="E383" s="771"/>
      <c r="F383" s="771"/>
      <c r="G383" s="771"/>
      <c r="H383" s="771"/>
      <c r="I383" s="771"/>
      <c r="J383" s="771"/>
      <c r="K383" s="771"/>
      <c r="L383" s="771"/>
      <c r="M383" s="771"/>
      <c r="N383" s="770"/>
      <c r="O383" s="771"/>
      <c r="P383" s="771"/>
      <c r="Q383" s="771"/>
      <c r="R383" s="771"/>
      <c r="S383" s="771"/>
      <c r="T383" s="771"/>
      <c r="U383" s="771"/>
      <c r="V383" s="771"/>
      <c r="W383" s="771"/>
      <c r="X383" s="771"/>
      <c r="Y383" s="771"/>
      <c r="Z383" s="771"/>
    </row>
    <row r="384" spans="1:26" ht="15.75" customHeight="1">
      <c r="A384" s="771"/>
      <c r="B384" s="861"/>
      <c r="C384" s="771"/>
      <c r="D384" s="771"/>
      <c r="E384" s="771"/>
      <c r="F384" s="771"/>
      <c r="G384" s="771"/>
      <c r="H384" s="771"/>
      <c r="I384" s="771"/>
      <c r="J384" s="771"/>
      <c r="K384" s="771"/>
      <c r="L384" s="771"/>
      <c r="M384" s="771"/>
      <c r="N384" s="770"/>
      <c r="O384" s="771"/>
      <c r="P384" s="771"/>
      <c r="Q384" s="771"/>
      <c r="R384" s="771"/>
      <c r="S384" s="771"/>
      <c r="T384" s="771"/>
      <c r="U384" s="771"/>
      <c r="V384" s="771"/>
      <c r="W384" s="771"/>
      <c r="X384" s="771"/>
      <c r="Y384" s="771"/>
      <c r="Z384" s="771"/>
    </row>
    <row r="385" spans="1:26" ht="15.75" customHeight="1">
      <c r="A385" s="771"/>
      <c r="B385" s="861"/>
      <c r="C385" s="771"/>
      <c r="D385" s="771"/>
      <c r="E385" s="771"/>
      <c r="F385" s="771"/>
      <c r="G385" s="771"/>
      <c r="H385" s="771"/>
      <c r="I385" s="771"/>
      <c r="J385" s="771"/>
      <c r="K385" s="771"/>
      <c r="L385" s="771"/>
      <c r="M385" s="771"/>
      <c r="N385" s="770"/>
      <c r="O385" s="771"/>
      <c r="P385" s="771"/>
      <c r="Q385" s="771"/>
      <c r="R385" s="771"/>
      <c r="S385" s="771"/>
      <c r="T385" s="771"/>
      <c r="U385" s="771"/>
      <c r="V385" s="771"/>
      <c r="W385" s="771"/>
      <c r="X385" s="771"/>
      <c r="Y385" s="771"/>
      <c r="Z385" s="771"/>
    </row>
    <row r="386" spans="1:26" ht="15.75" customHeight="1">
      <c r="A386" s="771"/>
      <c r="B386" s="861"/>
      <c r="C386" s="771"/>
      <c r="D386" s="771"/>
      <c r="E386" s="771"/>
      <c r="F386" s="771"/>
      <c r="G386" s="771"/>
      <c r="H386" s="771"/>
      <c r="I386" s="771"/>
      <c r="J386" s="771"/>
      <c r="K386" s="771"/>
      <c r="L386" s="771"/>
      <c r="M386" s="771"/>
      <c r="N386" s="770"/>
      <c r="O386" s="771"/>
      <c r="P386" s="771"/>
      <c r="Q386" s="771"/>
      <c r="R386" s="771"/>
      <c r="S386" s="771"/>
      <c r="T386" s="771"/>
      <c r="U386" s="771"/>
      <c r="V386" s="771"/>
      <c r="W386" s="771"/>
      <c r="X386" s="771"/>
      <c r="Y386" s="771"/>
      <c r="Z386" s="771"/>
    </row>
    <row r="387" spans="1:26" ht="15.75" customHeight="1">
      <c r="A387" s="771"/>
      <c r="B387" s="861"/>
      <c r="C387" s="771"/>
      <c r="D387" s="771"/>
      <c r="E387" s="771"/>
      <c r="F387" s="771"/>
      <c r="G387" s="771"/>
      <c r="H387" s="771"/>
      <c r="I387" s="771"/>
      <c r="J387" s="771"/>
      <c r="K387" s="771"/>
      <c r="L387" s="771"/>
      <c r="M387" s="771"/>
      <c r="N387" s="770"/>
      <c r="O387" s="771"/>
      <c r="P387" s="771"/>
      <c r="Q387" s="771"/>
      <c r="R387" s="771"/>
      <c r="S387" s="771"/>
      <c r="T387" s="771"/>
      <c r="U387" s="771"/>
      <c r="V387" s="771"/>
      <c r="W387" s="771"/>
      <c r="X387" s="771"/>
      <c r="Y387" s="771"/>
      <c r="Z387" s="771"/>
    </row>
    <row r="388" spans="1:26" ht="15.75" customHeight="1">
      <c r="A388" s="771"/>
      <c r="B388" s="861"/>
      <c r="C388" s="771"/>
      <c r="D388" s="771"/>
      <c r="E388" s="771"/>
      <c r="F388" s="771"/>
      <c r="G388" s="771"/>
      <c r="H388" s="771"/>
      <c r="I388" s="771"/>
      <c r="J388" s="771"/>
      <c r="K388" s="771"/>
      <c r="L388" s="771"/>
      <c r="M388" s="771"/>
      <c r="N388" s="770"/>
      <c r="O388" s="771"/>
      <c r="P388" s="771"/>
      <c r="Q388" s="771"/>
      <c r="R388" s="771"/>
      <c r="S388" s="771"/>
      <c r="T388" s="771"/>
      <c r="U388" s="771"/>
      <c r="V388" s="771"/>
      <c r="W388" s="771"/>
      <c r="X388" s="771"/>
      <c r="Y388" s="771"/>
      <c r="Z388" s="771"/>
    </row>
    <row r="389" spans="1:26" ht="15.75" customHeight="1">
      <c r="A389" s="771"/>
      <c r="B389" s="861"/>
      <c r="C389" s="771"/>
      <c r="D389" s="771"/>
      <c r="E389" s="771"/>
      <c r="F389" s="771"/>
      <c r="G389" s="771"/>
      <c r="H389" s="771"/>
      <c r="I389" s="771"/>
      <c r="J389" s="771"/>
      <c r="K389" s="771"/>
      <c r="L389" s="771"/>
      <c r="M389" s="771"/>
      <c r="N389" s="770"/>
      <c r="O389" s="771"/>
      <c r="P389" s="771"/>
      <c r="Q389" s="771"/>
      <c r="R389" s="771"/>
      <c r="S389" s="771"/>
      <c r="T389" s="771"/>
      <c r="U389" s="771"/>
      <c r="V389" s="771"/>
      <c r="W389" s="771"/>
      <c r="X389" s="771"/>
      <c r="Y389" s="771"/>
      <c r="Z389" s="771"/>
    </row>
    <row r="390" spans="1:26" ht="15.75" customHeight="1">
      <c r="A390" s="771"/>
      <c r="B390" s="861"/>
      <c r="C390" s="771"/>
      <c r="D390" s="771"/>
      <c r="E390" s="771"/>
      <c r="F390" s="771"/>
      <c r="G390" s="771"/>
      <c r="H390" s="771"/>
      <c r="I390" s="771"/>
      <c r="J390" s="771"/>
      <c r="K390" s="771"/>
      <c r="L390" s="771"/>
      <c r="M390" s="771"/>
      <c r="N390" s="770"/>
      <c r="O390" s="771"/>
      <c r="P390" s="771"/>
      <c r="Q390" s="771"/>
      <c r="R390" s="771"/>
      <c r="S390" s="771"/>
      <c r="T390" s="771"/>
      <c r="U390" s="771"/>
      <c r="V390" s="771"/>
      <c r="W390" s="771"/>
      <c r="X390" s="771"/>
      <c r="Y390" s="771"/>
      <c r="Z390" s="771"/>
    </row>
    <row r="391" spans="1:26" ht="15.75" customHeight="1">
      <c r="A391" s="771"/>
      <c r="B391" s="861"/>
      <c r="C391" s="771"/>
      <c r="D391" s="771"/>
      <c r="E391" s="771"/>
      <c r="F391" s="771"/>
      <c r="G391" s="771"/>
      <c r="H391" s="771"/>
      <c r="I391" s="771"/>
      <c r="J391" s="771"/>
      <c r="K391" s="771"/>
      <c r="L391" s="771"/>
      <c r="M391" s="771"/>
      <c r="N391" s="770"/>
      <c r="O391" s="771"/>
      <c r="P391" s="771"/>
      <c r="Q391" s="771"/>
      <c r="R391" s="771"/>
      <c r="S391" s="771"/>
      <c r="T391" s="771"/>
      <c r="U391" s="771"/>
      <c r="V391" s="771"/>
      <c r="W391" s="771"/>
      <c r="X391" s="771"/>
      <c r="Y391" s="771"/>
      <c r="Z391" s="771"/>
    </row>
    <row r="392" spans="1:26" ht="15.75" customHeight="1">
      <c r="A392" s="771"/>
      <c r="B392" s="861"/>
      <c r="C392" s="771"/>
      <c r="D392" s="771"/>
      <c r="E392" s="771"/>
      <c r="F392" s="771"/>
      <c r="G392" s="771"/>
      <c r="H392" s="771"/>
      <c r="I392" s="771"/>
      <c r="J392" s="771"/>
      <c r="K392" s="771"/>
      <c r="L392" s="771"/>
      <c r="M392" s="771"/>
      <c r="N392" s="770"/>
      <c r="O392" s="771"/>
      <c r="P392" s="771"/>
      <c r="Q392" s="771"/>
      <c r="R392" s="771"/>
      <c r="S392" s="771"/>
      <c r="T392" s="771"/>
      <c r="U392" s="771"/>
      <c r="V392" s="771"/>
      <c r="W392" s="771"/>
      <c r="X392" s="771"/>
      <c r="Y392" s="771"/>
      <c r="Z392" s="771"/>
    </row>
    <row r="393" spans="1:26" ht="15.75" customHeight="1">
      <c r="A393" s="771"/>
      <c r="B393" s="861"/>
      <c r="C393" s="771"/>
      <c r="D393" s="771"/>
      <c r="E393" s="771"/>
      <c r="F393" s="771"/>
      <c r="G393" s="771"/>
      <c r="H393" s="771"/>
      <c r="I393" s="771"/>
      <c r="J393" s="771"/>
      <c r="K393" s="771"/>
      <c r="L393" s="771"/>
      <c r="M393" s="771"/>
      <c r="N393" s="770"/>
      <c r="O393" s="771"/>
      <c r="P393" s="771"/>
      <c r="Q393" s="771"/>
      <c r="R393" s="771"/>
      <c r="S393" s="771"/>
      <c r="T393" s="771"/>
      <c r="U393" s="771"/>
      <c r="V393" s="771"/>
      <c r="W393" s="771"/>
      <c r="X393" s="771"/>
      <c r="Y393" s="771"/>
      <c r="Z393" s="771"/>
    </row>
    <row r="394" spans="1:26" ht="15.75" customHeight="1">
      <c r="A394" s="771"/>
      <c r="B394" s="861"/>
      <c r="C394" s="771"/>
      <c r="D394" s="771"/>
      <c r="E394" s="771"/>
      <c r="F394" s="771"/>
      <c r="G394" s="771"/>
      <c r="H394" s="771"/>
      <c r="I394" s="771"/>
      <c r="J394" s="771"/>
      <c r="K394" s="771"/>
      <c r="L394" s="771"/>
      <c r="M394" s="771"/>
      <c r="N394" s="770"/>
      <c r="O394" s="771"/>
      <c r="P394" s="771"/>
      <c r="Q394" s="771"/>
      <c r="R394" s="771"/>
      <c r="S394" s="771"/>
      <c r="T394" s="771"/>
      <c r="U394" s="771"/>
      <c r="V394" s="771"/>
      <c r="W394" s="771"/>
      <c r="X394" s="771"/>
      <c r="Y394" s="771"/>
      <c r="Z394" s="771"/>
    </row>
    <row r="395" spans="1:26" ht="15.75" customHeight="1">
      <c r="A395" s="771"/>
      <c r="B395" s="861"/>
      <c r="C395" s="771"/>
      <c r="D395" s="771"/>
      <c r="E395" s="771"/>
      <c r="F395" s="771"/>
      <c r="G395" s="771"/>
      <c r="H395" s="771"/>
      <c r="I395" s="771"/>
      <c r="J395" s="771"/>
      <c r="K395" s="771"/>
      <c r="L395" s="771"/>
      <c r="M395" s="771"/>
      <c r="N395" s="770"/>
      <c r="O395" s="771"/>
      <c r="P395" s="771"/>
      <c r="Q395" s="771"/>
      <c r="R395" s="771"/>
      <c r="S395" s="771"/>
      <c r="T395" s="771"/>
      <c r="U395" s="771"/>
      <c r="V395" s="771"/>
      <c r="W395" s="771"/>
      <c r="X395" s="771"/>
      <c r="Y395" s="771"/>
      <c r="Z395" s="771"/>
    </row>
    <row r="396" spans="1:26" ht="15.75" customHeight="1">
      <c r="A396" s="771"/>
      <c r="B396" s="861"/>
      <c r="C396" s="771"/>
      <c r="D396" s="771"/>
      <c r="E396" s="771"/>
      <c r="F396" s="771"/>
      <c r="G396" s="771"/>
      <c r="H396" s="771"/>
      <c r="I396" s="771"/>
      <c r="J396" s="771"/>
      <c r="K396" s="771"/>
      <c r="L396" s="771"/>
      <c r="M396" s="771"/>
      <c r="N396" s="770"/>
      <c r="O396" s="771"/>
      <c r="P396" s="771"/>
      <c r="Q396" s="771"/>
      <c r="R396" s="771"/>
      <c r="S396" s="771"/>
      <c r="T396" s="771"/>
      <c r="U396" s="771"/>
      <c r="V396" s="771"/>
      <c r="W396" s="771"/>
      <c r="X396" s="771"/>
      <c r="Y396" s="771"/>
      <c r="Z396" s="771"/>
    </row>
    <row r="397" spans="1:26" ht="15.75" customHeight="1">
      <c r="A397" s="771"/>
      <c r="B397" s="861"/>
      <c r="C397" s="771"/>
      <c r="D397" s="771"/>
      <c r="E397" s="771"/>
      <c r="F397" s="771"/>
      <c r="G397" s="771"/>
      <c r="H397" s="771"/>
      <c r="I397" s="771"/>
      <c r="J397" s="771"/>
      <c r="K397" s="771"/>
      <c r="L397" s="771"/>
      <c r="M397" s="771"/>
      <c r="N397" s="770"/>
      <c r="O397" s="771"/>
      <c r="P397" s="771"/>
      <c r="Q397" s="771"/>
      <c r="R397" s="771"/>
      <c r="S397" s="771"/>
      <c r="T397" s="771"/>
      <c r="U397" s="771"/>
      <c r="V397" s="771"/>
      <c r="W397" s="771"/>
      <c r="X397" s="771"/>
      <c r="Y397" s="771"/>
      <c r="Z397" s="771"/>
    </row>
    <row r="398" spans="1:26" ht="15.75" customHeight="1">
      <c r="A398" s="771"/>
      <c r="B398" s="861"/>
      <c r="C398" s="771"/>
      <c r="D398" s="771"/>
      <c r="E398" s="771"/>
      <c r="F398" s="771"/>
      <c r="G398" s="771"/>
      <c r="H398" s="771"/>
      <c r="I398" s="771"/>
      <c r="J398" s="771"/>
      <c r="K398" s="771"/>
      <c r="L398" s="771"/>
      <c r="M398" s="771"/>
      <c r="N398" s="770"/>
      <c r="O398" s="771"/>
      <c r="P398" s="771"/>
      <c r="Q398" s="771"/>
      <c r="R398" s="771"/>
      <c r="S398" s="771"/>
      <c r="T398" s="771"/>
      <c r="U398" s="771"/>
      <c r="V398" s="771"/>
      <c r="W398" s="771"/>
      <c r="X398" s="771"/>
      <c r="Y398" s="771"/>
      <c r="Z398" s="771"/>
    </row>
    <row r="399" spans="1:26" ht="15.75" customHeight="1">
      <c r="A399" s="771"/>
      <c r="B399" s="861"/>
      <c r="C399" s="771"/>
      <c r="D399" s="771"/>
      <c r="E399" s="771"/>
      <c r="F399" s="771"/>
      <c r="G399" s="771"/>
      <c r="H399" s="771"/>
      <c r="I399" s="771"/>
      <c r="J399" s="771"/>
      <c r="K399" s="771"/>
      <c r="L399" s="771"/>
      <c r="M399" s="771"/>
      <c r="N399" s="770"/>
      <c r="O399" s="771"/>
      <c r="P399" s="771"/>
      <c r="Q399" s="771"/>
      <c r="R399" s="771"/>
      <c r="S399" s="771"/>
      <c r="T399" s="771"/>
      <c r="U399" s="771"/>
      <c r="V399" s="771"/>
      <c r="W399" s="771"/>
      <c r="X399" s="771"/>
      <c r="Y399" s="771"/>
      <c r="Z399" s="771"/>
    </row>
    <row r="400" spans="1:26" ht="15.75" customHeight="1">
      <c r="A400" s="771"/>
      <c r="B400" s="861"/>
      <c r="C400" s="771"/>
      <c r="D400" s="771"/>
      <c r="E400" s="771"/>
      <c r="F400" s="771"/>
      <c r="G400" s="771"/>
      <c r="H400" s="771"/>
      <c r="I400" s="771"/>
      <c r="J400" s="771"/>
      <c r="K400" s="771"/>
      <c r="L400" s="771"/>
      <c r="M400" s="771"/>
      <c r="N400" s="770"/>
      <c r="O400" s="771"/>
      <c r="P400" s="771"/>
      <c r="Q400" s="771"/>
      <c r="R400" s="771"/>
      <c r="S400" s="771"/>
      <c r="T400" s="771"/>
      <c r="U400" s="771"/>
      <c r="V400" s="771"/>
      <c r="W400" s="771"/>
      <c r="X400" s="771"/>
      <c r="Y400" s="771"/>
      <c r="Z400" s="771"/>
    </row>
    <row r="401" spans="1:26" ht="15.75" customHeight="1">
      <c r="A401" s="771"/>
      <c r="B401" s="861"/>
      <c r="C401" s="771"/>
      <c r="D401" s="771"/>
      <c r="E401" s="771"/>
      <c r="F401" s="771"/>
      <c r="G401" s="771"/>
      <c r="H401" s="771"/>
      <c r="I401" s="771"/>
      <c r="J401" s="771"/>
      <c r="K401" s="771"/>
      <c r="L401" s="771"/>
      <c r="M401" s="771"/>
      <c r="N401" s="770"/>
      <c r="O401" s="771"/>
      <c r="P401" s="771"/>
      <c r="Q401" s="771"/>
      <c r="R401" s="771"/>
      <c r="S401" s="771"/>
      <c r="T401" s="771"/>
      <c r="U401" s="771"/>
      <c r="V401" s="771"/>
      <c r="W401" s="771"/>
      <c r="X401" s="771"/>
      <c r="Y401" s="771"/>
      <c r="Z401" s="771"/>
    </row>
    <row r="402" spans="1:26" ht="15.75" customHeight="1">
      <c r="A402" s="771"/>
      <c r="B402" s="861"/>
      <c r="C402" s="771"/>
      <c r="D402" s="771"/>
      <c r="E402" s="771"/>
      <c r="F402" s="771"/>
      <c r="G402" s="771"/>
      <c r="H402" s="771"/>
      <c r="I402" s="771"/>
      <c r="J402" s="771"/>
      <c r="K402" s="771"/>
      <c r="L402" s="771"/>
      <c r="M402" s="771"/>
      <c r="N402" s="770"/>
      <c r="O402" s="771"/>
      <c r="P402" s="771"/>
      <c r="Q402" s="771"/>
      <c r="R402" s="771"/>
      <c r="S402" s="771"/>
      <c r="T402" s="771"/>
      <c r="U402" s="771"/>
      <c r="V402" s="771"/>
      <c r="W402" s="771"/>
      <c r="X402" s="771"/>
      <c r="Y402" s="771"/>
      <c r="Z402" s="771"/>
    </row>
    <row r="403" spans="1:26" ht="15.75" customHeight="1">
      <c r="A403" s="771"/>
      <c r="B403" s="861"/>
      <c r="C403" s="771"/>
      <c r="D403" s="771"/>
      <c r="E403" s="771"/>
      <c r="F403" s="771"/>
      <c r="G403" s="771"/>
      <c r="H403" s="771"/>
      <c r="I403" s="771"/>
      <c r="J403" s="771"/>
      <c r="K403" s="771"/>
      <c r="L403" s="771"/>
      <c r="M403" s="771"/>
      <c r="N403" s="770"/>
      <c r="O403" s="771"/>
      <c r="P403" s="771"/>
      <c r="Q403" s="771"/>
      <c r="R403" s="771"/>
      <c r="S403" s="771"/>
      <c r="T403" s="771"/>
      <c r="U403" s="771"/>
      <c r="V403" s="771"/>
      <c r="W403" s="771"/>
      <c r="X403" s="771"/>
      <c r="Y403" s="771"/>
      <c r="Z403" s="771"/>
    </row>
    <row r="404" spans="1:26" ht="15.75" customHeight="1">
      <c r="A404" s="771"/>
      <c r="B404" s="861"/>
      <c r="C404" s="771"/>
      <c r="D404" s="771"/>
      <c r="E404" s="771"/>
      <c r="F404" s="771"/>
      <c r="G404" s="771"/>
      <c r="H404" s="771"/>
      <c r="I404" s="771"/>
      <c r="J404" s="771"/>
      <c r="K404" s="771"/>
      <c r="L404" s="771"/>
      <c r="M404" s="771"/>
      <c r="N404" s="770"/>
      <c r="O404" s="771"/>
      <c r="P404" s="771"/>
      <c r="Q404" s="771"/>
      <c r="R404" s="771"/>
      <c r="S404" s="771"/>
      <c r="T404" s="771"/>
      <c r="U404" s="771"/>
      <c r="V404" s="771"/>
      <c r="W404" s="771"/>
      <c r="X404" s="771"/>
      <c r="Y404" s="771"/>
      <c r="Z404" s="771"/>
    </row>
    <row r="405" spans="1:26" ht="15.75" customHeight="1">
      <c r="A405" s="771"/>
      <c r="B405" s="861"/>
      <c r="C405" s="771"/>
      <c r="D405" s="771"/>
      <c r="E405" s="771"/>
      <c r="F405" s="771"/>
      <c r="G405" s="771"/>
      <c r="H405" s="771"/>
      <c r="I405" s="771"/>
      <c r="J405" s="771"/>
      <c r="K405" s="771"/>
      <c r="L405" s="771"/>
      <c r="M405" s="771"/>
      <c r="N405" s="770"/>
      <c r="O405" s="771"/>
      <c r="P405" s="771"/>
      <c r="Q405" s="771"/>
      <c r="R405" s="771"/>
      <c r="S405" s="771"/>
      <c r="T405" s="771"/>
      <c r="U405" s="771"/>
      <c r="V405" s="771"/>
      <c r="W405" s="771"/>
      <c r="X405" s="771"/>
      <c r="Y405" s="771"/>
      <c r="Z405" s="771"/>
    </row>
    <row r="406" spans="1:26" ht="15.75" customHeight="1">
      <c r="A406" s="771"/>
      <c r="B406" s="861"/>
      <c r="C406" s="771"/>
      <c r="D406" s="771"/>
      <c r="E406" s="771"/>
      <c r="F406" s="771"/>
      <c r="G406" s="771"/>
      <c r="H406" s="771"/>
      <c r="I406" s="771"/>
      <c r="J406" s="771"/>
      <c r="K406" s="771"/>
      <c r="L406" s="771"/>
      <c r="M406" s="771"/>
      <c r="N406" s="770"/>
      <c r="O406" s="771"/>
      <c r="P406" s="771"/>
      <c r="Q406" s="771"/>
      <c r="R406" s="771"/>
      <c r="S406" s="771"/>
      <c r="T406" s="771"/>
      <c r="U406" s="771"/>
      <c r="V406" s="771"/>
      <c r="W406" s="771"/>
      <c r="X406" s="771"/>
      <c r="Y406" s="771"/>
      <c r="Z406" s="771"/>
    </row>
    <row r="407" spans="1:26" ht="15.75" customHeight="1">
      <c r="A407" s="771"/>
      <c r="B407" s="861"/>
      <c r="C407" s="771"/>
      <c r="D407" s="771"/>
      <c r="E407" s="771"/>
      <c r="F407" s="771"/>
      <c r="G407" s="771"/>
      <c r="H407" s="771"/>
      <c r="I407" s="771"/>
      <c r="J407" s="771"/>
      <c r="K407" s="771"/>
      <c r="L407" s="771"/>
      <c r="M407" s="771"/>
      <c r="N407" s="770"/>
      <c r="O407" s="771"/>
      <c r="P407" s="771"/>
      <c r="Q407" s="771"/>
      <c r="R407" s="771"/>
      <c r="S407" s="771"/>
      <c r="T407" s="771"/>
      <c r="U407" s="771"/>
      <c r="V407" s="771"/>
      <c r="W407" s="771"/>
      <c r="X407" s="771"/>
      <c r="Y407" s="771"/>
      <c r="Z407" s="771"/>
    </row>
    <row r="408" spans="1:26" ht="15.75" customHeight="1">
      <c r="A408" s="771"/>
      <c r="B408" s="861"/>
      <c r="C408" s="771"/>
      <c r="D408" s="771"/>
      <c r="E408" s="771"/>
      <c r="F408" s="771"/>
      <c r="G408" s="771"/>
      <c r="H408" s="771"/>
      <c r="I408" s="771"/>
      <c r="J408" s="771"/>
      <c r="K408" s="771"/>
      <c r="L408" s="771"/>
      <c r="M408" s="771"/>
      <c r="N408" s="770"/>
      <c r="O408" s="771"/>
      <c r="P408" s="771"/>
      <c r="Q408" s="771"/>
      <c r="R408" s="771"/>
      <c r="S408" s="771"/>
      <c r="T408" s="771"/>
      <c r="U408" s="771"/>
      <c r="V408" s="771"/>
      <c r="W408" s="771"/>
      <c r="X408" s="771"/>
      <c r="Y408" s="771"/>
      <c r="Z408" s="771"/>
    </row>
    <row r="409" spans="1:26" ht="15.75" customHeight="1">
      <c r="A409" s="771"/>
      <c r="B409" s="861"/>
      <c r="C409" s="771"/>
      <c r="D409" s="771"/>
      <c r="E409" s="771"/>
      <c r="F409" s="771"/>
      <c r="G409" s="771"/>
      <c r="H409" s="771"/>
      <c r="I409" s="771"/>
      <c r="J409" s="771"/>
      <c r="K409" s="771"/>
      <c r="L409" s="771"/>
      <c r="M409" s="771"/>
      <c r="N409" s="770"/>
      <c r="O409" s="771"/>
      <c r="P409" s="771"/>
      <c r="Q409" s="771"/>
      <c r="R409" s="771"/>
      <c r="S409" s="771"/>
      <c r="T409" s="771"/>
      <c r="U409" s="771"/>
      <c r="V409" s="771"/>
      <c r="W409" s="771"/>
      <c r="X409" s="771"/>
      <c r="Y409" s="771"/>
      <c r="Z409" s="771"/>
    </row>
    <row r="410" spans="1:26" ht="15.75" customHeight="1">
      <c r="A410" s="771"/>
      <c r="B410" s="861"/>
      <c r="C410" s="771"/>
      <c r="D410" s="771"/>
      <c r="E410" s="771"/>
      <c r="F410" s="771"/>
      <c r="G410" s="771"/>
      <c r="H410" s="771"/>
      <c r="I410" s="771"/>
      <c r="J410" s="771"/>
      <c r="K410" s="771"/>
      <c r="L410" s="771"/>
      <c r="M410" s="771"/>
      <c r="N410" s="770"/>
      <c r="O410" s="771"/>
      <c r="P410" s="771"/>
      <c r="Q410" s="771"/>
      <c r="R410" s="771"/>
      <c r="S410" s="771"/>
      <c r="T410" s="771"/>
      <c r="U410" s="771"/>
      <c r="V410" s="771"/>
      <c r="W410" s="771"/>
      <c r="X410" s="771"/>
      <c r="Y410" s="771"/>
      <c r="Z410" s="771"/>
    </row>
    <row r="411" spans="1:26" ht="15.75" customHeight="1">
      <c r="A411" s="771"/>
      <c r="B411" s="861"/>
      <c r="C411" s="771"/>
      <c r="D411" s="771"/>
      <c r="E411" s="771"/>
      <c r="F411" s="771"/>
      <c r="G411" s="771"/>
      <c r="H411" s="771"/>
      <c r="I411" s="771"/>
      <c r="J411" s="771"/>
      <c r="K411" s="771"/>
      <c r="L411" s="771"/>
      <c r="M411" s="771"/>
      <c r="N411" s="770"/>
      <c r="O411" s="771"/>
      <c r="P411" s="771"/>
      <c r="Q411" s="771"/>
      <c r="R411" s="771"/>
      <c r="S411" s="771"/>
      <c r="T411" s="771"/>
      <c r="U411" s="771"/>
      <c r="V411" s="771"/>
      <c r="W411" s="771"/>
      <c r="X411" s="771"/>
      <c r="Y411" s="771"/>
      <c r="Z411" s="771"/>
    </row>
    <row r="412" spans="1:26" ht="15.75" customHeight="1">
      <c r="A412" s="771"/>
      <c r="B412" s="861"/>
      <c r="C412" s="771"/>
      <c r="D412" s="771"/>
      <c r="E412" s="771"/>
      <c r="F412" s="771"/>
      <c r="G412" s="771"/>
      <c r="H412" s="771"/>
      <c r="I412" s="771"/>
      <c r="J412" s="771"/>
      <c r="K412" s="771"/>
      <c r="L412" s="771"/>
      <c r="M412" s="771"/>
      <c r="N412" s="770"/>
      <c r="O412" s="771"/>
      <c r="P412" s="771"/>
      <c r="Q412" s="771"/>
      <c r="R412" s="771"/>
      <c r="S412" s="771"/>
      <c r="T412" s="771"/>
      <c r="U412" s="771"/>
      <c r="V412" s="771"/>
      <c r="W412" s="771"/>
      <c r="X412" s="771"/>
      <c r="Y412" s="771"/>
      <c r="Z412" s="771"/>
    </row>
    <row r="413" spans="1:26" ht="15.75" customHeight="1">
      <c r="A413" s="771"/>
      <c r="B413" s="861"/>
      <c r="C413" s="771"/>
      <c r="D413" s="771"/>
      <c r="E413" s="771"/>
      <c r="F413" s="771"/>
      <c r="G413" s="771"/>
      <c r="H413" s="771"/>
      <c r="I413" s="771"/>
      <c r="J413" s="771"/>
      <c r="K413" s="771"/>
      <c r="L413" s="771"/>
      <c r="M413" s="771"/>
      <c r="N413" s="770"/>
      <c r="O413" s="771"/>
      <c r="P413" s="771"/>
      <c r="Q413" s="771"/>
      <c r="R413" s="771"/>
      <c r="S413" s="771"/>
      <c r="T413" s="771"/>
      <c r="U413" s="771"/>
      <c r="V413" s="771"/>
      <c r="W413" s="771"/>
      <c r="X413" s="771"/>
      <c r="Y413" s="771"/>
      <c r="Z413" s="771"/>
    </row>
    <row r="414" spans="1:26" ht="15.75" customHeight="1">
      <c r="A414" s="771"/>
      <c r="B414" s="861"/>
      <c r="C414" s="771"/>
      <c r="D414" s="771"/>
      <c r="E414" s="771"/>
      <c r="F414" s="771"/>
      <c r="G414" s="771"/>
      <c r="H414" s="771"/>
      <c r="I414" s="771"/>
      <c r="J414" s="771"/>
      <c r="K414" s="771"/>
      <c r="L414" s="771"/>
      <c r="M414" s="771"/>
      <c r="N414" s="770"/>
      <c r="O414" s="771"/>
      <c r="P414" s="771"/>
      <c r="Q414" s="771"/>
      <c r="R414" s="771"/>
      <c r="S414" s="771"/>
      <c r="T414" s="771"/>
      <c r="U414" s="771"/>
      <c r="V414" s="771"/>
      <c r="W414" s="771"/>
      <c r="X414" s="771"/>
      <c r="Y414" s="771"/>
      <c r="Z414" s="771"/>
    </row>
    <row r="415" spans="1:26" ht="15.75" customHeight="1">
      <c r="A415" s="771"/>
      <c r="B415" s="861"/>
      <c r="C415" s="771"/>
      <c r="D415" s="771"/>
      <c r="E415" s="771"/>
      <c r="F415" s="771"/>
      <c r="G415" s="771"/>
      <c r="H415" s="771"/>
      <c r="I415" s="771"/>
      <c r="J415" s="771"/>
      <c r="K415" s="771"/>
      <c r="L415" s="771"/>
      <c r="M415" s="771"/>
      <c r="N415" s="770"/>
      <c r="O415" s="771"/>
      <c r="P415" s="771"/>
      <c r="Q415" s="771"/>
      <c r="R415" s="771"/>
      <c r="S415" s="771"/>
      <c r="T415" s="771"/>
      <c r="U415" s="771"/>
      <c r="V415" s="771"/>
      <c r="W415" s="771"/>
      <c r="X415" s="771"/>
      <c r="Y415" s="771"/>
      <c r="Z415" s="771"/>
    </row>
    <row r="416" spans="1:26" ht="15.75" customHeight="1">
      <c r="A416" s="771"/>
      <c r="B416" s="861"/>
      <c r="C416" s="771"/>
      <c r="D416" s="771"/>
      <c r="E416" s="771"/>
      <c r="F416" s="771"/>
      <c r="G416" s="771"/>
      <c r="H416" s="771"/>
      <c r="I416" s="771"/>
      <c r="J416" s="771"/>
      <c r="K416" s="771"/>
      <c r="L416" s="771"/>
      <c r="M416" s="771"/>
      <c r="N416" s="770"/>
      <c r="O416" s="771"/>
      <c r="P416" s="771"/>
      <c r="Q416" s="771"/>
      <c r="R416" s="771"/>
      <c r="S416" s="771"/>
      <c r="T416" s="771"/>
      <c r="U416" s="771"/>
      <c r="V416" s="771"/>
      <c r="W416" s="771"/>
      <c r="X416" s="771"/>
      <c r="Y416" s="771"/>
      <c r="Z416" s="771"/>
    </row>
    <row r="417" spans="1:26" ht="15.75" customHeight="1">
      <c r="A417" s="771"/>
      <c r="B417" s="861"/>
      <c r="C417" s="771"/>
      <c r="D417" s="771"/>
      <c r="E417" s="771"/>
      <c r="F417" s="771"/>
      <c r="G417" s="771"/>
      <c r="H417" s="771"/>
      <c r="I417" s="771"/>
      <c r="J417" s="771"/>
      <c r="K417" s="771"/>
      <c r="L417" s="771"/>
      <c r="M417" s="771"/>
      <c r="N417" s="770"/>
      <c r="O417" s="771"/>
      <c r="P417" s="771"/>
      <c r="Q417" s="771"/>
      <c r="R417" s="771"/>
      <c r="S417" s="771"/>
      <c r="T417" s="771"/>
      <c r="U417" s="771"/>
      <c r="V417" s="771"/>
      <c r="W417" s="771"/>
      <c r="X417" s="771"/>
      <c r="Y417" s="771"/>
      <c r="Z417" s="771"/>
    </row>
    <row r="418" spans="1:26" ht="15.75" customHeight="1">
      <c r="A418" s="771"/>
      <c r="B418" s="861"/>
      <c r="C418" s="771"/>
      <c r="D418" s="771"/>
      <c r="E418" s="771"/>
      <c r="F418" s="771"/>
      <c r="G418" s="771"/>
      <c r="H418" s="771"/>
      <c r="I418" s="771"/>
      <c r="J418" s="771"/>
      <c r="K418" s="771"/>
      <c r="L418" s="771"/>
      <c r="M418" s="771"/>
      <c r="N418" s="770"/>
      <c r="O418" s="771"/>
      <c r="P418" s="771"/>
      <c r="Q418" s="771"/>
      <c r="R418" s="771"/>
      <c r="S418" s="771"/>
      <c r="T418" s="771"/>
      <c r="U418" s="771"/>
      <c r="V418" s="771"/>
      <c r="W418" s="771"/>
      <c r="X418" s="771"/>
      <c r="Y418" s="771"/>
      <c r="Z418" s="771"/>
    </row>
    <row r="419" spans="1:26" ht="15.75" customHeight="1">
      <c r="A419" s="771"/>
      <c r="B419" s="861"/>
      <c r="C419" s="771"/>
      <c r="D419" s="771"/>
      <c r="E419" s="771"/>
      <c r="F419" s="771"/>
      <c r="G419" s="771"/>
      <c r="H419" s="771"/>
      <c r="I419" s="771"/>
      <c r="J419" s="771"/>
      <c r="K419" s="771"/>
      <c r="L419" s="771"/>
      <c r="M419" s="771"/>
      <c r="N419" s="770"/>
      <c r="O419" s="771"/>
      <c r="P419" s="771"/>
      <c r="Q419" s="771"/>
      <c r="R419" s="771"/>
      <c r="S419" s="771"/>
      <c r="T419" s="771"/>
      <c r="U419" s="771"/>
      <c r="V419" s="771"/>
      <c r="W419" s="771"/>
      <c r="X419" s="771"/>
      <c r="Y419" s="771"/>
      <c r="Z419" s="771"/>
    </row>
    <row r="420" spans="1:26" ht="15.75" customHeight="1">
      <c r="A420" s="771"/>
      <c r="B420" s="861"/>
      <c r="C420" s="771"/>
      <c r="D420" s="771"/>
      <c r="E420" s="771"/>
      <c r="F420" s="771"/>
      <c r="G420" s="771"/>
      <c r="H420" s="771"/>
      <c r="I420" s="771"/>
      <c r="J420" s="771"/>
      <c r="K420" s="771"/>
      <c r="L420" s="771"/>
      <c r="M420" s="771"/>
      <c r="N420" s="770"/>
      <c r="O420" s="771"/>
      <c r="P420" s="771"/>
      <c r="Q420" s="771"/>
      <c r="R420" s="771"/>
      <c r="S420" s="771"/>
      <c r="T420" s="771"/>
      <c r="U420" s="771"/>
      <c r="V420" s="771"/>
      <c r="W420" s="771"/>
      <c r="X420" s="771"/>
      <c r="Y420" s="771"/>
      <c r="Z420" s="771"/>
    </row>
    <row r="421" spans="1:26" ht="15.75" customHeight="1">
      <c r="A421" s="771"/>
      <c r="B421" s="861"/>
      <c r="C421" s="771"/>
      <c r="D421" s="771"/>
      <c r="E421" s="771"/>
      <c r="F421" s="771"/>
      <c r="G421" s="771"/>
      <c r="H421" s="771"/>
      <c r="I421" s="771"/>
      <c r="J421" s="771"/>
      <c r="K421" s="771"/>
      <c r="L421" s="771"/>
      <c r="M421" s="771"/>
      <c r="N421" s="770"/>
      <c r="O421" s="771"/>
      <c r="P421" s="771"/>
      <c r="Q421" s="771"/>
      <c r="R421" s="771"/>
      <c r="S421" s="771"/>
      <c r="T421" s="771"/>
      <c r="U421" s="771"/>
      <c r="V421" s="771"/>
      <c r="W421" s="771"/>
      <c r="X421" s="771"/>
      <c r="Y421" s="771"/>
      <c r="Z421" s="771"/>
    </row>
    <row r="422" spans="1:26" ht="15.75" customHeight="1">
      <c r="A422" s="771"/>
      <c r="B422" s="861"/>
      <c r="C422" s="771"/>
      <c r="D422" s="771"/>
      <c r="E422" s="771"/>
      <c r="F422" s="771"/>
      <c r="G422" s="771"/>
      <c r="H422" s="771"/>
      <c r="I422" s="771"/>
      <c r="J422" s="771"/>
      <c r="K422" s="771"/>
      <c r="L422" s="771"/>
      <c r="M422" s="771"/>
      <c r="N422" s="770"/>
      <c r="O422" s="771"/>
      <c r="P422" s="771"/>
      <c r="Q422" s="771"/>
      <c r="R422" s="771"/>
      <c r="S422" s="771"/>
      <c r="T422" s="771"/>
      <c r="U422" s="771"/>
      <c r="V422" s="771"/>
      <c r="W422" s="771"/>
      <c r="X422" s="771"/>
      <c r="Y422" s="771"/>
      <c r="Z422" s="771"/>
    </row>
    <row r="423" spans="1:26" ht="15.75" customHeight="1">
      <c r="A423" s="771"/>
      <c r="B423" s="861"/>
      <c r="C423" s="771"/>
      <c r="D423" s="771"/>
      <c r="E423" s="771"/>
      <c r="F423" s="771"/>
      <c r="G423" s="771"/>
      <c r="H423" s="771"/>
      <c r="I423" s="771"/>
      <c r="J423" s="771"/>
      <c r="K423" s="771"/>
      <c r="L423" s="771"/>
      <c r="M423" s="771"/>
      <c r="N423" s="770"/>
      <c r="O423" s="771"/>
      <c r="P423" s="771"/>
      <c r="Q423" s="771"/>
      <c r="R423" s="771"/>
      <c r="S423" s="771"/>
      <c r="T423" s="771"/>
      <c r="U423" s="771"/>
      <c r="V423" s="771"/>
      <c r="W423" s="771"/>
      <c r="X423" s="771"/>
      <c r="Y423" s="771"/>
      <c r="Z423" s="771"/>
    </row>
    <row r="424" spans="1:26" ht="15.75" customHeight="1">
      <c r="A424" s="771"/>
      <c r="B424" s="861"/>
      <c r="C424" s="771"/>
      <c r="D424" s="771"/>
      <c r="E424" s="771"/>
      <c r="F424" s="771"/>
      <c r="G424" s="771"/>
      <c r="H424" s="771"/>
      <c r="I424" s="771"/>
      <c r="J424" s="771"/>
      <c r="K424" s="771"/>
      <c r="L424" s="771"/>
      <c r="M424" s="771"/>
      <c r="N424" s="770"/>
      <c r="O424" s="771"/>
      <c r="P424" s="771"/>
      <c r="Q424" s="771"/>
      <c r="R424" s="771"/>
      <c r="S424" s="771"/>
      <c r="T424" s="771"/>
      <c r="U424" s="771"/>
      <c r="V424" s="771"/>
      <c r="W424" s="771"/>
      <c r="X424" s="771"/>
      <c r="Y424" s="771"/>
      <c r="Z424" s="771"/>
    </row>
    <row r="425" spans="1:26" ht="15.75" customHeight="1">
      <c r="A425" s="771"/>
      <c r="B425" s="861"/>
      <c r="C425" s="771"/>
      <c r="D425" s="771"/>
      <c r="E425" s="771"/>
      <c r="F425" s="771"/>
      <c r="G425" s="771"/>
      <c r="H425" s="771"/>
      <c r="I425" s="771"/>
      <c r="J425" s="771"/>
      <c r="K425" s="771"/>
      <c r="L425" s="771"/>
      <c r="M425" s="771"/>
      <c r="N425" s="770"/>
      <c r="O425" s="771"/>
      <c r="P425" s="771"/>
      <c r="Q425" s="771"/>
      <c r="R425" s="771"/>
      <c r="S425" s="771"/>
      <c r="T425" s="771"/>
      <c r="U425" s="771"/>
      <c r="V425" s="771"/>
      <c r="W425" s="771"/>
      <c r="X425" s="771"/>
      <c r="Y425" s="771"/>
      <c r="Z425" s="771"/>
    </row>
    <row r="426" spans="1:26" ht="15.75" customHeight="1">
      <c r="A426" s="771"/>
      <c r="B426" s="861"/>
      <c r="C426" s="771"/>
      <c r="D426" s="771"/>
      <c r="E426" s="771"/>
      <c r="F426" s="771"/>
      <c r="G426" s="771"/>
      <c r="H426" s="771"/>
      <c r="I426" s="771"/>
      <c r="J426" s="771"/>
      <c r="K426" s="771"/>
      <c r="L426" s="771"/>
      <c r="M426" s="771"/>
      <c r="N426" s="770"/>
      <c r="O426" s="771"/>
      <c r="P426" s="771"/>
      <c r="Q426" s="771"/>
      <c r="R426" s="771"/>
      <c r="S426" s="771"/>
      <c r="T426" s="771"/>
      <c r="U426" s="771"/>
      <c r="V426" s="771"/>
      <c r="W426" s="771"/>
      <c r="X426" s="771"/>
      <c r="Y426" s="771"/>
      <c r="Z426" s="771"/>
    </row>
    <row r="427" spans="1:26" ht="15.75" customHeight="1">
      <c r="A427" s="771"/>
      <c r="B427" s="861"/>
      <c r="C427" s="771"/>
      <c r="D427" s="771"/>
      <c r="E427" s="771"/>
      <c r="F427" s="771"/>
      <c r="G427" s="771"/>
      <c r="H427" s="771"/>
      <c r="I427" s="771"/>
      <c r="J427" s="771"/>
      <c r="K427" s="771"/>
      <c r="L427" s="771"/>
      <c r="M427" s="771"/>
      <c r="N427" s="770"/>
      <c r="O427" s="771"/>
      <c r="P427" s="771"/>
      <c r="Q427" s="771"/>
      <c r="R427" s="771"/>
      <c r="S427" s="771"/>
      <c r="T427" s="771"/>
      <c r="U427" s="771"/>
      <c r="V427" s="771"/>
      <c r="W427" s="771"/>
      <c r="X427" s="771"/>
      <c r="Y427" s="771"/>
      <c r="Z427" s="771"/>
    </row>
    <row r="428" spans="1:26" ht="15.75" customHeight="1">
      <c r="A428" s="771"/>
      <c r="B428" s="861"/>
      <c r="C428" s="771"/>
      <c r="D428" s="771"/>
      <c r="E428" s="771"/>
      <c r="F428" s="771"/>
      <c r="G428" s="771"/>
      <c r="H428" s="771"/>
      <c r="I428" s="771"/>
      <c r="J428" s="771"/>
      <c r="K428" s="771"/>
      <c r="L428" s="771"/>
      <c r="M428" s="771"/>
      <c r="N428" s="770"/>
      <c r="O428" s="771"/>
      <c r="P428" s="771"/>
      <c r="Q428" s="771"/>
      <c r="R428" s="771"/>
      <c r="S428" s="771"/>
      <c r="T428" s="771"/>
      <c r="U428" s="771"/>
      <c r="V428" s="771"/>
      <c r="W428" s="771"/>
      <c r="X428" s="771"/>
      <c r="Y428" s="771"/>
      <c r="Z428" s="771"/>
    </row>
    <row r="429" spans="1:26" ht="15.75" customHeight="1">
      <c r="A429" s="771"/>
      <c r="B429" s="861"/>
      <c r="C429" s="771"/>
      <c r="D429" s="771"/>
      <c r="E429" s="771"/>
      <c r="F429" s="771"/>
      <c r="G429" s="771"/>
      <c r="H429" s="771"/>
      <c r="I429" s="771"/>
      <c r="J429" s="771"/>
      <c r="K429" s="771"/>
      <c r="L429" s="771"/>
      <c r="M429" s="771"/>
      <c r="N429" s="770"/>
      <c r="O429" s="771"/>
      <c r="P429" s="771"/>
      <c r="Q429" s="771"/>
      <c r="R429" s="771"/>
      <c r="S429" s="771"/>
      <c r="T429" s="771"/>
      <c r="U429" s="771"/>
      <c r="V429" s="771"/>
      <c r="W429" s="771"/>
      <c r="X429" s="771"/>
      <c r="Y429" s="771"/>
      <c r="Z429" s="771"/>
    </row>
    <row r="430" spans="1:26" ht="15.75" customHeight="1">
      <c r="A430" s="771"/>
      <c r="B430" s="861"/>
      <c r="C430" s="771"/>
      <c r="D430" s="771"/>
      <c r="E430" s="771"/>
      <c r="F430" s="771"/>
      <c r="G430" s="771"/>
      <c r="H430" s="771"/>
      <c r="I430" s="771"/>
      <c r="J430" s="771"/>
      <c r="K430" s="771"/>
      <c r="L430" s="771"/>
      <c r="M430" s="771"/>
      <c r="N430" s="770"/>
      <c r="O430" s="771"/>
      <c r="P430" s="771"/>
      <c r="Q430" s="771"/>
      <c r="R430" s="771"/>
      <c r="S430" s="771"/>
      <c r="T430" s="771"/>
      <c r="U430" s="771"/>
      <c r="V430" s="771"/>
      <c r="W430" s="771"/>
      <c r="X430" s="771"/>
      <c r="Y430" s="771"/>
      <c r="Z430" s="771"/>
    </row>
    <row r="431" spans="1:26" ht="15.75" customHeight="1">
      <c r="A431" s="771"/>
      <c r="B431" s="861"/>
      <c r="C431" s="771"/>
      <c r="D431" s="771"/>
      <c r="E431" s="771"/>
      <c r="F431" s="771"/>
      <c r="G431" s="771"/>
      <c r="H431" s="771"/>
      <c r="I431" s="771"/>
      <c r="J431" s="771"/>
      <c r="K431" s="771"/>
      <c r="L431" s="771"/>
      <c r="M431" s="771"/>
      <c r="N431" s="770"/>
      <c r="O431" s="771"/>
      <c r="P431" s="771"/>
      <c r="Q431" s="771"/>
      <c r="R431" s="771"/>
      <c r="S431" s="771"/>
      <c r="T431" s="771"/>
      <c r="U431" s="771"/>
      <c r="V431" s="771"/>
      <c r="W431" s="771"/>
      <c r="X431" s="771"/>
      <c r="Y431" s="771"/>
      <c r="Z431" s="771"/>
    </row>
    <row r="432" spans="1:26" ht="15.75" customHeight="1">
      <c r="A432" s="771"/>
      <c r="B432" s="861"/>
      <c r="C432" s="771"/>
      <c r="D432" s="771"/>
      <c r="E432" s="771"/>
      <c r="F432" s="771"/>
      <c r="G432" s="771"/>
      <c r="H432" s="771"/>
      <c r="I432" s="771"/>
      <c r="J432" s="771"/>
      <c r="K432" s="771"/>
      <c r="L432" s="771"/>
      <c r="M432" s="771"/>
      <c r="N432" s="770"/>
      <c r="O432" s="771"/>
      <c r="P432" s="771"/>
      <c r="Q432" s="771"/>
      <c r="R432" s="771"/>
      <c r="S432" s="771"/>
      <c r="T432" s="771"/>
      <c r="U432" s="771"/>
      <c r="V432" s="771"/>
      <c r="W432" s="771"/>
      <c r="X432" s="771"/>
      <c r="Y432" s="771"/>
      <c r="Z432" s="771"/>
    </row>
    <row r="433" spans="1:26" ht="15.75" customHeight="1">
      <c r="A433" s="771"/>
      <c r="B433" s="861"/>
      <c r="C433" s="771"/>
      <c r="D433" s="771"/>
      <c r="E433" s="771"/>
      <c r="F433" s="771"/>
      <c r="G433" s="771"/>
      <c r="H433" s="771"/>
      <c r="I433" s="771"/>
      <c r="J433" s="771"/>
      <c r="K433" s="771"/>
      <c r="L433" s="771"/>
      <c r="M433" s="771"/>
      <c r="N433" s="770"/>
      <c r="O433" s="771"/>
      <c r="P433" s="771"/>
      <c r="Q433" s="771"/>
      <c r="R433" s="771"/>
      <c r="S433" s="771"/>
      <c r="T433" s="771"/>
      <c r="U433" s="771"/>
      <c r="V433" s="771"/>
      <c r="W433" s="771"/>
      <c r="X433" s="771"/>
      <c r="Y433" s="771"/>
      <c r="Z433" s="771"/>
    </row>
    <row r="434" spans="1:26" ht="15.75" customHeight="1">
      <c r="A434" s="771"/>
      <c r="B434" s="861"/>
      <c r="C434" s="771"/>
      <c r="D434" s="771"/>
      <c r="E434" s="771"/>
      <c r="F434" s="771"/>
      <c r="G434" s="771"/>
      <c r="H434" s="771"/>
      <c r="I434" s="771"/>
      <c r="J434" s="771"/>
      <c r="K434" s="771"/>
      <c r="L434" s="771"/>
      <c r="M434" s="771"/>
      <c r="N434" s="770"/>
      <c r="O434" s="771"/>
      <c r="P434" s="771"/>
      <c r="Q434" s="771"/>
      <c r="R434" s="771"/>
      <c r="S434" s="771"/>
      <c r="T434" s="771"/>
      <c r="U434" s="771"/>
      <c r="V434" s="771"/>
      <c r="W434" s="771"/>
      <c r="X434" s="771"/>
      <c r="Y434" s="771"/>
      <c r="Z434" s="771"/>
    </row>
    <row r="435" spans="1:26" ht="15.75" customHeight="1">
      <c r="A435" s="771"/>
      <c r="B435" s="861"/>
      <c r="C435" s="771"/>
      <c r="D435" s="771"/>
      <c r="E435" s="771"/>
      <c r="F435" s="771"/>
      <c r="G435" s="771"/>
      <c r="H435" s="771"/>
      <c r="I435" s="771"/>
      <c r="J435" s="771"/>
      <c r="K435" s="771"/>
      <c r="L435" s="771"/>
      <c r="M435" s="771"/>
      <c r="N435" s="770"/>
      <c r="O435" s="771"/>
      <c r="P435" s="771"/>
      <c r="Q435" s="771"/>
      <c r="R435" s="771"/>
      <c r="S435" s="771"/>
      <c r="T435" s="771"/>
      <c r="U435" s="771"/>
      <c r="V435" s="771"/>
      <c r="W435" s="771"/>
      <c r="X435" s="771"/>
      <c r="Y435" s="771"/>
      <c r="Z435" s="771"/>
    </row>
    <row r="436" spans="1:26" ht="15.75" customHeight="1">
      <c r="A436" s="771"/>
      <c r="B436" s="861"/>
      <c r="C436" s="771"/>
      <c r="D436" s="771"/>
      <c r="E436" s="771"/>
      <c r="F436" s="771"/>
      <c r="G436" s="771"/>
      <c r="H436" s="771"/>
      <c r="I436" s="771"/>
      <c r="J436" s="771"/>
      <c r="K436" s="771"/>
      <c r="L436" s="771"/>
      <c r="M436" s="771"/>
      <c r="N436" s="770"/>
      <c r="O436" s="771"/>
      <c r="P436" s="771"/>
      <c r="Q436" s="771"/>
      <c r="R436" s="771"/>
      <c r="S436" s="771"/>
      <c r="T436" s="771"/>
      <c r="U436" s="771"/>
      <c r="V436" s="771"/>
      <c r="W436" s="771"/>
      <c r="X436" s="771"/>
      <c r="Y436" s="771"/>
      <c r="Z436" s="771"/>
    </row>
    <row r="437" spans="1:26" ht="15.75" customHeight="1">
      <c r="A437" s="771"/>
      <c r="B437" s="861"/>
      <c r="C437" s="771"/>
      <c r="D437" s="771"/>
      <c r="E437" s="771"/>
      <c r="F437" s="771"/>
      <c r="G437" s="771"/>
      <c r="H437" s="771"/>
      <c r="I437" s="771"/>
      <c r="J437" s="771"/>
      <c r="K437" s="771"/>
      <c r="L437" s="771"/>
      <c r="M437" s="771"/>
      <c r="N437" s="770"/>
      <c r="O437" s="771"/>
      <c r="P437" s="771"/>
      <c r="Q437" s="771"/>
      <c r="R437" s="771"/>
      <c r="S437" s="771"/>
      <c r="T437" s="771"/>
      <c r="U437" s="771"/>
      <c r="V437" s="771"/>
      <c r="W437" s="771"/>
      <c r="X437" s="771"/>
      <c r="Y437" s="771"/>
      <c r="Z437" s="771"/>
    </row>
    <row r="438" spans="1:26" ht="15.75" customHeight="1">
      <c r="A438" s="771"/>
      <c r="B438" s="861"/>
      <c r="C438" s="771"/>
      <c r="D438" s="771"/>
      <c r="E438" s="771"/>
      <c r="F438" s="771"/>
      <c r="G438" s="771"/>
      <c r="H438" s="771"/>
      <c r="I438" s="771"/>
      <c r="J438" s="771"/>
      <c r="K438" s="771"/>
      <c r="L438" s="771"/>
      <c r="M438" s="771"/>
      <c r="N438" s="770"/>
      <c r="O438" s="771"/>
      <c r="P438" s="771"/>
      <c r="Q438" s="771"/>
      <c r="R438" s="771"/>
      <c r="S438" s="771"/>
      <c r="T438" s="771"/>
      <c r="U438" s="771"/>
      <c r="V438" s="771"/>
      <c r="W438" s="771"/>
      <c r="X438" s="771"/>
      <c r="Y438" s="771"/>
      <c r="Z438" s="771"/>
    </row>
    <row r="439" spans="1:26" ht="15.75" customHeight="1">
      <c r="A439" s="771"/>
      <c r="B439" s="861"/>
      <c r="C439" s="771"/>
      <c r="D439" s="771"/>
      <c r="E439" s="771"/>
      <c r="F439" s="771"/>
      <c r="G439" s="771"/>
      <c r="H439" s="771"/>
      <c r="I439" s="771"/>
      <c r="J439" s="771"/>
      <c r="K439" s="771"/>
      <c r="L439" s="771"/>
      <c r="M439" s="771"/>
      <c r="N439" s="770"/>
      <c r="O439" s="771"/>
      <c r="P439" s="771"/>
      <c r="Q439" s="771"/>
      <c r="R439" s="771"/>
      <c r="S439" s="771"/>
      <c r="T439" s="771"/>
      <c r="U439" s="771"/>
      <c r="V439" s="771"/>
      <c r="W439" s="771"/>
      <c r="X439" s="771"/>
      <c r="Y439" s="771"/>
      <c r="Z439" s="771"/>
    </row>
    <row r="440" spans="1:26" ht="15.75" customHeight="1">
      <c r="A440" s="771"/>
      <c r="B440" s="861"/>
      <c r="C440" s="771"/>
      <c r="D440" s="771"/>
      <c r="E440" s="771"/>
      <c r="F440" s="771"/>
      <c r="G440" s="771"/>
      <c r="H440" s="771"/>
      <c r="I440" s="771"/>
      <c r="J440" s="771"/>
      <c r="K440" s="771"/>
      <c r="L440" s="771"/>
      <c r="M440" s="771"/>
      <c r="N440" s="770"/>
      <c r="O440" s="771"/>
      <c r="P440" s="771"/>
      <c r="Q440" s="771"/>
      <c r="R440" s="771"/>
      <c r="S440" s="771"/>
      <c r="T440" s="771"/>
      <c r="U440" s="771"/>
      <c r="V440" s="771"/>
      <c r="W440" s="771"/>
      <c r="X440" s="771"/>
      <c r="Y440" s="771"/>
      <c r="Z440" s="771"/>
    </row>
    <row r="441" spans="1:26" ht="15.75" customHeight="1">
      <c r="A441" s="771"/>
      <c r="B441" s="861"/>
      <c r="C441" s="771"/>
      <c r="D441" s="771"/>
      <c r="E441" s="771"/>
      <c r="F441" s="771"/>
      <c r="G441" s="771"/>
      <c r="H441" s="771"/>
      <c r="I441" s="771"/>
      <c r="J441" s="771"/>
      <c r="K441" s="771"/>
      <c r="L441" s="771"/>
      <c r="M441" s="771"/>
      <c r="N441" s="770"/>
      <c r="O441" s="771"/>
      <c r="P441" s="771"/>
      <c r="Q441" s="771"/>
      <c r="R441" s="771"/>
      <c r="S441" s="771"/>
      <c r="T441" s="771"/>
      <c r="U441" s="771"/>
      <c r="V441" s="771"/>
      <c r="W441" s="771"/>
      <c r="X441" s="771"/>
      <c r="Y441" s="771"/>
      <c r="Z441" s="771"/>
    </row>
    <row r="442" spans="1:26" ht="15.75" customHeight="1">
      <c r="A442" s="771"/>
      <c r="B442" s="861"/>
      <c r="C442" s="771"/>
      <c r="D442" s="771"/>
      <c r="E442" s="771"/>
      <c r="F442" s="771"/>
      <c r="G442" s="771"/>
      <c r="H442" s="771"/>
      <c r="I442" s="771"/>
      <c r="J442" s="771"/>
      <c r="K442" s="771"/>
      <c r="L442" s="771"/>
      <c r="M442" s="771"/>
      <c r="N442" s="770"/>
      <c r="O442" s="771"/>
      <c r="P442" s="771"/>
      <c r="Q442" s="771"/>
      <c r="R442" s="771"/>
      <c r="S442" s="771"/>
      <c r="T442" s="771"/>
      <c r="U442" s="771"/>
      <c r="V442" s="771"/>
      <c r="W442" s="771"/>
      <c r="X442" s="771"/>
      <c r="Y442" s="771"/>
      <c r="Z442" s="771"/>
    </row>
    <row r="443" spans="1:26" ht="15.75" customHeight="1">
      <c r="A443" s="771"/>
      <c r="B443" s="861"/>
      <c r="C443" s="771"/>
      <c r="D443" s="771"/>
      <c r="E443" s="771"/>
      <c r="F443" s="771"/>
      <c r="G443" s="771"/>
      <c r="H443" s="771"/>
      <c r="I443" s="771"/>
      <c r="J443" s="771"/>
      <c r="K443" s="771"/>
      <c r="L443" s="771"/>
      <c r="M443" s="771"/>
      <c r="N443" s="770"/>
      <c r="O443" s="771"/>
      <c r="P443" s="771"/>
      <c r="Q443" s="771"/>
      <c r="R443" s="771"/>
      <c r="S443" s="771"/>
      <c r="T443" s="771"/>
      <c r="U443" s="771"/>
      <c r="V443" s="771"/>
      <c r="W443" s="771"/>
      <c r="X443" s="771"/>
      <c r="Y443" s="771"/>
      <c r="Z443" s="771"/>
    </row>
    <row r="444" spans="1:26" ht="15.75" customHeight="1">
      <c r="A444" s="771"/>
      <c r="B444" s="861"/>
      <c r="C444" s="771"/>
      <c r="D444" s="771"/>
      <c r="E444" s="771"/>
      <c r="F444" s="771"/>
      <c r="G444" s="771"/>
      <c r="H444" s="771"/>
      <c r="I444" s="771"/>
      <c r="J444" s="771"/>
      <c r="K444" s="771"/>
      <c r="L444" s="771"/>
      <c r="M444" s="771"/>
      <c r="N444" s="770"/>
      <c r="O444" s="771"/>
      <c r="P444" s="771"/>
      <c r="Q444" s="771"/>
      <c r="R444" s="771"/>
      <c r="S444" s="771"/>
      <c r="T444" s="771"/>
      <c r="U444" s="771"/>
      <c r="V444" s="771"/>
      <c r="W444" s="771"/>
      <c r="X444" s="771"/>
      <c r="Y444" s="771"/>
      <c r="Z444" s="771"/>
    </row>
    <row r="445" spans="1:26" ht="15.75" customHeight="1">
      <c r="A445" s="771"/>
      <c r="B445" s="861"/>
      <c r="C445" s="771"/>
      <c r="D445" s="771"/>
      <c r="E445" s="771"/>
      <c r="F445" s="771"/>
      <c r="G445" s="771"/>
      <c r="H445" s="771"/>
      <c r="I445" s="771"/>
      <c r="J445" s="771"/>
      <c r="K445" s="771"/>
      <c r="L445" s="771"/>
      <c r="M445" s="771"/>
      <c r="N445" s="770"/>
      <c r="O445" s="771"/>
      <c r="P445" s="771"/>
      <c r="Q445" s="771"/>
      <c r="R445" s="771"/>
      <c r="S445" s="771"/>
      <c r="T445" s="771"/>
      <c r="U445" s="771"/>
      <c r="V445" s="771"/>
      <c r="W445" s="771"/>
      <c r="X445" s="771"/>
      <c r="Y445" s="771"/>
      <c r="Z445" s="771"/>
    </row>
    <row r="446" spans="1:26" ht="15.75" customHeight="1">
      <c r="A446" s="771"/>
      <c r="B446" s="861"/>
      <c r="C446" s="771"/>
      <c r="D446" s="771"/>
      <c r="E446" s="771"/>
      <c r="F446" s="771"/>
      <c r="G446" s="771"/>
      <c r="H446" s="771"/>
      <c r="I446" s="771"/>
      <c r="J446" s="771"/>
      <c r="K446" s="771"/>
      <c r="L446" s="771"/>
      <c r="M446" s="771"/>
      <c r="N446" s="770"/>
      <c r="O446" s="771"/>
      <c r="P446" s="771"/>
      <c r="Q446" s="771"/>
      <c r="R446" s="771"/>
      <c r="S446" s="771"/>
      <c r="T446" s="771"/>
      <c r="U446" s="771"/>
      <c r="V446" s="771"/>
      <c r="W446" s="771"/>
      <c r="X446" s="771"/>
      <c r="Y446" s="771"/>
      <c r="Z446" s="771"/>
    </row>
    <row r="447" spans="1:26" ht="15.75" customHeight="1">
      <c r="A447" s="771"/>
      <c r="B447" s="861"/>
      <c r="C447" s="771"/>
      <c r="D447" s="771"/>
      <c r="E447" s="771"/>
      <c r="F447" s="771"/>
      <c r="G447" s="771"/>
      <c r="H447" s="771"/>
      <c r="I447" s="771"/>
      <c r="J447" s="771"/>
      <c r="K447" s="771"/>
      <c r="L447" s="771"/>
      <c r="M447" s="771"/>
      <c r="N447" s="770"/>
      <c r="O447" s="771"/>
      <c r="P447" s="771"/>
      <c r="Q447" s="771"/>
      <c r="R447" s="771"/>
      <c r="S447" s="771"/>
      <c r="T447" s="771"/>
      <c r="U447" s="771"/>
      <c r="V447" s="771"/>
      <c r="W447" s="771"/>
      <c r="X447" s="771"/>
      <c r="Y447" s="771"/>
      <c r="Z447" s="771"/>
    </row>
    <row r="448" spans="1:26" ht="15.75" customHeight="1">
      <c r="A448" s="771"/>
      <c r="B448" s="861"/>
      <c r="C448" s="771"/>
      <c r="D448" s="771"/>
      <c r="E448" s="771"/>
      <c r="F448" s="771"/>
      <c r="G448" s="771"/>
      <c r="H448" s="771"/>
      <c r="I448" s="771"/>
      <c r="J448" s="771"/>
      <c r="K448" s="771"/>
      <c r="L448" s="771"/>
      <c r="M448" s="771"/>
      <c r="N448" s="770"/>
      <c r="O448" s="771"/>
      <c r="P448" s="771"/>
      <c r="Q448" s="771"/>
      <c r="R448" s="771"/>
      <c r="S448" s="771"/>
      <c r="T448" s="771"/>
      <c r="U448" s="771"/>
      <c r="V448" s="771"/>
      <c r="W448" s="771"/>
      <c r="X448" s="771"/>
      <c r="Y448" s="771"/>
      <c r="Z448" s="771"/>
    </row>
    <row r="449" spans="1:26" ht="15.75" customHeight="1">
      <c r="A449" s="771"/>
      <c r="B449" s="861"/>
      <c r="C449" s="771"/>
      <c r="D449" s="771"/>
      <c r="E449" s="771"/>
      <c r="F449" s="771"/>
      <c r="G449" s="771"/>
      <c r="H449" s="771"/>
      <c r="I449" s="771"/>
      <c r="J449" s="771"/>
      <c r="K449" s="771"/>
      <c r="L449" s="771"/>
      <c r="M449" s="771"/>
      <c r="N449" s="770"/>
      <c r="O449" s="771"/>
      <c r="P449" s="771"/>
      <c r="Q449" s="771"/>
      <c r="R449" s="771"/>
      <c r="S449" s="771"/>
      <c r="T449" s="771"/>
      <c r="U449" s="771"/>
      <c r="V449" s="771"/>
      <c r="W449" s="771"/>
      <c r="X449" s="771"/>
      <c r="Y449" s="771"/>
      <c r="Z449" s="771"/>
    </row>
    <row r="450" spans="1:26" ht="15.75" customHeight="1">
      <c r="A450" s="771"/>
      <c r="B450" s="861"/>
      <c r="C450" s="771"/>
      <c r="D450" s="771"/>
      <c r="E450" s="771"/>
      <c r="F450" s="771"/>
      <c r="G450" s="771"/>
      <c r="H450" s="771"/>
      <c r="I450" s="771"/>
      <c r="J450" s="771"/>
      <c r="K450" s="771"/>
      <c r="L450" s="771"/>
      <c r="M450" s="771"/>
      <c r="N450" s="770"/>
      <c r="O450" s="771"/>
      <c r="P450" s="771"/>
      <c r="Q450" s="771"/>
      <c r="R450" s="771"/>
      <c r="S450" s="771"/>
      <c r="T450" s="771"/>
      <c r="U450" s="771"/>
      <c r="V450" s="771"/>
      <c r="W450" s="771"/>
      <c r="X450" s="771"/>
      <c r="Y450" s="771"/>
      <c r="Z450" s="771"/>
    </row>
    <row r="451" spans="1:26" ht="15.75" customHeight="1">
      <c r="A451" s="771"/>
      <c r="B451" s="861"/>
      <c r="C451" s="771"/>
      <c r="D451" s="771"/>
      <c r="E451" s="771"/>
      <c r="F451" s="771"/>
      <c r="G451" s="771"/>
      <c r="H451" s="771"/>
      <c r="I451" s="771"/>
      <c r="J451" s="771"/>
      <c r="K451" s="771"/>
      <c r="L451" s="771"/>
      <c r="M451" s="771"/>
      <c r="N451" s="770"/>
      <c r="O451" s="771"/>
      <c r="P451" s="771"/>
      <c r="Q451" s="771"/>
      <c r="R451" s="771"/>
      <c r="S451" s="771"/>
      <c r="T451" s="771"/>
      <c r="U451" s="771"/>
      <c r="V451" s="771"/>
      <c r="W451" s="771"/>
      <c r="X451" s="771"/>
      <c r="Y451" s="771"/>
      <c r="Z451" s="771"/>
    </row>
    <row r="452" spans="1:26" ht="15.75" customHeight="1">
      <c r="A452" s="771"/>
      <c r="B452" s="861"/>
      <c r="C452" s="771"/>
      <c r="D452" s="771"/>
      <c r="E452" s="771"/>
      <c r="F452" s="771"/>
      <c r="G452" s="771"/>
      <c r="H452" s="771"/>
      <c r="I452" s="771"/>
      <c r="J452" s="771"/>
      <c r="K452" s="771"/>
      <c r="L452" s="771"/>
      <c r="M452" s="771"/>
      <c r="N452" s="770"/>
      <c r="O452" s="771"/>
      <c r="P452" s="771"/>
      <c r="Q452" s="771"/>
      <c r="R452" s="771"/>
      <c r="S452" s="771"/>
      <c r="T452" s="771"/>
      <c r="U452" s="771"/>
      <c r="V452" s="771"/>
      <c r="W452" s="771"/>
      <c r="X452" s="771"/>
      <c r="Y452" s="771"/>
      <c r="Z452" s="771"/>
    </row>
    <row r="453" spans="1:26" ht="15.75" customHeight="1">
      <c r="A453" s="771"/>
      <c r="B453" s="861"/>
      <c r="C453" s="771"/>
      <c r="D453" s="771"/>
      <c r="E453" s="771"/>
      <c r="F453" s="771"/>
      <c r="G453" s="771"/>
      <c r="H453" s="771"/>
      <c r="I453" s="771"/>
      <c r="J453" s="771"/>
      <c r="K453" s="771"/>
      <c r="L453" s="771"/>
      <c r="M453" s="771"/>
      <c r="N453" s="770"/>
      <c r="O453" s="771"/>
      <c r="P453" s="771"/>
      <c r="Q453" s="771"/>
      <c r="R453" s="771"/>
      <c r="S453" s="771"/>
      <c r="T453" s="771"/>
      <c r="U453" s="771"/>
      <c r="V453" s="771"/>
      <c r="W453" s="771"/>
      <c r="X453" s="771"/>
      <c r="Y453" s="771"/>
      <c r="Z453" s="771"/>
    </row>
    <row r="454" spans="1:26" ht="15.75" customHeight="1">
      <c r="A454" s="771"/>
      <c r="B454" s="861"/>
      <c r="C454" s="771"/>
      <c r="D454" s="771"/>
      <c r="E454" s="771"/>
      <c r="F454" s="771"/>
      <c r="G454" s="771"/>
      <c r="H454" s="771"/>
      <c r="I454" s="771"/>
      <c r="J454" s="771"/>
      <c r="K454" s="771"/>
      <c r="L454" s="771"/>
      <c r="M454" s="771"/>
      <c r="N454" s="770"/>
      <c r="O454" s="771"/>
      <c r="P454" s="771"/>
      <c r="Q454" s="771"/>
      <c r="R454" s="771"/>
      <c r="S454" s="771"/>
      <c r="T454" s="771"/>
      <c r="U454" s="771"/>
      <c r="V454" s="771"/>
      <c r="W454" s="771"/>
      <c r="X454" s="771"/>
      <c r="Y454" s="771"/>
      <c r="Z454" s="771"/>
    </row>
    <row r="455" spans="1:26" ht="15.75" customHeight="1">
      <c r="A455" s="771"/>
      <c r="B455" s="861"/>
      <c r="C455" s="771"/>
      <c r="D455" s="771"/>
      <c r="E455" s="771"/>
      <c r="F455" s="771"/>
      <c r="G455" s="771"/>
      <c r="H455" s="771"/>
      <c r="I455" s="771"/>
      <c r="J455" s="771"/>
      <c r="K455" s="771"/>
      <c r="L455" s="771"/>
      <c r="M455" s="771"/>
      <c r="N455" s="770"/>
      <c r="O455" s="771"/>
      <c r="P455" s="771"/>
      <c r="Q455" s="771"/>
      <c r="R455" s="771"/>
      <c r="S455" s="771"/>
      <c r="T455" s="771"/>
      <c r="U455" s="771"/>
      <c r="V455" s="771"/>
      <c r="W455" s="771"/>
      <c r="X455" s="771"/>
      <c r="Y455" s="771"/>
      <c r="Z455" s="771"/>
    </row>
    <row r="456" spans="1:26" ht="15.75" customHeight="1">
      <c r="A456" s="771"/>
      <c r="B456" s="861"/>
      <c r="C456" s="771"/>
      <c r="D456" s="771"/>
      <c r="E456" s="771"/>
      <c r="F456" s="771"/>
      <c r="G456" s="771"/>
      <c r="H456" s="771"/>
      <c r="I456" s="771"/>
      <c r="J456" s="771"/>
      <c r="K456" s="771"/>
      <c r="L456" s="771"/>
      <c r="M456" s="771"/>
      <c r="N456" s="770"/>
      <c r="O456" s="771"/>
      <c r="P456" s="771"/>
      <c r="Q456" s="771"/>
      <c r="R456" s="771"/>
      <c r="S456" s="771"/>
      <c r="T456" s="771"/>
      <c r="U456" s="771"/>
      <c r="V456" s="771"/>
      <c r="W456" s="771"/>
      <c r="X456" s="771"/>
      <c r="Y456" s="771"/>
      <c r="Z456" s="771"/>
    </row>
    <row r="457" spans="1:26" ht="15.75" customHeight="1">
      <c r="A457" s="771"/>
      <c r="B457" s="861"/>
      <c r="C457" s="771"/>
      <c r="D457" s="771"/>
      <c r="E457" s="771"/>
      <c r="F457" s="771"/>
      <c r="G457" s="771"/>
      <c r="H457" s="771"/>
      <c r="I457" s="771"/>
      <c r="J457" s="771"/>
      <c r="K457" s="771"/>
      <c r="L457" s="771"/>
      <c r="M457" s="771"/>
      <c r="N457" s="770"/>
      <c r="O457" s="771"/>
      <c r="P457" s="771"/>
      <c r="Q457" s="771"/>
      <c r="R457" s="771"/>
      <c r="S457" s="771"/>
      <c r="T457" s="771"/>
      <c r="U457" s="771"/>
      <c r="V457" s="771"/>
      <c r="W457" s="771"/>
      <c r="X457" s="771"/>
      <c r="Y457" s="771"/>
      <c r="Z457" s="771"/>
    </row>
    <row r="458" spans="1:26" ht="15.75" customHeight="1">
      <c r="A458" s="771"/>
      <c r="B458" s="861"/>
      <c r="C458" s="771"/>
      <c r="D458" s="771"/>
      <c r="E458" s="771"/>
      <c r="F458" s="771"/>
      <c r="G458" s="771"/>
      <c r="H458" s="771"/>
      <c r="I458" s="771"/>
      <c r="J458" s="771"/>
      <c r="K458" s="771"/>
      <c r="L458" s="771"/>
      <c r="M458" s="771"/>
      <c r="N458" s="770"/>
      <c r="O458" s="771"/>
      <c r="P458" s="771"/>
      <c r="Q458" s="771"/>
      <c r="R458" s="771"/>
      <c r="S458" s="771"/>
      <c r="T458" s="771"/>
      <c r="U458" s="771"/>
      <c r="V458" s="771"/>
      <c r="W458" s="771"/>
      <c r="X458" s="771"/>
      <c r="Y458" s="771"/>
      <c r="Z458" s="771"/>
    </row>
    <row r="459" spans="1:26" ht="15.75" customHeight="1">
      <c r="A459" s="771"/>
      <c r="B459" s="861"/>
      <c r="C459" s="771"/>
      <c r="D459" s="771"/>
      <c r="E459" s="771"/>
      <c r="F459" s="771"/>
      <c r="G459" s="771"/>
      <c r="H459" s="771"/>
      <c r="I459" s="771"/>
      <c r="J459" s="771"/>
      <c r="K459" s="771"/>
      <c r="L459" s="771"/>
      <c r="M459" s="771"/>
      <c r="N459" s="770"/>
      <c r="O459" s="771"/>
      <c r="P459" s="771"/>
      <c r="Q459" s="771"/>
      <c r="R459" s="771"/>
      <c r="S459" s="771"/>
      <c r="T459" s="771"/>
      <c r="U459" s="771"/>
      <c r="V459" s="771"/>
      <c r="W459" s="771"/>
      <c r="X459" s="771"/>
      <c r="Y459" s="771"/>
      <c r="Z459" s="771"/>
    </row>
    <row r="460" spans="1:26" ht="15.75" customHeight="1">
      <c r="A460" s="771"/>
      <c r="B460" s="861"/>
      <c r="C460" s="771"/>
      <c r="D460" s="771"/>
      <c r="E460" s="771"/>
      <c r="F460" s="771"/>
      <c r="G460" s="771"/>
      <c r="H460" s="771"/>
      <c r="I460" s="771"/>
      <c r="J460" s="771"/>
      <c r="K460" s="771"/>
      <c r="L460" s="771"/>
      <c r="M460" s="771"/>
      <c r="N460" s="770"/>
      <c r="O460" s="771"/>
      <c r="P460" s="771"/>
      <c r="Q460" s="771"/>
      <c r="R460" s="771"/>
      <c r="S460" s="771"/>
      <c r="T460" s="771"/>
      <c r="U460" s="771"/>
      <c r="V460" s="771"/>
      <c r="W460" s="771"/>
      <c r="X460" s="771"/>
      <c r="Y460" s="771"/>
      <c r="Z460" s="771"/>
    </row>
    <row r="461" spans="1:26" ht="15.75" customHeight="1">
      <c r="A461" s="771"/>
      <c r="B461" s="861"/>
      <c r="C461" s="771"/>
      <c r="D461" s="771"/>
      <c r="E461" s="771"/>
      <c r="F461" s="771"/>
      <c r="G461" s="771"/>
      <c r="H461" s="771"/>
      <c r="I461" s="771"/>
      <c r="J461" s="771"/>
      <c r="K461" s="771"/>
      <c r="L461" s="771"/>
      <c r="M461" s="771"/>
      <c r="N461" s="770"/>
      <c r="O461" s="771"/>
      <c r="P461" s="771"/>
      <c r="Q461" s="771"/>
      <c r="R461" s="771"/>
      <c r="S461" s="771"/>
      <c r="T461" s="771"/>
      <c r="U461" s="771"/>
      <c r="V461" s="771"/>
      <c r="W461" s="771"/>
      <c r="X461" s="771"/>
      <c r="Y461" s="771"/>
      <c r="Z461" s="771"/>
    </row>
    <row r="462" spans="1:26" ht="15.75" customHeight="1">
      <c r="A462" s="771"/>
      <c r="B462" s="861"/>
      <c r="C462" s="771"/>
      <c r="D462" s="771"/>
      <c r="E462" s="771"/>
      <c r="F462" s="771"/>
      <c r="G462" s="771"/>
      <c r="H462" s="771"/>
      <c r="I462" s="771"/>
      <c r="J462" s="771"/>
      <c r="K462" s="771"/>
      <c r="L462" s="771"/>
      <c r="M462" s="771"/>
      <c r="N462" s="770"/>
      <c r="O462" s="771"/>
      <c r="P462" s="771"/>
      <c r="Q462" s="771"/>
      <c r="R462" s="771"/>
      <c r="S462" s="771"/>
      <c r="T462" s="771"/>
      <c r="U462" s="771"/>
      <c r="V462" s="771"/>
      <c r="W462" s="771"/>
      <c r="X462" s="771"/>
      <c r="Y462" s="771"/>
      <c r="Z462" s="771"/>
    </row>
    <row r="463" spans="1:26" ht="15.75" customHeight="1">
      <c r="A463" s="771"/>
      <c r="B463" s="861"/>
      <c r="C463" s="771"/>
      <c r="D463" s="771"/>
      <c r="E463" s="771"/>
      <c r="F463" s="771"/>
      <c r="G463" s="771"/>
      <c r="H463" s="771"/>
      <c r="I463" s="771"/>
      <c r="J463" s="771"/>
      <c r="K463" s="771"/>
      <c r="L463" s="771"/>
      <c r="M463" s="771"/>
      <c r="N463" s="770"/>
      <c r="O463" s="771"/>
      <c r="P463" s="771"/>
      <c r="Q463" s="771"/>
      <c r="R463" s="771"/>
      <c r="S463" s="771"/>
      <c r="T463" s="771"/>
      <c r="U463" s="771"/>
      <c r="V463" s="771"/>
      <c r="W463" s="771"/>
      <c r="X463" s="771"/>
      <c r="Y463" s="771"/>
      <c r="Z463" s="771"/>
    </row>
    <row r="464" spans="1:26" ht="15.75" customHeight="1">
      <c r="A464" s="771"/>
      <c r="B464" s="861"/>
      <c r="C464" s="771"/>
      <c r="D464" s="771"/>
      <c r="E464" s="771"/>
      <c r="F464" s="771"/>
      <c r="G464" s="771"/>
      <c r="H464" s="771"/>
      <c r="I464" s="771"/>
      <c r="J464" s="771"/>
      <c r="K464" s="771"/>
      <c r="L464" s="771"/>
      <c r="M464" s="771"/>
      <c r="N464" s="770"/>
      <c r="O464" s="771"/>
      <c r="P464" s="771"/>
      <c r="Q464" s="771"/>
      <c r="R464" s="771"/>
      <c r="S464" s="771"/>
      <c r="T464" s="771"/>
      <c r="U464" s="771"/>
      <c r="V464" s="771"/>
      <c r="W464" s="771"/>
      <c r="X464" s="771"/>
      <c r="Y464" s="771"/>
      <c r="Z464" s="771"/>
    </row>
    <row r="465" spans="1:26" ht="15.75" customHeight="1">
      <c r="A465" s="771"/>
      <c r="B465" s="861"/>
      <c r="C465" s="771"/>
      <c r="D465" s="771"/>
      <c r="E465" s="771"/>
      <c r="F465" s="771"/>
      <c r="G465" s="771"/>
      <c r="H465" s="771"/>
      <c r="I465" s="771"/>
      <c r="J465" s="771"/>
      <c r="K465" s="771"/>
      <c r="L465" s="771"/>
      <c r="M465" s="771"/>
      <c r="N465" s="770"/>
      <c r="O465" s="771"/>
      <c r="P465" s="771"/>
      <c r="Q465" s="771"/>
      <c r="R465" s="771"/>
      <c r="S465" s="771"/>
      <c r="T465" s="771"/>
      <c r="U465" s="771"/>
      <c r="V465" s="771"/>
      <c r="W465" s="771"/>
      <c r="X465" s="771"/>
      <c r="Y465" s="771"/>
      <c r="Z465" s="771"/>
    </row>
    <row r="466" spans="1:26" ht="15.75" customHeight="1">
      <c r="A466" s="771"/>
      <c r="B466" s="861"/>
      <c r="C466" s="771"/>
      <c r="D466" s="771"/>
      <c r="E466" s="771"/>
      <c r="F466" s="771"/>
      <c r="G466" s="771"/>
      <c r="H466" s="771"/>
      <c r="I466" s="771"/>
      <c r="J466" s="771"/>
      <c r="K466" s="771"/>
      <c r="L466" s="771"/>
      <c r="M466" s="771"/>
      <c r="N466" s="770"/>
      <c r="O466" s="771"/>
      <c r="P466" s="771"/>
      <c r="Q466" s="771"/>
      <c r="R466" s="771"/>
      <c r="S466" s="771"/>
      <c r="T466" s="771"/>
      <c r="U466" s="771"/>
      <c r="V466" s="771"/>
      <c r="W466" s="771"/>
      <c r="X466" s="771"/>
      <c r="Y466" s="771"/>
      <c r="Z466" s="771"/>
    </row>
    <row r="467" spans="1:26" ht="15.75" customHeight="1">
      <c r="A467" s="771"/>
      <c r="B467" s="861"/>
      <c r="C467" s="771"/>
      <c r="D467" s="771"/>
      <c r="E467" s="771"/>
      <c r="F467" s="771"/>
      <c r="G467" s="771"/>
      <c r="H467" s="771"/>
      <c r="I467" s="771"/>
      <c r="J467" s="771"/>
      <c r="K467" s="771"/>
      <c r="L467" s="771"/>
      <c r="M467" s="771"/>
      <c r="N467" s="770"/>
      <c r="O467" s="771"/>
      <c r="P467" s="771"/>
      <c r="Q467" s="771"/>
      <c r="R467" s="771"/>
      <c r="S467" s="771"/>
      <c r="T467" s="771"/>
      <c r="U467" s="771"/>
      <c r="V467" s="771"/>
      <c r="W467" s="771"/>
      <c r="X467" s="771"/>
      <c r="Y467" s="771"/>
      <c r="Z467" s="771"/>
    </row>
    <row r="468" spans="1:26" ht="15.75" customHeight="1">
      <c r="A468" s="771"/>
      <c r="B468" s="861"/>
      <c r="C468" s="771"/>
      <c r="D468" s="771"/>
      <c r="E468" s="771"/>
      <c r="F468" s="771"/>
      <c r="G468" s="771"/>
      <c r="H468" s="771"/>
      <c r="I468" s="771"/>
      <c r="J468" s="771"/>
      <c r="K468" s="771"/>
      <c r="L468" s="771"/>
      <c r="M468" s="771"/>
      <c r="N468" s="770"/>
      <c r="O468" s="771"/>
      <c r="P468" s="771"/>
      <c r="Q468" s="771"/>
      <c r="R468" s="771"/>
      <c r="S468" s="771"/>
      <c r="T468" s="771"/>
      <c r="U468" s="771"/>
      <c r="V468" s="771"/>
      <c r="W468" s="771"/>
      <c r="X468" s="771"/>
      <c r="Y468" s="771"/>
      <c r="Z468" s="771"/>
    </row>
    <row r="469" spans="1:26" ht="15.75" customHeight="1">
      <c r="A469" s="771"/>
      <c r="B469" s="861"/>
      <c r="C469" s="771"/>
      <c r="D469" s="771"/>
      <c r="E469" s="771"/>
      <c r="F469" s="771"/>
      <c r="G469" s="771"/>
      <c r="H469" s="771"/>
      <c r="I469" s="771"/>
      <c r="J469" s="771"/>
      <c r="K469" s="771"/>
      <c r="L469" s="771"/>
      <c r="M469" s="771"/>
      <c r="N469" s="770"/>
      <c r="O469" s="771"/>
      <c r="P469" s="771"/>
      <c r="Q469" s="771"/>
      <c r="R469" s="771"/>
      <c r="S469" s="771"/>
      <c r="T469" s="771"/>
      <c r="U469" s="771"/>
      <c r="V469" s="771"/>
      <c r="W469" s="771"/>
      <c r="X469" s="771"/>
      <c r="Y469" s="771"/>
      <c r="Z469" s="771"/>
    </row>
    <row r="470" spans="1:26" ht="15.75" customHeight="1">
      <c r="A470" s="771"/>
      <c r="B470" s="861"/>
      <c r="C470" s="771"/>
      <c r="D470" s="771"/>
      <c r="E470" s="771"/>
      <c r="F470" s="771"/>
      <c r="G470" s="771"/>
      <c r="H470" s="771"/>
      <c r="I470" s="771"/>
      <c r="J470" s="771"/>
      <c r="K470" s="771"/>
      <c r="L470" s="771"/>
      <c r="M470" s="771"/>
      <c r="N470" s="770"/>
      <c r="O470" s="771"/>
      <c r="P470" s="771"/>
      <c r="Q470" s="771"/>
      <c r="R470" s="771"/>
      <c r="S470" s="771"/>
      <c r="T470" s="771"/>
      <c r="U470" s="771"/>
      <c r="V470" s="771"/>
      <c r="W470" s="771"/>
      <c r="X470" s="771"/>
      <c r="Y470" s="771"/>
      <c r="Z470" s="771"/>
    </row>
    <row r="471" spans="1:26" ht="15.75" customHeight="1">
      <c r="A471" s="771"/>
      <c r="B471" s="861"/>
      <c r="C471" s="771"/>
      <c r="D471" s="771"/>
      <c r="E471" s="771"/>
      <c r="F471" s="771"/>
      <c r="G471" s="771"/>
      <c r="H471" s="771"/>
      <c r="I471" s="771"/>
      <c r="J471" s="771"/>
      <c r="K471" s="771"/>
      <c r="L471" s="771"/>
      <c r="M471" s="771"/>
      <c r="N471" s="770"/>
      <c r="O471" s="771"/>
      <c r="P471" s="771"/>
      <c r="Q471" s="771"/>
      <c r="R471" s="771"/>
      <c r="S471" s="771"/>
      <c r="T471" s="771"/>
      <c r="U471" s="771"/>
      <c r="V471" s="771"/>
      <c r="W471" s="771"/>
      <c r="X471" s="771"/>
      <c r="Y471" s="771"/>
      <c r="Z471" s="771"/>
    </row>
    <row r="472" spans="1:26" ht="15.75" customHeight="1">
      <c r="A472" s="771"/>
      <c r="B472" s="861"/>
      <c r="C472" s="771"/>
      <c r="D472" s="771"/>
      <c r="E472" s="771"/>
      <c r="F472" s="771"/>
      <c r="G472" s="771"/>
      <c r="H472" s="771"/>
      <c r="I472" s="771"/>
      <c r="J472" s="771"/>
      <c r="K472" s="771"/>
      <c r="L472" s="771"/>
      <c r="M472" s="771"/>
      <c r="N472" s="770"/>
      <c r="O472" s="771"/>
      <c r="P472" s="771"/>
      <c r="Q472" s="771"/>
      <c r="R472" s="771"/>
      <c r="S472" s="771"/>
      <c r="T472" s="771"/>
      <c r="U472" s="771"/>
      <c r="V472" s="771"/>
      <c r="W472" s="771"/>
      <c r="X472" s="771"/>
      <c r="Y472" s="771"/>
      <c r="Z472" s="771"/>
    </row>
    <row r="473" spans="1:26" ht="15.75" customHeight="1">
      <c r="A473" s="771"/>
      <c r="B473" s="861"/>
      <c r="C473" s="771"/>
      <c r="D473" s="771"/>
      <c r="E473" s="771"/>
      <c r="F473" s="771"/>
      <c r="G473" s="771"/>
      <c r="H473" s="771"/>
      <c r="I473" s="771"/>
      <c r="J473" s="771"/>
      <c r="K473" s="771"/>
      <c r="L473" s="771"/>
      <c r="M473" s="771"/>
      <c r="N473" s="770"/>
      <c r="O473" s="771"/>
      <c r="P473" s="771"/>
      <c r="Q473" s="771"/>
      <c r="R473" s="771"/>
      <c r="S473" s="771"/>
      <c r="T473" s="771"/>
      <c r="U473" s="771"/>
      <c r="V473" s="771"/>
      <c r="W473" s="771"/>
      <c r="X473" s="771"/>
      <c r="Y473" s="771"/>
      <c r="Z473" s="771"/>
    </row>
    <row r="474" spans="1:26" ht="15.75" customHeight="1">
      <c r="A474" s="771"/>
      <c r="B474" s="861"/>
      <c r="C474" s="771"/>
      <c r="D474" s="771"/>
      <c r="E474" s="771"/>
      <c r="F474" s="771"/>
      <c r="G474" s="771"/>
      <c r="H474" s="771"/>
      <c r="I474" s="771"/>
      <c r="J474" s="771"/>
      <c r="K474" s="771"/>
      <c r="L474" s="771"/>
      <c r="M474" s="771"/>
      <c r="N474" s="770"/>
      <c r="O474" s="771"/>
      <c r="P474" s="771"/>
      <c r="Q474" s="771"/>
      <c r="R474" s="771"/>
      <c r="S474" s="771"/>
      <c r="T474" s="771"/>
      <c r="U474" s="771"/>
      <c r="V474" s="771"/>
      <c r="W474" s="771"/>
      <c r="X474" s="771"/>
      <c r="Y474" s="771"/>
      <c r="Z474" s="771"/>
    </row>
    <row r="475" spans="1:26" ht="15.75" customHeight="1">
      <c r="A475" s="771"/>
      <c r="B475" s="861"/>
      <c r="C475" s="771"/>
      <c r="D475" s="771"/>
      <c r="E475" s="771"/>
      <c r="F475" s="771"/>
      <c r="G475" s="771"/>
      <c r="H475" s="771"/>
      <c r="I475" s="771"/>
      <c r="J475" s="771"/>
      <c r="K475" s="771"/>
      <c r="L475" s="771"/>
      <c r="M475" s="771"/>
      <c r="N475" s="770"/>
      <c r="O475" s="771"/>
      <c r="P475" s="771"/>
      <c r="Q475" s="771"/>
      <c r="R475" s="771"/>
      <c r="S475" s="771"/>
      <c r="T475" s="771"/>
      <c r="U475" s="771"/>
      <c r="V475" s="771"/>
      <c r="W475" s="771"/>
      <c r="X475" s="771"/>
      <c r="Y475" s="771"/>
      <c r="Z475" s="771"/>
    </row>
    <row r="476" spans="1:26" ht="15.75" customHeight="1">
      <c r="A476" s="771"/>
      <c r="B476" s="861"/>
      <c r="C476" s="771"/>
      <c r="D476" s="771"/>
      <c r="E476" s="771"/>
      <c r="F476" s="771"/>
      <c r="G476" s="771"/>
      <c r="H476" s="771"/>
      <c r="I476" s="771"/>
      <c r="J476" s="771"/>
      <c r="K476" s="771"/>
      <c r="L476" s="771"/>
      <c r="M476" s="771"/>
      <c r="N476" s="770"/>
      <c r="O476" s="771"/>
      <c r="P476" s="771"/>
      <c r="Q476" s="771"/>
      <c r="R476" s="771"/>
      <c r="S476" s="771"/>
      <c r="T476" s="771"/>
      <c r="U476" s="771"/>
      <c r="V476" s="771"/>
      <c r="W476" s="771"/>
      <c r="X476" s="771"/>
      <c r="Y476" s="771"/>
      <c r="Z476" s="771"/>
    </row>
    <row r="477" spans="1:26" ht="15.75" customHeight="1">
      <c r="A477" s="771"/>
      <c r="B477" s="861"/>
      <c r="C477" s="771"/>
      <c r="D477" s="771"/>
      <c r="E477" s="771"/>
      <c r="F477" s="771"/>
      <c r="G477" s="771"/>
      <c r="H477" s="771"/>
      <c r="I477" s="771"/>
      <c r="J477" s="771"/>
      <c r="K477" s="771"/>
      <c r="L477" s="771"/>
      <c r="M477" s="771"/>
      <c r="N477" s="770"/>
      <c r="O477" s="771"/>
      <c r="P477" s="771"/>
      <c r="Q477" s="771"/>
      <c r="R477" s="771"/>
      <c r="S477" s="771"/>
      <c r="T477" s="771"/>
      <c r="U477" s="771"/>
      <c r="V477" s="771"/>
      <c r="W477" s="771"/>
      <c r="X477" s="771"/>
      <c r="Y477" s="771"/>
      <c r="Z477" s="771"/>
    </row>
    <row r="478" spans="1:26" ht="15.75" customHeight="1">
      <c r="A478" s="771"/>
      <c r="B478" s="861"/>
      <c r="C478" s="771"/>
      <c r="D478" s="771"/>
      <c r="E478" s="771"/>
      <c r="F478" s="771"/>
      <c r="G478" s="771"/>
      <c r="H478" s="771"/>
      <c r="I478" s="771"/>
      <c r="J478" s="771"/>
      <c r="K478" s="771"/>
      <c r="L478" s="771"/>
      <c r="M478" s="771"/>
      <c r="N478" s="770"/>
      <c r="O478" s="771"/>
      <c r="P478" s="771"/>
      <c r="Q478" s="771"/>
      <c r="R478" s="771"/>
      <c r="S478" s="771"/>
      <c r="T478" s="771"/>
      <c r="U478" s="771"/>
      <c r="V478" s="771"/>
      <c r="W478" s="771"/>
      <c r="X478" s="771"/>
      <c r="Y478" s="771"/>
      <c r="Z478" s="771"/>
    </row>
    <row r="479" spans="1:26" ht="15.75" customHeight="1">
      <c r="A479" s="771"/>
      <c r="B479" s="861"/>
      <c r="C479" s="771"/>
      <c r="D479" s="771"/>
      <c r="E479" s="771"/>
      <c r="F479" s="771"/>
      <c r="G479" s="771"/>
      <c r="H479" s="771"/>
      <c r="I479" s="771"/>
      <c r="J479" s="771"/>
      <c r="K479" s="771"/>
      <c r="L479" s="771"/>
      <c r="M479" s="771"/>
      <c r="N479" s="770"/>
      <c r="O479" s="771"/>
      <c r="P479" s="771"/>
      <c r="Q479" s="771"/>
      <c r="R479" s="771"/>
      <c r="S479" s="771"/>
      <c r="T479" s="771"/>
      <c r="U479" s="771"/>
      <c r="V479" s="771"/>
      <c r="W479" s="771"/>
      <c r="X479" s="771"/>
      <c r="Y479" s="771"/>
      <c r="Z479" s="771"/>
    </row>
    <row r="480" spans="1:26" ht="15.75" customHeight="1">
      <c r="A480" s="771"/>
      <c r="B480" s="861"/>
      <c r="C480" s="771"/>
      <c r="D480" s="771"/>
      <c r="E480" s="771"/>
      <c r="F480" s="771"/>
      <c r="G480" s="771"/>
      <c r="H480" s="771"/>
      <c r="I480" s="771"/>
      <c r="J480" s="771"/>
      <c r="K480" s="771"/>
      <c r="L480" s="771"/>
      <c r="M480" s="771"/>
      <c r="N480" s="770"/>
      <c r="O480" s="771"/>
      <c r="P480" s="771"/>
      <c r="Q480" s="771"/>
      <c r="R480" s="771"/>
      <c r="S480" s="771"/>
      <c r="T480" s="771"/>
      <c r="U480" s="771"/>
      <c r="V480" s="771"/>
      <c r="W480" s="771"/>
      <c r="X480" s="771"/>
      <c r="Y480" s="771"/>
      <c r="Z480" s="771"/>
    </row>
    <row r="481" spans="1:26" ht="15.75" customHeight="1">
      <c r="A481" s="771"/>
      <c r="B481" s="861"/>
      <c r="C481" s="771"/>
      <c r="D481" s="771"/>
      <c r="E481" s="771"/>
      <c r="F481" s="771"/>
      <c r="G481" s="771"/>
      <c r="H481" s="771"/>
      <c r="I481" s="771"/>
      <c r="J481" s="771"/>
      <c r="K481" s="771"/>
      <c r="L481" s="771"/>
      <c r="M481" s="771"/>
      <c r="N481" s="770"/>
      <c r="O481" s="771"/>
      <c r="P481" s="771"/>
      <c r="Q481" s="771"/>
      <c r="R481" s="771"/>
      <c r="S481" s="771"/>
      <c r="T481" s="771"/>
      <c r="U481" s="771"/>
      <c r="V481" s="771"/>
      <c r="W481" s="771"/>
      <c r="X481" s="771"/>
      <c r="Y481" s="771"/>
      <c r="Z481" s="771"/>
    </row>
    <row r="482" spans="1:26" ht="15.75" customHeight="1">
      <c r="A482" s="771"/>
      <c r="B482" s="861"/>
      <c r="C482" s="771"/>
      <c r="D482" s="771"/>
      <c r="E482" s="771"/>
      <c r="F482" s="771"/>
      <c r="G482" s="771"/>
      <c r="H482" s="771"/>
      <c r="I482" s="771"/>
      <c r="J482" s="771"/>
      <c r="K482" s="771"/>
      <c r="L482" s="771"/>
      <c r="M482" s="771"/>
      <c r="N482" s="770"/>
      <c r="O482" s="771"/>
      <c r="P482" s="771"/>
      <c r="Q482" s="771"/>
      <c r="R482" s="771"/>
      <c r="S482" s="771"/>
      <c r="T482" s="771"/>
      <c r="U482" s="771"/>
      <c r="V482" s="771"/>
      <c r="W482" s="771"/>
      <c r="X482" s="771"/>
      <c r="Y482" s="771"/>
      <c r="Z482" s="771"/>
    </row>
    <row r="483" spans="1:26" ht="15.75" customHeight="1">
      <c r="A483" s="771"/>
      <c r="B483" s="861"/>
      <c r="C483" s="771"/>
      <c r="D483" s="771"/>
      <c r="E483" s="771"/>
      <c r="F483" s="771"/>
      <c r="G483" s="771"/>
      <c r="H483" s="771"/>
      <c r="I483" s="771"/>
      <c r="J483" s="771"/>
      <c r="K483" s="771"/>
      <c r="L483" s="771"/>
      <c r="M483" s="771"/>
      <c r="N483" s="770"/>
      <c r="O483" s="771"/>
      <c r="P483" s="771"/>
      <c r="Q483" s="771"/>
      <c r="R483" s="771"/>
      <c r="S483" s="771"/>
      <c r="T483" s="771"/>
      <c r="U483" s="771"/>
      <c r="V483" s="771"/>
      <c r="W483" s="771"/>
      <c r="X483" s="771"/>
      <c r="Y483" s="771"/>
      <c r="Z483" s="771"/>
    </row>
    <row r="484" spans="1:26" ht="15.75" customHeight="1">
      <c r="A484" s="771"/>
      <c r="B484" s="861"/>
      <c r="C484" s="771"/>
      <c r="D484" s="771"/>
      <c r="E484" s="771"/>
      <c r="F484" s="771"/>
      <c r="G484" s="771"/>
      <c r="H484" s="771"/>
      <c r="I484" s="771"/>
      <c r="J484" s="771"/>
      <c r="K484" s="771"/>
      <c r="L484" s="771"/>
      <c r="M484" s="771"/>
      <c r="N484" s="770"/>
      <c r="O484" s="771"/>
      <c r="P484" s="771"/>
      <c r="Q484" s="771"/>
      <c r="R484" s="771"/>
      <c r="S484" s="771"/>
      <c r="T484" s="771"/>
      <c r="U484" s="771"/>
      <c r="V484" s="771"/>
      <c r="W484" s="771"/>
      <c r="X484" s="771"/>
      <c r="Y484" s="771"/>
      <c r="Z484" s="771"/>
    </row>
    <row r="485" spans="1:26" ht="15.75" customHeight="1">
      <c r="A485" s="771"/>
      <c r="B485" s="861"/>
      <c r="C485" s="771"/>
      <c r="D485" s="771"/>
      <c r="E485" s="771"/>
      <c r="F485" s="771"/>
      <c r="G485" s="771"/>
      <c r="H485" s="771"/>
      <c r="I485" s="771"/>
      <c r="J485" s="771"/>
      <c r="K485" s="771"/>
      <c r="L485" s="771"/>
      <c r="M485" s="771"/>
      <c r="N485" s="770"/>
      <c r="O485" s="771"/>
      <c r="P485" s="771"/>
      <c r="Q485" s="771"/>
      <c r="R485" s="771"/>
      <c r="S485" s="771"/>
      <c r="T485" s="771"/>
      <c r="U485" s="771"/>
      <c r="V485" s="771"/>
      <c r="W485" s="771"/>
      <c r="X485" s="771"/>
      <c r="Y485" s="771"/>
      <c r="Z485" s="771"/>
    </row>
    <row r="486" spans="1:26" ht="15.75" customHeight="1">
      <c r="A486" s="771"/>
      <c r="B486" s="861"/>
      <c r="C486" s="771"/>
      <c r="D486" s="771"/>
      <c r="E486" s="771"/>
      <c r="F486" s="771"/>
      <c r="G486" s="771"/>
      <c r="H486" s="771"/>
      <c r="I486" s="771"/>
      <c r="J486" s="771"/>
      <c r="K486" s="771"/>
      <c r="L486" s="771"/>
      <c r="M486" s="771"/>
      <c r="N486" s="770"/>
      <c r="O486" s="771"/>
      <c r="P486" s="771"/>
      <c r="Q486" s="771"/>
      <c r="R486" s="771"/>
      <c r="S486" s="771"/>
      <c r="T486" s="771"/>
      <c r="U486" s="771"/>
      <c r="V486" s="771"/>
      <c r="W486" s="771"/>
      <c r="X486" s="771"/>
      <c r="Y486" s="771"/>
      <c r="Z486" s="771"/>
    </row>
    <row r="487" spans="1:26" ht="15.75" customHeight="1">
      <c r="A487" s="771"/>
      <c r="B487" s="861"/>
      <c r="C487" s="771"/>
      <c r="D487" s="771"/>
      <c r="E487" s="771"/>
      <c r="F487" s="771"/>
      <c r="G487" s="771"/>
      <c r="H487" s="771"/>
      <c r="I487" s="771"/>
      <c r="J487" s="771"/>
      <c r="K487" s="771"/>
      <c r="L487" s="771"/>
      <c r="M487" s="771"/>
      <c r="N487" s="770"/>
      <c r="O487" s="771"/>
      <c r="P487" s="771"/>
      <c r="Q487" s="771"/>
      <c r="R487" s="771"/>
      <c r="S487" s="771"/>
      <c r="T487" s="771"/>
      <c r="U487" s="771"/>
      <c r="V487" s="771"/>
      <c r="W487" s="771"/>
      <c r="X487" s="771"/>
      <c r="Y487" s="771"/>
      <c r="Z487" s="771"/>
    </row>
    <row r="488" spans="1:26" ht="15.75" customHeight="1">
      <c r="A488" s="771"/>
      <c r="B488" s="861"/>
      <c r="C488" s="771"/>
      <c r="D488" s="771"/>
      <c r="E488" s="771"/>
      <c r="F488" s="771"/>
      <c r="G488" s="771"/>
      <c r="H488" s="771"/>
      <c r="I488" s="771"/>
      <c r="J488" s="771"/>
      <c r="K488" s="771"/>
      <c r="L488" s="771"/>
      <c r="M488" s="771"/>
      <c r="N488" s="770"/>
      <c r="O488" s="771"/>
      <c r="P488" s="771"/>
      <c r="Q488" s="771"/>
      <c r="R488" s="771"/>
      <c r="S488" s="771"/>
      <c r="T488" s="771"/>
      <c r="U488" s="771"/>
      <c r="V488" s="771"/>
      <c r="W488" s="771"/>
      <c r="X488" s="771"/>
      <c r="Y488" s="771"/>
      <c r="Z488" s="771"/>
    </row>
    <row r="489" spans="1:26" ht="15.75" customHeight="1">
      <c r="A489" s="771"/>
      <c r="B489" s="861"/>
      <c r="C489" s="771"/>
      <c r="D489" s="771"/>
      <c r="E489" s="771"/>
      <c r="F489" s="771"/>
      <c r="G489" s="771"/>
      <c r="H489" s="771"/>
      <c r="I489" s="771"/>
      <c r="J489" s="771"/>
      <c r="K489" s="771"/>
      <c r="L489" s="771"/>
      <c r="M489" s="771"/>
      <c r="N489" s="770"/>
      <c r="O489" s="771"/>
      <c r="P489" s="771"/>
      <c r="Q489" s="771"/>
      <c r="R489" s="771"/>
      <c r="S489" s="771"/>
      <c r="T489" s="771"/>
      <c r="U489" s="771"/>
      <c r="V489" s="771"/>
      <c r="W489" s="771"/>
      <c r="X489" s="771"/>
      <c r="Y489" s="771"/>
      <c r="Z489" s="771"/>
    </row>
    <row r="490" spans="1:26" ht="15.75" customHeight="1">
      <c r="A490" s="771"/>
      <c r="B490" s="861"/>
      <c r="C490" s="771"/>
      <c r="D490" s="771"/>
      <c r="E490" s="771"/>
      <c r="F490" s="771"/>
      <c r="G490" s="771"/>
      <c r="H490" s="771"/>
      <c r="I490" s="771"/>
      <c r="J490" s="771"/>
      <c r="K490" s="771"/>
      <c r="L490" s="771"/>
      <c r="M490" s="771"/>
      <c r="N490" s="770"/>
      <c r="O490" s="771"/>
      <c r="P490" s="771"/>
      <c r="Q490" s="771"/>
      <c r="R490" s="771"/>
      <c r="S490" s="771"/>
      <c r="T490" s="771"/>
      <c r="U490" s="771"/>
      <c r="V490" s="771"/>
      <c r="W490" s="771"/>
      <c r="X490" s="771"/>
      <c r="Y490" s="771"/>
      <c r="Z490" s="771"/>
    </row>
    <row r="491" spans="1:26" ht="15.75" customHeight="1">
      <c r="A491" s="771"/>
      <c r="B491" s="861"/>
      <c r="C491" s="771"/>
      <c r="D491" s="771"/>
      <c r="E491" s="771"/>
      <c r="F491" s="771"/>
      <c r="G491" s="771"/>
      <c r="H491" s="771"/>
      <c r="I491" s="771"/>
      <c r="J491" s="771"/>
      <c r="K491" s="771"/>
      <c r="L491" s="771"/>
      <c r="M491" s="771"/>
      <c r="N491" s="770"/>
      <c r="O491" s="771"/>
      <c r="P491" s="771"/>
      <c r="Q491" s="771"/>
      <c r="R491" s="771"/>
      <c r="S491" s="771"/>
      <c r="T491" s="771"/>
      <c r="U491" s="771"/>
      <c r="V491" s="771"/>
      <c r="W491" s="771"/>
      <c r="X491" s="771"/>
      <c r="Y491" s="771"/>
      <c r="Z491" s="771"/>
    </row>
    <row r="492" spans="1:26" ht="15.75" customHeight="1">
      <c r="A492" s="771"/>
      <c r="B492" s="861"/>
      <c r="C492" s="771"/>
      <c r="D492" s="771"/>
      <c r="E492" s="771"/>
      <c r="F492" s="771"/>
      <c r="G492" s="771"/>
      <c r="H492" s="771"/>
      <c r="I492" s="771"/>
      <c r="J492" s="771"/>
      <c r="K492" s="771"/>
      <c r="L492" s="771"/>
      <c r="M492" s="771"/>
      <c r="N492" s="770"/>
      <c r="O492" s="771"/>
      <c r="P492" s="771"/>
      <c r="Q492" s="771"/>
      <c r="R492" s="771"/>
      <c r="S492" s="771"/>
      <c r="T492" s="771"/>
      <c r="U492" s="771"/>
      <c r="V492" s="771"/>
      <c r="W492" s="771"/>
      <c r="X492" s="771"/>
      <c r="Y492" s="771"/>
      <c r="Z492" s="771"/>
    </row>
    <row r="493" spans="1:26" ht="15.75" customHeight="1">
      <c r="A493" s="771"/>
      <c r="B493" s="861"/>
      <c r="C493" s="771"/>
      <c r="D493" s="771"/>
      <c r="E493" s="771"/>
      <c r="F493" s="771"/>
      <c r="G493" s="771"/>
      <c r="H493" s="771"/>
      <c r="I493" s="771"/>
      <c r="J493" s="771"/>
      <c r="K493" s="771"/>
      <c r="L493" s="771"/>
      <c r="M493" s="771"/>
      <c r="N493" s="770"/>
      <c r="O493" s="771"/>
      <c r="P493" s="771"/>
      <c r="Q493" s="771"/>
      <c r="R493" s="771"/>
      <c r="S493" s="771"/>
      <c r="T493" s="771"/>
      <c r="U493" s="771"/>
      <c r="V493" s="771"/>
      <c r="W493" s="771"/>
      <c r="X493" s="771"/>
      <c r="Y493" s="771"/>
      <c r="Z493" s="771"/>
    </row>
    <row r="494" spans="1:26" ht="15.75" customHeight="1">
      <c r="A494" s="771"/>
      <c r="B494" s="861"/>
      <c r="C494" s="771"/>
      <c r="D494" s="771"/>
      <c r="E494" s="771"/>
      <c r="F494" s="771"/>
      <c r="G494" s="771"/>
      <c r="H494" s="771"/>
      <c r="I494" s="771"/>
      <c r="J494" s="771"/>
      <c r="K494" s="771"/>
      <c r="L494" s="771"/>
      <c r="M494" s="771"/>
      <c r="N494" s="770"/>
      <c r="O494" s="771"/>
      <c r="P494" s="771"/>
      <c r="Q494" s="771"/>
      <c r="R494" s="771"/>
      <c r="S494" s="771"/>
      <c r="T494" s="771"/>
      <c r="U494" s="771"/>
      <c r="V494" s="771"/>
      <c r="W494" s="771"/>
      <c r="X494" s="771"/>
      <c r="Y494" s="771"/>
      <c r="Z494" s="771"/>
    </row>
    <row r="495" spans="1:26" ht="15.75" customHeight="1">
      <c r="A495" s="771"/>
      <c r="B495" s="861"/>
      <c r="C495" s="771"/>
      <c r="D495" s="771"/>
      <c r="E495" s="771"/>
      <c r="F495" s="771"/>
      <c r="G495" s="771"/>
      <c r="H495" s="771"/>
      <c r="I495" s="771"/>
      <c r="J495" s="771"/>
      <c r="K495" s="771"/>
      <c r="L495" s="771"/>
      <c r="M495" s="771"/>
      <c r="N495" s="770"/>
      <c r="O495" s="771"/>
      <c r="P495" s="771"/>
      <c r="Q495" s="771"/>
      <c r="R495" s="771"/>
      <c r="S495" s="771"/>
      <c r="T495" s="771"/>
      <c r="U495" s="771"/>
      <c r="V495" s="771"/>
      <c r="W495" s="771"/>
      <c r="X495" s="771"/>
      <c r="Y495" s="771"/>
      <c r="Z495" s="771"/>
    </row>
    <row r="496" spans="1:26" ht="15.75" customHeight="1">
      <c r="A496" s="771"/>
      <c r="B496" s="861"/>
      <c r="C496" s="771"/>
      <c r="D496" s="771"/>
      <c r="E496" s="771"/>
      <c r="F496" s="771"/>
      <c r="G496" s="771"/>
      <c r="H496" s="771"/>
      <c r="I496" s="771"/>
      <c r="J496" s="771"/>
      <c r="K496" s="771"/>
      <c r="L496" s="771"/>
      <c r="M496" s="771"/>
      <c r="N496" s="770"/>
      <c r="O496" s="771"/>
      <c r="P496" s="771"/>
      <c r="Q496" s="771"/>
      <c r="R496" s="771"/>
      <c r="S496" s="771"/>
      <c r="T496" s="771"/>
      <c r="U496" s="771"/>
      <c r="V496" s="771"/>
      <c r="W496" s="771"/>
      <c r="X496" s="771"/>
      <c r="Y496" s="771"/>
      <c r="Z496" s="771"/>
    </row>
    <row r="497" spans="1:26" ht="15.75" customHeight="1">
      <c r="A497" s="771"/>
      <c r="B497" s="861"/>
      <c r="C497" s="771"/>
      <c r="D497" s="771"/>
      <c r="E497" s="771"/>
      <c r="F497" s="771"/>
      <c r="G497" s="771"/>
      <c r="H497" s="771"/>
      <c r="I497" s="771"/>
      <c r="J497" s="771"/>
      <c r="K497" s="771"/>
      <c r="L497" s="771"/>
      <c r="M497" s="771"/>
      <c r="N497" s="770"/>
      <c r="O497" s="771"/>
      <c r="P497" s="771"/>
      <c r="Q497" s="771"/>
      <c r="R497" s="771"/>
      <c r="S497" s="771"/>
      <c r="T497" s="771"/>
      <c r="U497" s="771"/>
      <c r="V497" s="771"/>
      <c r="W497" s="771"/>
      <c r="X497" s="771"/>
      <c r="Y497" s="771"/>
      <c r="Z497" s="771"/>
    </row>
    <row r="498" spans="1:26" ht="15.75" customHeight="1">
      <c r="A498" s="771"/>
      <c r="B498" s="861"/>
      <c r="C498" s="771"/>
      <c r="D498" s="771"/>
      <c r="E498" s="771"/>
      <c r="F498" s="771"/>
      <c r="G498" s="771"/>
      <c r="H498" s="771"/>
      <c r="I498" s="771"/>
      <c r="J498" s="771"/>
      <c r="K498" s="771"/>
      <c r="L498" s="771"/>
      <c r="M498" s="771"/>
      <c r="N498" s="770"/>
      <c r="O498" s="771"/>
      <c r="P498" s="771"/>
      <c r="Q498" s="771"/>
      <c r="R498" s="771"/>
      <c r="S498" s="771"/>
      <c r="T498" s="771"/>
      <c r="U498" s="771"/>
      <c r="V498" s="771"/>
      <c r="W498" s="771"/>
      <c r="X498" s="771"/>
      <c r="Y498" s="771"/>
      <c r="Z498" s="771"/>
    </row>
    <row r="499" spans="1:26" ht="15.75" customHeight="1">
      <c r="A499" s="771"/>
      <c r="B499" s="861"/>
      <c r="C499" s="771"/>
      <c r="D499" s="771"/>
      <c r="E499" s="771"/>
      <c r="F499" s="771"/>
      <c r="G499" s="771"/>
      <c r="H499" s="771"/>
      <c r="I499" s="771"/>
      <c r="J499" s="771"/>
      <c r="K499" s="771"/>
      <c r="L499" s="771"/>
      <c r="M499" s="771"/>
      <c r="N499" s="770"/>
      <c r="O499" s="771"/>
      <c r="P499" s="771"/>
      <c r="Q499" s="771"/>
      <c r="R499" s="771"/>
      <c r="S499" s="771"/>
      <c r="T499" s="771"/>
      <c r="U499" s="771"/>
      <c r="V499" s="771"/>
      <c r="W499" s="771"/>
      <c r="X499" s="771"/>
      <c r="Y499" s="771"/>
      <c r="Z499" s="771"/>
    </row>
    <row r="500" spans="1:26" ht="15.75" customHeight="1">
      <c r="A500" s="771"/>
      <c r="B500" s="861"/>
      <c r="C500" s="771"/>
      <c r="D500" s="771"/>
      <c r="E500" s="771"/>
      <c r="F500" s="771"/>
      <c r="G500" s="771"/>
      <c r="H500" s="771"/>
      <c r="I500" s="771"/>
      <c r="J500" s="771"/>
      <c r="K500" s="771"/>
      <c r="L500" s="771"/>
      <c r="M500" s="771"/>
      <c r="N500" s="770"/>
      <c r="O500" s="771"/>
      <c r="P500" s="771"/>
      <c r="Q500" s="771"/>
      <c r="R500" s="771"/>
      <c r="S500" s="771"/>
      <c r="T500" s="771"/>
      <c r="U500" s="771"/>
      <c r="V500" s="771"/>
      <c r="W500" s="771"/>
      <c r="X500" s="771"/>
      <c r="Y500" s="771"/>
      <c r="Z500" s="771"/>
    </row>
    <row r="501" spans="1:26" ht="15.75" customHeight="1">
      <c r="A501" s="771"/>
      <c r="B501" s="861"/>
      <c r="C501" s="771"/>
      <c r="D501" s="771"/>
      <c r="E501" s="771"/>
      <c r="F501" s="771"/>
      <c r="G501" s="771"/>
      <c r="H501" s="771"/>
      <c r="I501" s="771"/>
      <c r="J501" s="771"/>
      <c r="K501" s="771"/>
      <c r="L501" s="771"/>
      <c r="M501" s="771"/>
      <c r="N501" s="770"/>
      <c r="O501" s="771"/>
      <c r="P501" s="771"/>
      <c r="Q501" s="771"/>
      <c r="R501" s="771"/>
      <c r="S501" s="771"/>
      <c r="T501" s="771"/>
      <c r="U501" s="771"/>
      <c r="V501" s="771"/>
      <c r="W501" s="771"/>
      <c r="X501" s="771"/>
      <c r="Y501" s="771"/>
      <c r="Z501" s="771"/>
    </row>
    <row r="502" spans="1:26" ht="15.75" customHeight="1">
      <c r="A502" s="771"/>
      <c r="B502" s="861"/>
      <c r="C502" s="771"/>
      <c r="D502" s="771"/>
      <c r="E502" s="771"/>
      <c r="F502" s="771"/>
      <c r="G502" s="771"/>
      <c r="H502" s="771"/>
      <c r="I502" s="771"/>
      <c r="J502" s="771"/>
      <c r="K502" s="771"/>
      <c r="L502" s="771"/>
      <c r="M502" s="771"/>
      <c r="N502" s="770"/>
      <c r="O502" s="771"/>
      <c r="P502" s="771"/>
      <c r="Q502" s="771"/>
      <c r="R502" s="771"/>
      <c r="S502" s="771"/>
      <c r="T502" s="771"/>
      <c r="U502" s="771"/>
      <c r="V502" s="771"/>
      <c r="W502" s="771"/>
      <c r="X502" s="771"/>
      <c r="Y502" s="771"/>
      <c r="Z502" s="771"/>
    </row>
    <row r="503" spans="1:26" ht="15.75" customHeight="1">
      <c r="A503" s="771"/>
      <c r="B503" s="861"/>
      <c r="C503" s="771"/>
      <c r="D503" s="771"/>
      <c r="E503" s="771"/>
      <c r="F503" s="771"/>
      <c r="G503" s="771"/>
      <c r="H503" s="771"/>
      <c r="I503" s="771"/>
      <c r="J503" s="771"/>
      <c r="K503" s="771"/>
      <c r="L503" s="771"/>
      <c r="M503" s="771"/>
      <c r="N503" s="770"/>
      <c r="O503" s="771"/>
      <c r="P503" s="771"/>
      <c r="Q503" s="771"/>
      <c r="R503" s="771"/>
      <c r="S503" s="771"/>
      <c r="T503" s="771"/>
      <c r="U503" s="771"/>
      <c r="V503" s="771"/>
      <c r="W503" s="771"/>
      <c r="X503" s="771"/>
      <c r="Y503" s="771"/>
      <c r="Z503" s="771"/>
    </row>
    <row r="504" spans="1:26" ht="15.75" customHeight="1">
      <c r="A504" s="771"/>
      <c r="B504" s="861"/>
      <c r="C504" s="771"/>
      <c r="D504" s="771"/>
      <c r="E504" s="771"/>
      <c r="F504" s="771"/>
      <c r="G504" s="771"/>
      <c r="H504" s="771"/>
      <c r="I504" s="771"/>
      <c r="J504" s="771"/>
      <c r="K504" s="771"/>
      <c r="L504" s="771"/>
      <c r="M504" s="771"/>
      <c r="N504" s="770"/>
      <c r="O504" s="771"/>
      <c r="P504" s="771"/>
      <c r="Q504" s="771"/>
      <c r="R504" s="771"/>
      <c r="S504" s="771"/>
      <c r="T504" s="771"/>
      <c r="U504" s="771"/>
      <c r="V504" s="771"/>
      <c r="W504" s="771"/>
      <c r="X504" s="771"/>
      <c r="Y504" s="771"/>
      <c r="Z504" s="771"/>
    </row>
    <row r="505" spans="1:26" ht="15.75" customHeight="1">
      <c r="A505" s="771"/>
      <c r="B505" s="861"/>
      <c r="C505" s="771"/>
      <c r="D505" s="771"/>
      <c r="E505" s="771"/>
      <c r="F505" s="771"/>
      <c r="G505" s="771"/>
      <c r="H505" s="771"/>
      <c r="I505" s="771"/>
      <c r="J505" s="771"/>
      <c r="K505" s="771"/>
      <c r="L505" s="771"/>
      <c r="M505" s="771"/>
      <c r="N505" s="770"/>
      <c r="O505" s="771"/>
      <c r="P505" s="771"/>
      <c r="Q505" s="771"/>
      <c r="R505" s="771"/>
      <c r="S505" s="771"/>
      <c r="T505" s="771"/>
      <c r="U505" s="771"/>
      <c r="V505" s="771"/>
      <c r="W505" s="771"/>
      <c r="X505" s="771"/>
      <c r="Y505" s="771"/>
      <c r="Z505" s="771"/>
    </row>
    <row r="506" spans="1:26" ht="15.75" customHeight="1">
      <c r="A506" s="771"/>
      <c r="B506" s="861"/>
      <c r="C506" s="771"/>
      <c r="D506" s="771"/>
      <c r="E506" s="771"/>
      <c r="F506" s="771"/>
      <c r="G506" s="771"/>
      <c r="H506" s="771"/>
      <c r="I506" s="771"/>
      <c r="J506" s="771"/>
      <c r="K506" s="771"/>
      <c r="L506" s="771"/>
      <c r="M506" s="771"/>
      <c r="N506" s="770"/>
      <c r="O506" s="771"/>
      <c r="P506" s="771"/>
      <c r="Q506" s="771"/>
      <c r="R506" s="771"/>
      <c r="S506" s="771"/>
      <c r="T506" s="771"/>
      <c r="U506" s="771"/>
      <c r="V506" s="771"/>
      <c r="W506" s="771"/>
      <c r="X506" s="771"/>
      <c r="Y506" s="771"/>
      <c r="Z506" s="771"/>
    </row>
    <row r="507" spans="1:26" ht="15.75" customHeight="1">
      <c r="A507" s="771"/>
      <c r="B507" s="861"/>
      <c r="C507" s="771"/>
      <c r="D507" s="771"/>
      <c r="E507" s="771"/>
      <c r="F507" s="771"/>
      <c r="G507" s="771"/>
      <c r="H507" s="771"/>
      <c r="I507" s="771"/>
      <c r="J507" s="771"/>
      <c r="K507" s="771"/>
      <c r="L507" s="771"/>
      <c r="M507" s="771"/>
      <c r="N507" s="770"/>
      <c r="O507" s="771"/>
      <c r="P507" s="771"/>
      <c r="Q507" s="771"/>
      <c r="R507" s="771"/>
      <c r="S507" s="771"/>
      <c r="T507" s="771"/>
      <c r="U507" s="771"/>
      <c r="V507" s="771"/>
      <c r="W507" s="771"/>
      <c r="X507" s="771"/>
      <c r="Y507" s="771"/>
      <c r="Z507" s="771"/>
    </row>
    <row r="508" spans="1:26" ht="15.75" customHeight="1">
      <c r="A508" s="771"/>
      <c r="B508" s="861"/>
      <c r="C508" s="771"/>
      <c r="D508" s="771"/>
      <c r="E508" s="771"/>
      <c r="F508" s="771"/>
      <c r="G508" s="771"/>
      <c r="H508" s="771"/>
      <c r="I508" s="771"/>
      <c r="J508" s="771"/>
      <c r="K508" s="771"/>
      <c r="L508" s="771"/>
      <c r="M508" s="771"/>
      <c r="N508" s="770"/>
      <c r="O508" s="771"/>
      <c r="P508" s="771"/>
      <c r="Q508" s="771"/>
      <c r="R508" s="771"/>
      <c r="S508" s="771"/>
      <c r="T508" s="771"/>
      <c r="U508" s="771"/>
      <c r="V508" s="771"/>
      <c r="W508" s="771"/>
      <c r="X508" s="771"/>
      <c r="Y508" s="771"/>
      <c r="Z508" s="771"/>
    </row>
    <row r="509" spans="1:26" ht="15.75" customHeight="1">
      <c r="A509" s="771"/>
      <c r="B509" s="861"/>
      <c r="C509" s="771"/>
      <c r="D509" s="771"/>
      <c r="E509" s="771"/>
      <c r="F509" s="771"/>
      <c r="G509" s="771"/>
      <c r="H509" s="771"/>
      <c r="I509" s="771"/>
      <c r="J509" s="771"/>
      <c r="K509" s="771"/>
      <c r="L509" s="771"/>
      <c r="M509" s="771"/>
      <c r="N509" s="770"/>
      <c r="O509" s="771"/>
      <c r="P509" s="771"/>
      <c r="Q509" s="771"/>
      <c r="R509" s="771"/>
      <c r="S509" s="771"/>
      <c r="T509" s="771"/>
      <c r="U509" s="771"/>
      <c r="V509" s="771"/>
      <c r="W509" s="771"/>
      <c r="X509" s="771"/>
      <c r="Y509" s="771"/>
      <c r="Z509" s="771"/>
    </row>
    <row r="510" spans="1:26" ht="15.75" customHeight="1">
      <c r="A510" s="771"/>
      <c r="B510" s="861"/>
      <c r="C510" s="771"/>
      <c r="D510" s="771"/>
      <c r="E510" s="771"/>
      <c r="F510" s="771"/>
      <c r="G510" s="771"/>
      <c r="H510" s="771"/>
      <c r="I510" s="771"/>
      <c r="J510" s="771"/>
      <c r="K510" s="771"/>
      <c r="L510" s="771"/>
      <c r="M510" s="771"/>
      <c r="N510" s="770"/>
      <c r="O510" s="771"/>
      <c r="P510" s="771"/>
      <c r="Q510" s="771"/>
      <c r="R510" s="771"/>
      <c r="S510" s="771"/>
      <c r="T510" s="771"/>
      <c r="U510" s="771"/>
      <c r="V510" s="771"/>
      <c r="W510" s="771"/>
      <c r="X510" s="771"/>
      <c r="Y510" s="771"/>
      <c r="Z510" s="771"/>
    </row>
    <row r="511" spans="1:26" ht="15.75" customHeight="1">
      <c r="A511" s="771"/>
      <c r="B511" s="861"/>
      <c r="C511" s="771"/>
      <c r="D511" s="771"/>
      <c r="E511" s="771"/>
      <c r="F511" s="771"/>
      <c r="G511" s="771"/>
      <c r="H511" s="771"/>
      <c r="I511" s="771"/>
      <c r="J511" s="771"/>
      <c r="K511" s="771"/>
      <c r="L511" s="771"/>
      <c r="M511" s="771"/>
      <c r="N511" s="770"/>
      <c r="O511" s="771"/>
      <c r="P511" s="771"/>
      <c r="Q511" s="771"/>
      <c r="R511" s="771"/>
      <c r="S511" s="771"/>
      <c r="T511" s="771"/>
      <c r="U511" s="771"/>
      <c r="V511" s="771"/>
      <c r="W511" s="771"/>
      <c r="X511" s="771"/>
      <c r="Y511" s="771"/>
      <c r="Z511" s="771"/>
    </row>
    <row r="512" spans="1:26" ht="15.75" customHeight="1">
      <c r="A512" s="771"/>
      <c r="B512" s="861"/>
      <c r="C512" s="771"/>
      <c r="D512" s="771"/>
      <c r="E512" s="771"/>
      <c r="F512" s="771"/>
      <c r="G512" s="771"/>
      <c r="H512" s="771"/>
      <c r="I512" s="771"/>
      <c r="J512" s="771"/>
      <c r="K512" s="771"/>
      <c r="L512" s="771"/>
      <c r="M512" s="771"/>
      <c r="N512" s="770"/>
      <c r="O512" s="771"/>
      <c r="P512" s="771"/>
      <c r="Q512" s="771"/>
      <c r="R512" s="771"/>
      <c r="S512" s="771"/>
      <c r="T512" s="771"/>
      <c r="U512" s="771"/>
      <c r="V512" s="771"/>
      <c r="W512" s="771"/>
      <c r="X512" s="771"/>
      <c r="Y512" s="771"/>
      <c r="Z512" s="771"/>
    </row>
    <row r="513" spans="1:26" ht="15.75" customHeight="1">
      <c r="A513" s="771"/>
      <c r="B513" s="861"/>
      <c r="C513" s="771"/>
      <c r="D513" s="771"/>
      <c r="E513" s="771"/>
      <c r="F513" s="771"/>
      <c r="G513" s="771"/>
      <c r="H513" s="771"/>
      <c r="I513" s="771"/>
      <c r="J513" s="771"/>
      <c r="K513" s="771"/>
      <c r="L513" s="771"/>
      <c r="M513" s="771"/>
      <c r="N513" s="770"/>
      <c r="O513" s="771"/>
      <c r="P513" s="771"/>
      <c r="Q513" s="771"/>
      <c r="R513" s="771"/>
      <c r="S513" s="771"/>
      <c r="T513" s="771"/>
      <c r="U513" s="771"/>
      <c r="V513" s="771"/>
      <c r="W513" s="771"/>
      <c r="X513" s="771"/>
      <c r="Y513" s="771"/>
      <c r="Z513" s="771"/>
    </row>
    <row r="514" spans="1:26" ht="15.75" customHeight="1">
      <c r="A514" s="771"/>
      <c r="B514" s="861"/>
      <c r="C514" s="771"/>
      <c r="D514" s="771"/>
      <c r="E514" s="771"/>
      <c r="F514" s="771"/>
      <c r="G514" s="771"/>
      <c r="H514" s="771"/>
      <c r="I514" s="771"/>
      <c r="J514" s="771"/>
      <c r="K514" s="771"/>
      <c r="L514" s="771"/>
      <c r="M514" s="771"/>
      <c r="N514" s="770"/>
      <c r="O514" s="771"/>
      <c r="P514" s="771"/>
      <c r="Q514" s="771"/>
      <c r="R514" s="771"/>
      <c r="S514" s="771"/>
      <c r="T514" s="771"/>
      <c r="U514" s="771"/>
      <c r="V514" s="771"/>
      <c r="W514" s="771"/>
      <c r="X514" s="771"/>
      <c r="Y514" s="771"/>
      <c r="Z514" s="771"/>
    </row>
    <row r="515" spans="1:26" ht="15.75" customHeight="1">
      <c r="A515" s="771"/>
      <c r="B515" s="861"/>
      <c r="C515" s="771"/>
      <c r="D515" s="771"/>
      <c r="E515" s="771"/>
      <c r="F515" s="771"/>
      <c r="G515" s="771"/>
      <c r="H515" s="771"/>
      <c r="I515" s="771"/>
      <c r="J515" s="771"/>
      <c r="K515" s="771"/>
      <c r="L515" s="771"/>
      <c r="M515" s="771"/>
      <c r="N515" s="770"/>
      <c r="O515" s="771"/>
      <c r="P515" s="771"/>
      <c r="Q515" s="771"/>
      <c r="R515" s="771"/>
      <c r="S515" s="771"/>
      <c r="T515" s="771"/>
      <c r="U515" s="771"/>
      <c r="V515" s="771"/>
      <c r="W515" s="771"/>
      <c r="X515" s="771"/>
      <c r="Y515" s="771"/>
      <c r="Z515" s="771"/>
    </row>
    <row r="516" spans="1:26" ht="15.75" customHeight="1">
      <c r="A516" s="771"/>
      <c r="B516" s="861"/>
      <c r="C516" s="771"/>
      <c r="D516" s="771"/>
      <c r="E516" s="771"/>
      <c r="F516" s="771"/>
      <c r="G516" s="771"/>
      <c r="H516" s="771"/>
      <c r="I516" s="771"/>
      <c r="J516" s="771"/>
      <c r="K516" s="771"/>
      <c r="L516" s="771"/>
      <c r="M516" s="771"/>
      <c r="N516" s="770"/>
      <c r="O516" s="771"/>
      <c r="P516" s="771"/>
      <c r="Q516" s="771"/>
      <c r="R516" s="771"/>
      <c r="S516" s="771"/>
      <c r="T516" s="771"/>
      <c r="U516" s="771"/>
      <c r="V516" s="771"/>
      <c r="W516" s="771"/>
      <c r="X516" s="771"/>
      <c r="Y516" s="771"/>
      <c r="Z516" s="771"/>
    </row>
    <row r="517" spans="1:26" ht="15.75" customHeight="1">
      <c r="A517" s="771"/>
      <c r="B517" s="861"/>
      <c r="C517" s="771"/>
      <c r="D517" s="771"/>
      <c r="E517" s="771"/>
      <c r="F517" s="771"/>
      <c r="G517" s="771"/>
      <c r="H517" s="771"/>
      <c r="I517" s="771"/>
      <c r="J517" s="771"/>
      <c r="K517" s="771"/>
      <c r="L517" s="771"/>
      <c r="M517" s="771"/>
      <c r="N517" s="770"/>
      <c r="O517" s="771"/>
      <c r="P517" s="771"/>
      <c r="Q517" s="771"/>
      <c r="R517" s="771"/>
      <c r="S517" s="771"/>
      <c r="T517" s="771"/>
      <c r="U517" s="771"/>
      <c r="V517" s="771"/>
      <c r="W517" s="771"/>
      <c r="X517" s="771"/>
      <c r="Y517" s="771"/>
      <c r="Z517" s="771"/>
    </row>
    <row r="518" spans="1:26" ht="15.75" customHeight="1">
      <c r="A518" s="771"/>
      <c r="B518" s="861"/>
      <c r="C518" s="771"/>
      <c r="D518" s="771"/>
      <c r="E518" s="771"/>
      <c r="F518" s="771"/>
      <c r="G518" s="771"/>
      <c r="H518" s="771"/>
      <c r="I518" s="771"/>
      <c r="J518" s="771"/>
      <c r="K518" s="771"/>
      <c r="L518" s="771"/>
      <c r="M518" s="771"/>
      <c r="N518" s="770"/>
      <c r="O518" s="771"/>
      <c r="P518" s="771"/>
      <c r="Q518" s="771"/>
      <c r="R518" s="771"/>
      <c r="S518" s="771"/>
      <c r="T518" s="771"/>
      <c r="U518" s="771"/>
      <c r="V518" s="771"/>
      <c r="W518" s="771"/>
      <c r="X518" s="771"/>
      <c r="Y518" s="771"/>
      <c r="Z518" s="771"/>
    </row>
    <row r="519" spans="1:26" ht="15.75" customHeight="1">
      <c r="A519" s="771"/>
      <c r="B519" s="861"/>
      <c r="C519" s="771"/>
      <c r="D519" s="771"/>
      <c r="E519" s="771"/>
      <c r="F519" s="771"/>
      <c r="G519" s="771"/>
      <c r="H519" s="771"/>
      <c r="I519" s="771"/>
      <c r="J519" s="771"/>
      <c r="K519" s="771"/>
      <c r="L519" s="771"/>
      <c r="M519" s="771"/>
      <c r="N519" s="770"/>
      <c r="O519" s="771"/>
      <c r="P519" s="771"/>
      <c r="Q519" s="771"/>
      <c r="R519" s="771"/>
      <c r="S519" s="771"/>
      <c r="T519" s="771"/>
      <c r="U519" s="771"/>
      <c r="V519" s="771"/>
      <c r="W519" s="771"/>
      <c r="X519" s="771"/>
      <c r="Y519" s="771"/>
      <c r="Z519" s="771"/>
    </row>
    <row r="520" spans="1:26" ht="15.75" customHeight="1">
      <c r="A520" s="771"/>
      <c r="B520" s="861"/>
      <c r="C520" s="771"/>
      <c r="D520" s="771"/>
      <c r="E520" s="771"/>
      <c r="F520" s="771"/>
      <c r="G520" s="771"/>
      <c r="H520" s="771"/>
      <c r="I520" s="771"/>
      <c r="J520" s="771"/>
      <c r="K520" s="771"/>
      <c r="L520" s="771"/>
      <c r="M520" s="771"/>
      <c r="N520" s="770"/>
      <c r="O520" s="771"/>
      <c r="P520" s="771"/>
      <c r="Q520" s="771"/>
      <c r="R520" s="771"/>
      <c r="S520" s="771"/>
      <c r="T520" s="771"/>
      <c r="U520" s="771"/>
      <c r="V520" s="771"/>
      <c r="W520" s="771"/>
      <c r="X520" s="771"/>
      <c r="Y520" s="771"/>
      <c r="Z520" s="771"/>
    </row>
    <row r="521" spans="1:26" ht="15.75" customHeight="1">
      <c r="A521" s="771"/>
      <c r="B521" s="861"/>
      <c r="C521" s="771"/>
      <c r="D521" s="771"/>
      <c r="E521" s="771"/>
      <c r="F521" s="771"/>
      <c r="G521" s="771"/>
      <c r="H521" s="771"/>
      <c r="I521" s="771"/>
      <c r="J521" s="771"/>
      <c r="K521" s="771"/>
      <c r="L521" s="771"/>
      <c r="M521" s="771"/>
      <c r="N521" s="770"/>
      <c r="O521" s="771"/>
      <c r="P521" s="771"/>
      <c r="Q521" s="771"/>
      <c r="R521" s="771"/>
      <c r="S521" s="771"/>
      <c r="T521" s="771"/>
      <c r="U521" s="771"/>
      <c r="V521" s="771"/>
      <c r="W521" s="771"/>
      <c r="X521" s="771"/>
      <c r="Y521" s="771"/>
      <c r="Z521" s="771"/>
    </row>
    <row r="522" spans="1:26" ht="15.75" customHeight="1">
      <c r="A522" s="771"/>
      <c r="B522" s="861"/>
      <c r="C522" s="771"/>
      <c r="D522" s="771"/>
      <c r="E522" s="771"/>
      <c r="F522" s="771"/>
      <c r="G522" s="771"/>
      <c r="H522" s="771"/>
      <c r="I522" s="771"/>
      <c r="J522" s="771"/>
      <c r="K522" s="771"/>
      <c r="L522" s="771"/>
      <c r="M522" s="771"/>
      <c r="N522" s="770"/>
      <c r="O522" s="771"/>
      <c r="P522" s="771"/>
      <c r="Q522" s="771"/>
      <c r="R522" s="771"/>
      <c r="S522" s="771"/>
      <c r="T522" s="771"/>
      <c r="U522" s="771"/>
      <c r="V522" s="771"/>
      <c r="W522" s="771"/>
      <c r="X522" s="771"/>
      <c r="Y522" s="771"/>
      <c r="Z522" s="771"/>
    </row>
    <row r="523" spans="1:26" ht="15.75" customHeight="1">
      <c r="A523" s="771"/>
      <c r="B523" s="861"/>
      <c r="C523" s="771"/>
      <c r="D523" s="771"/>
      <c r="E523" s="771"/>
      <c r="F523" s="771"/>
      <c r="G523" s="771"/>
      <c r="H523" s="771"/>
      <c r="I523" s="771"/>
      <c r="J523" s="771"/>
      <c r="K523" s="771"/>
      <c r="L523" s="771"/>
      <c r="M523" s="771"/>
      <c r="N523" s="770"/>
      <c r="O523" s="771"/>
      <c r="P523" s="771"/>
      <c r="Q523" s="771"/>
      <c r="R523" s="771"/>
      <c r="S523" s="771"/>
      <c r="T523" s="771"/>
      <c r="U523" s="771"/>
      <c r="V523" s="771"/>
      <c r="W523" s="771"/>
      <c r="X523" s="771"/>
      <c r="Y523" s="771"/>
      <c r="Z523" s="771"/>
    </row>
    <row r="524" spans="1:26" ht="15.75" customHeight="1">
      <c r="A524" s="771"/>
      <c r="B524" s="861"/>
      <c r="C524" s="771"/>
      <c r="D524" s="771"/>
      <c r="E524" s="771"/>
      <c r="F524" s="771"/>
      <c r="G524" s="771"/>
      <c r="H524" s="771"/>
      <c r="I524" s="771"/>
      <c r="J524" s="771"/>
      <c r="K524" s="771"/>
      <c r="L524" s="771"/>
      <c r="M524" s="771"/>
      <c r="N524" s="770"/>
      <c r="O524" s="771"/>
      <c r="P524" s="771"/>
      <c r="Q524" s="771"/>
      <c r="R524" s="771"/>
      <c r="S524" s="771"/>
      <c r="T524" s="771"/>
      <c r="U524" s="771"/>
      <c r="V524" s="771"/>
      <c r="W524" s="771"/>
      <c r="X524" s="771"/>
      <c r="Y524" s="771"/>
      <c r="Z524" s="771"/>
    </row>
    <row r="525" spans="1:26" ht="15.75" customHeight="1">
      <c r="A525" s="771"/>
      <c r="B525" s="861"/>
      <c r="C525" s="771"/>
      <c r="D525" s="771"/>
      <c r="E525" s="771"/>
      <c r="F525" s="771"/>
      <c r="G525" s="771"/>
      <c r="H525" s="771"/>
      <c r="I525" s="771"/>
      <c r="J525" s="771"/>
      <c r="K525" s="771"/>
      <c r="L525" s="771"/>
      <c r="M525" s="771"/>
      <c r="N525" s="770"/>
      <c r="O525" s="771"/>
      <c r="P525" s="771"/>
      <c r="Q525" s="771"/>
      <c r="R525" s="771"/>
      <c r="S525" s="771"/>
      <c r="T525" s="771"/>
      <c r="U525" s="771"/>
      <c r="V525" s="771"/>
      <c r="W525" s="771"/>
      <c r="X525" s="771"/>
      <c r="Y525" s="771"/>
      <c r="Z525" s="771"/>
    </row>
    <row r="526" spans="1:26" ht="15.75" customHeight="1">
      <c r="A526" s="771"/>
      <c r="B526" s="861"/>
      <c r="C526" s="771"/>
      <c r="D526" s="771"/>
      <c r="E526" s="771"/>
      <c r="F526" s="771"/>
      <c r="G526" s="771"/>
      <c r="H526" s="771"/>
      <c r="I526" s="771"/>
      <c r="J526" s="771"/>
      <c r="K526" s="771"/>
      <c r="L526" s="771"/>
      <c r="M526" s="771"/>
      <c r="N526" s="770"/>
      <c r="O526" s="771"/>
      <c r="P526" s="771"/>
      <c r="Q526" s="771"/>
      <c r="R526" s="771"/>
      <c r="S526" s="771"/>
      <c r="T526" s="771"/>
      <c r="U526" s="771"/>
      <c r="V526" s="771"/>
      <c r="W526" s="771"/>
      <c r="X526" s="771"/>
      <c r="Y526" s="771"/>
      <c r="Z526" s="771"/>
    </row>
    <row r="527" spans="1:26" ht="15.75" customHeight="1">
      <c r="A527" s="771"/>
      <c r="B527" s="861"/>
      <c r="C527" s="771"/>
      <c r="D527" s="771"/>
      <c r="E527" s="771"/>
      <c r="F527" s="771"/>
      <c r="G527" s="771"/>
      <c r="H527" s="771"/>
      <c r="I527" s="771"/>
      <c r="J527" s="771"/>
      <c r="K527" s="771"/>
      <c r="L527" s="771"/>
      <c r="M527" s="771"/>
      <c r="N527" s="770"/>
      <c r="O527" s="771"/>
      <c r="P527" s="771"/>
      <c r="Q527" s="771"/>
      <c r="R527" s="771"/>
      <c r="S527" s="771"/>
      <c r="T527" s="771"/>
      <c r="U527" s="771"/>
      <c r="V527" s="771"/>
      <c r="W527" s="771"/>
      <c r="X527" s="771"/>
      <c r="Y527" s="771"/>
      <c r="Z527" s="771"/>
    </row>
    <row r="528" spans="1:26" ht="15.75" customHeight="1">
      <c r="A528" s="771"/>
      <c r="B528" s="861"/>
      <c r="C528" s="771"/>
      <c r="D528" s="771"/>
      <c r="E528" s="771"/>
      <c r="F528" s="771"/>
      <c r="G528" s="771"/>
      <c r="H528" s="771"/>
      <c r="I528" s="771"/>
      <c r="J528" s="771"/>
      <c r="K528" s="771"/>
      <c r="L528" s="771"/>
      <c r="M528" s="771"/>
      <c r="N528" s="770"/>
      <c r="O528" s="771"/>
      <c r="P528" s="771"/>
      <c r="Q528" s="771"/>
      <c r="R528" s="771"/>
      <c r="S528" s="771"/>
      <c r="T528" s="771"/>
      <c r="U528" s="771"/>
      <c r="V528" s="771"/>
      <c r="W528" s="771"/>
      <c r="X528" s="771"/>
      <c r="Y528" s="771"/>
      <c r="Z528" s="771"/>
    </row>
    <row r="529" spans="1:26" ht="15.75" customHeight="1">
      <c r="A529" s="771"/>
      <c r="B529" s="861"/>
      <c r="C529" s="771"/>
      <c r="D529" s="771"/>
      <c r="E529" s="771"/>
      <c r="F529" s="771"/>
      <c r="G529" s="771"/>
      <c r="H529" s="771"/>
      <c r="I529" s="771"/>
      <c r="J529" s="771"/>
      <c r="K529" s="771"/>
      <c r="L529" s="771"/>
      <c r="M529" s="771"/>
      <c r="N529" s="770"/>
      <c r="O529" s="771"/>
      <c r="P529" s="771"/>
      <c r="Q529" s="771"/>
      <c r="R529" s="771"/>
      <c r="S529" s="771"/>
      <c r="T529" s="771"/>
      <c r="U529" s="771"/>
      <c r="V529" s="771"/>
      <c r="W529" s="771"/>
      <c r="X529" s="771"/>
      <c r="Y529" s="771"/>
      <c r="Z529" s="771"/>
    </row>
    <row r="530" spans="1:26" ht="15.75" customHeight="1">
      <c r="A530" s="771"/>
      <c r="B530" s="861"/>
      <c r="C530" s="771"/>
      <c r="D530" s="771"/>
      <c r="E530" s="771"/>
      <c r="F530" s="771"/>
      <c r="G530" s="771"/>
      <c r="H530" s="771"/>
      <c r="I530" s="771"/>
      <c r="J530" s="771"/>
      <c r="K530" s="771"/>
      <c r="L530" s="771"/>
      <c r="M530" s="771"/>
      <c r="N530" s="770"/>
      <c r="O530" s="771"/>
      <c r="P530" s="771"/>
      <c r="Q530" s="771"/>
      <c r="R530" s="771"/>
      <c r="S530" s="771"/>
      <c r="T530" s="771"/>
      <c r="U530" s="771"/>
      <c r="V530" s="771"/>
      <c r="W530" s="771"/>
      <c r="X530" s="771"/>
      <c r="Y530" s="771"/>
      <c r="Z530" s="771"/>
    </row>
    <row r="531" spans="1:26" ht="15.75" customHeight="1">
      <c r="A531" s="771"/>
      <c r="B531" s="861"/>
      <c r="C531" s="771"/>
      <c r="D531" s="771"/>
      <c r="E531" s="771"/>
      <c r="F531" s="771"/>
      <c r="G531" s="771"/>
      <c r="H531" s="771"/>
      <c r="I531" s="771"/>
      <c r="J531" s="771"/>
      <c r="K531" s="771"/>
      <c r="L531" s="771"/>
      <c r="M531" s="771"/>
      <c r="N531" s="770"/>
      <c r="O531" s="771"/>
      <c r="P531" s="771"/>
      <c r="Q531" s="771"/>
      <c r="R531" s="771"/>
      <c r="S531" s="771"/>
      <c r="T531" s="771"/>
      <c r="U531" s="771"/>
      <c r="V531" s="771"/>
      <c r="W531" s="771"/>
      <c r="X531" s="771"/>
      <c r="Y531" s="771"/>
      <c r="Z531" s="771"/>
    </row>
    <row r="532" spans="1:26" ht="15.75" customHeight="1">
      <c r="A532" s="771"/>
      <c r="B532" s="861"/>
      <c r="C532" s="771"/>
      <c r="D532" s="771"/>
      <c r="E532" s="771"/>
      <c r="F532" s="771"/>
      <c r="G532" s="771"/>
      <c r="H532" s="771"/>
      <c r="I532" s="771"/>
      <c r="J532" s="771"/>
      <c r="K532" s="771"/>
      <c r="L532" s="771"/>
      <c r="M532" s="771"/>
      <c r="N532" s="770"/>
      <c r="O532" s="771"/>
      <c r="P532" s="771"/>
      <c r="Q532" s="771"/>
      <c r="R532" s="771"/>
      <c r="S532" s="771"/>
      <c r="T532" s="771"/>
      <c r="U532" s="771"/>
      <c r="V532" s="771"/>
      <c r="W532" s="771"/>
      <c r="X532" s="771"/>
      <c r="Y532" s="771"/>
      <c r="Z532" s="771"/>
    </row>
    <row r="533" spans="1:26" ht="15.75" customHeight="1">
      <c r="A533" s="771"/>
      <c r="B533" s="861"/>
      <c r="C533" s="771"/>
      <c r="D533" s="771"/>
      <c r="E533" s="771"/>
      <c r="F533" s="771"/>
      <c r="G533" s="771"/>
      <c r="H533" s="771"/>
      <c r="I533" s="771"/>
      <c r="J533" s="771"/>
      <c r="K533" s="771"/>
      <c r="L533" s="771"/>
      <c r="M533" s="771"/>
      <c r="N533" s="770"/>
      <c r="O533" s="771"/>
      <c r="P533" s="771"/>
      <c r="Q533" s="771"/>
      <c r="R533" s="771"/>
      <c r="S533" s="771"/>
      <c r="T533" s="771"/>
      <c r="U533" s="771"/>
      <c r="V533" s="771"/>
      <c r="W533" s="771"/>
      <c r="X533" s="771"/>
      <c r="Y533" s="771"/>
      <c r="Z533" s="771"/>
    </row>
    <row r="534" spans="1:26" ht="15.75" customHeight="1">
      <c r="A534" s="771"/>
      <c r="B534" s="861"/>
      <c r="C534" s="771"/>
      <c r="D534" s="771"/>
      <c r="E534" s="771"/>
      <c r="F534" s="771"/>
      <c r="G534" s="771"/>
      <c r="H534" s="771"/>
      <c r="I534" s="771"/>
      <c r="J534" s="771"/>
      <c r="K534" s="771"/>
      <c r="L534" s="771"/>
      <c r="M534" s="771"/>
      <c r="N534" s="770"/>
      <c r="O534" s="771"/>
      <c r="P534" s="771"/>
      <c r="Q534" s="771"/>
      <c r="R534" s="771"/>
      <c r="S534" s="771"/>
      <c r="T534" s="771"/>
      <c r="U534" s="771"/>
      <c r="V534" s="771"/>
      <c r="W534" s="771"/>
      <c r="X534" s="771"/>
      <c r="Y534" s="771"/>
      <c r="Z534" s="771"/>
    </row>
    <row r="535" spans="1:26" ht="15.75" customHeight="1">
      <c r="A535" s="771"/>
      <c r="B535" s="861"/>
      <c r="C535" s="771"/>
      <c r="D535" s="771"/>
      <c r="E535" s="771"/>
      <c r="F535" s="771"/>
      <c r="G535" s="771"/>
      <c r="H535" s="771"/>
      <c r="I535" s="771"/>
      <c r="J535" s="771"/>
      <c r="K535" s="771"/>
      <c r="L535" s="771"/>
      <c r="M535" s="771"/>
      <c r="N535" s="770"/>
      <c r="O535" s="771"/>
      <c r="P535" s="771"/>
      <c r="Q535" s="771"/>
      <c r="R535" s="771"/>
      <c r="S535" s="771"/>
      <c r="T535" s="771"/>
      <c r="U535" s="771"/>
      <c r="V535" s="771"/>
      <c r="W535" s="771"/>
      <c r="X535" s="771"/>
      <c r="Y535" s="771"/>
      <c r="Z535" s="771"/>
    </row>
    <row r="536" spans="1:26" ht="15.75" customHeight="1">
      <c r="A536" s="771"/>
      <c r="B536" s="861"/>
      <c r="C536" s="771"/>
      <c r="D536" s="771"/>
      <c r="E536" s="771"/>
      <c r="F536" s="771"/>
      <c r="G536" s="771"/>
      <c r="H536" s="771"/>
      <c r="I536" s="771"/>
      <c r="J536" s="771"/>
      <c r="K536" s="771"/>
      <c r="L536" s="771"/>
      <c r="M536" s="771"/>
      <c r="N536" s="770"/>
      <c r="O536" s="771"/>
      <c r="P536" s="771"/>
      <c r="Q536" s="771"/>
      <c r="R536" s="771"/>
      <c r="S536" s="771"/>
      <c r="T536" s="771"/>
      <c r="U536" s="771"/>
      <c r="V536" s="771"/>
      <c r="W536" s="771"/>
      <c r="X536" s="771"/>
      <c r="Y536" s="771"/>
      <c r="Z536" s="771"/>
    </row>
    <row r="537" spans="1:26" ht="15.75" customHeight="1">
      <c r="A537" s="771"/>
      <c r="B537" s="861"/>
      <c r="C537" s="771"/>
      <c r="D537" s="771"/>
      <c r="E537" s="771"/>
      <c r="F537" s="771"/>
      <c r="G537" s="771"/>
      <c r="H537" s="771"/>
      <c r="I537" s="771"/>
      <c r="J537" s="771"/>
      <c r="K537" s="771"/>
      <c r="L537" s="771"/>
      <c r="M537" s="771"/>
      <c r="N537" s="770"/>
      <c r="O537" s="771"/>
      <c r="P537" s="771"/>
      <c r="Q537" s="771"/>
      <c r="R537" s="771"/>
      <c r="S537" s="771"/>
      <c r="T537" s="771"/>
      <c r="U537" s="771"/>
      <c r="V537" s="771"/>
      <c r="W537" s="771"/>
      <c r="X537" s="771"/>
      <c r="Y537" s="771"/>
      <c r="Z537" s="771"/>
    </row>
    <row r="538" spans="1:26" ht="15.75" customHeight="1">
      <c r="A538" s="771"/>
      <c r="B538" s="861"/>
      <c r="C538" s="771"/>
      <c r="D538" s="771"/>
      <c r="E538" s="771"/>
      <c r="F538" s="771"/>
      <c r="G538" s="771"/>
      <c r="H538" s="771"/>
      <c r="I538" s="771"/>
      <c r="J538" s="771"/>
      <c r="K538" s="771"/>
      <c r="L538" s="771"/>
      <c r="M538" s="771"/>
      <c r="N538" s="770"/>
      <c r="O538" s="771"/>
      <c r="P538" s="771"/>
      <c r="Q538" s="771"/>
      <c r="R538" s="771"/>
      <c r="S538" s="771"/>
      <c r="T538" s="771"/>
      <c r="U538" s="771"/>
      <c r="V538" s="771"/>
      <c r="W538" s="771"/>
      <c r="X538" s="771"/>
      <c r="Y538" s="771"/>
      <c r="Z538" s="771"/>
    </row>
    <row r="539" spans="1:26" ht="15.75" customHeight="1">
      <c r="A539" s="771"/>
      <c r="B539" s="861"/>
      <c r="C539" s="771"/>
      <c r="D539" s="771"/>
      <c r="E539" s="771"/>
      <c r="F539" s="771"/>
      <c r="G539" s="771"/>
      <c r="H539" s="771"/>
      <c r="I539" s="771"/>
      <c r="J539" s="771"/>
      <c r="K539" s="771"/>
      <c r="L539" s="771"/>
      <c r="M539" s="771"/>
      <c r="N539" s="770"/>
      <c r="O539" s="771"/>
      <c r="P539" s="771"/>
      <c r="Q539" s="771"/>
      <c r="R539" s="771"/>
      <c r="S539" s="771"/>
      <c r="T539" s="771"/>
      <c r="U539" s="771"/>
      <c r="V539" s="771"/>
      <c r="W539" s="771"/>
      <c r="X539" s="771"/>
      <c r="Y539" s="771"/>
      <c r="Z539" s="771"/>
    </row>
    <row r="540" spans="1:26" ht="15.75" customHeight="1">
      <c r="A540" s="771"/>
      <c r="B540" s="861"/>
      <c r="C540" s="771"/>
      <c r="D540" s="771"/>
      <c r="E540" s="771"/>
      <c r="F540" s="771"/>
      <c r="G540" s="771"/>
      <c r="H540" s="771"/>
      <c r="I540" s="771"/>
      <c r="J540" s="771"/>
      <c r="K540" s="771"/>
      <c r="L540" s="771"/>
      <c r="M540" s="771"/>
      <c r="N540" s="770"/>
      <c r="O540" s="771"/>
      <c r="P540" s="771"/>
      <c r="Q540" s="771"/>
      <c r="R540" s="771"/>
      <c r="S540" s="771"/>
      <c r="T540" s="771"/>
      <c r="U540" s="771"/>
      <c r="V540" s="771"/>
      <c r="W540" s="771"/>
      <c r="X540" s="771"/>
      <c r="Y540" s="771"/>
      <c r="Z540" s="771"/>
    </row>
    <row r="541" spans="1:26" ht="15.75" customHeight="1">
      <c r="A541" s="771"/>
      <c r="B541" s="861"/>
      <c r="C541" s="771"/>
      <c r="D541" s="771"/>
      <c r="E541" s="771"/>
      <c r="F541" s="771"/>
      <c r="G541" s="771"/>
      <c r="H541" s="771"/>
      <c r="I541" s="771"/>
      <c r="J541" s="771"/>
      <c r="K541" s="771"/>
      <c r="L541" s="771"/>
      <c r="M541" s="771"/>
      <c r="N541" s="770"/>
      <c r="O541" s="771"/>
      <c r="P541" s="771"/>
      <c r="Q541" s="771"/>
      <c r="R541" s="771"/>
      <c r="S541" s="771"/>
      <c r="T541" s="771"/>
      <c r="U541" s="771"/>
      <c r="V541" s="771"/>
      <c r="W541" s="771"/>
      <c r="X541" s="771"/>
      <c r="Y541" s="771"/>
      <c r="Z541" s="771"/>
    </row>
    <row r="542" spans="1:26" ht="15.75" customHeight="1">
      <c r="A542" s="771"/>
      <c r="B542" s="861"/>
      <c r="C542" s="771"/>
      <c r="D542" s="771"/>
      <c r="E542" s="771"/>
      <c r="F542" s="771"/>
      <c r="G542" s="771"/>
      <c r="H542" s="771"/>
      <c r="I542" s="771"/>
      <c r="J542" s="771"/>
      <c r="K542" s="771"/>
      <c r="L542" s="771"/>
      <c r="M542" s="771"/>
      <c r="N542" s="770"/>
      <c r="O542" s="771"/>
      <c r="P542" s="771"/>
      <c r="Q542" s="771"/>
      <c r="R542" s="771"/>
      <c r="S542" s="771"/>
      <c r="T542" s="771"/>
      <c r="U542" s="771"/>
      <c r="V542" s="771"/>
      <c r="W542" s="771"/>
      <c r="X542" s="771"/>
      <c r="Y542" s="771"/>
      <c r="Z542" s="771"/>
    </row>
    <row r="543" spans="1:26" ht="15.75" customHeight="1">
      <c r="A543" s="771"/>
      <c r="B543" s="861"/>
      <c r="C543" s="771"/>
      <c r="D543" s="771"/>
      <c r="E543" s="771"/>
      <c r="F543" s="771"/>
      <c r="G543" s="771"/>
      <c r="H543" s="771"/>
      <c r="I543" s="771"/>
      <c r="J543" s="771"/>
      <c r="K543" s="771"/>
      <c r="L543" s="771"/>
      <c r="M543" s="771"/>
      <c r="N543" s="770"/>
      <c r="O543" s="771"/>
      <c r="P543" s="771"/>
      <c r="Q543" s="771"/>
      <c r="R543" s="771"/>
      <c r="S543" s="771"/>
      <c r="T543" s="771"/>
      <c r="U543" s="771"/>
      <c r="V543" s="771"/>
      <c r="W543" s="771"/>
      <c r="X543" s="771"/>
      <c r="Y543" s="771"/>
      <c r="Z543" s="771"/>
    </row>
    <row r="544" spans="1:26" ht="15.75" customHeight="1">
      <c r="A544" s="771"/>
      <c r="B544" s="861"/>
      <c r="C544" s="771"/>
      <c r="D544" s="771"/>
      <c r="E544" s="771"/>
      <c r="F544" s="771"/>
      <c r="G544" s="771"/>
      <c r="H544" s="771"/>
      <c r="I544" s="771"/>
      <c r="J544" s="771"/>
      <c r="K544" s="771"/>
      <c r="L544" s="771"/>
      <c r="M544" s="771"/>
      <c r="N544" s="770"/>
      <c r="O544" s="771"/>
      <c r="P544" s="771"/>
      <c r="Q544" s="771"/>
      <c r="R544" s="771"/>
      <c r="S544" s="771"/>
      <c r="T544" s="771"/>
      <c r="U544" s="771"/>
      <c r="V544" s="771"/>
      <c r="W544" s="771"/>
      <c r="X544" s="771"/>
      <c r="Y544" s="771"/>
      <c r="Z544" s="771"/>
    </row>
    <row r="545" spans="1:26" ht="15.75" customHeight="1">
      <c r="A545" s="771"/>
      <c r="B545" s="861"/>
      <c r="C545" s="771"/>
      <c r="D545" s="771"/>
      <c r="E545" s="771"/>
      <c r="F545" s="771"/>
      <c r="G545" s="771"/>
      <c r="H545" s="771"/>
      <c r="I545" s="771"/>
      <c r="J545" s="771"/>
      <c r="K545" s="771"/>
      <c r="L545" s="771"/>
      <c r="M545" s="771"/>
      <c r="N545" s="770"/>
      <c r="O545" s="771"/>
      <c r="P545" s="771"/>
      <c r="Q545" s="771"/>
      <c r="R545" s="771"/>
      <c r="S545" s="771"/>
      <c r="T545" s="771"/>
      <c r="U545" s="771"/>
      <c r="V545" s="771"/>
      <c r="W545" s="771"/>
      <c r="X545" s="771"/>
      <c r="Y545" s="771"/>
      <c r="Z545" s="771"/>
    </row>
    <row r="546" spans="1:26" ht="15.75" customHeight="1">
      <c r="A546" s="771"/>
      <c r="B546" s="861"/>
      <c r="C546" s="771"/>
      <c r="D546" s="771"/>
      <c r="E546" s="771"/>
      <c r="F546" s="771"/>
      <c r="G546" s="771"/>
      <c r="H546" s="771"/>
      <c r="I546" s="771"/>
      <c r="J546" s="771"/>
      <c r="K546" s="771"/>
      <c r="L546" s="771"/>
      <c r="M546" s="771"/>
      <c r="N546" s="770"/>
      <c r="O546" s="771"/>
      <c r="P546" s="771"/>
      <c r="Q546" s="771"/>
      <c r="R546" s="771"/>
      <c r="S546" s="771"/>
      <c r="T546" s="771"/>
      <c r="U546" s="771"/>
      <c r="V546" s="771"/>
      <c r="W546" s="771"/>
      <c r="X546" s="771"/>
      <c r="Y546" s="771"/>
      <c r="Z546" s="771"/>
    </row>
    <row r="547" spans="1:26" ht="15.75" customHeight="1">
      <c r="A547" s="771"/>
      <c r="B547" s="861"/>
      <c r="C547" s="771"/>
      <c r="D547" s="771"/>
      <c r="E547" s="771"/>
      <c r="F547" s="771"/>
      <c r="G547" s="771"/>
      <c r="H547" s="771"/>
      <c r="I547" s="771"/>
      <c r="J547" s="771"/>
      <c r="K547" s="771"/>
      <c r="L547" s="771"/>
      <c r="M547" s="771"/>
      <c r="N547" s="770"/>
      <c r="O547" s="771"/>
      <c r="P547" s="771"/>
      <c r="Q547" s="771"/>
      <c r="R547" s="771"/>
      <c r="S547" s="771"/>
      <c r="T547" s="771"/>
      <c r="U547" s="771"/>
      <c r="V547" s="771"/>
      <c r="W547" s="771"/>
      <c r="X547" s="771"/>
      <c r="Y547" s="771"/>
      <c r="Z547" s="771"/>
    </row>
    <row r="548" spans="1:26" ht="15.75" customHeight="1">
      <c r="A548" s="771"/>
      <c r="B548" s="861"/>
      <c r="C548" s="771"/>
      <c r="D548" s="771"/>
      <c r="E548" s="771"/>
      <c r="F548" s="771"/>
      <c r="G548" s="771"/>
      <c r="H548" s="771"/>
      <c r="I548" s="771"/>
      <c r="J548" s="771"/>
      <c r="K548" s="771"/>
      <c r="L548" s="771"/>
      <c r="M548" s="771"/>
      <c r="N548" s="770"/>
      <c r="O548" s="771"/>
      <c r="P548" s="771"/>
      <c r="Q548" s="771"/>
      <c r="R548" s="771"/>
      <c r="S548" s="771"/>
      <c r="T548" s="771"/>
      <c r="U548" s="771"/>
      <c r="V548" s="771"/>
      <c r="W548" s="771"/>
      <c r="X548" s="771"/>
      <c r="Y548" s="771"/>
      <c r="Z548" s="771"/>
    </row>
    <row r="549" spans="1:26" ht="15.75" customHeight="1">
      <c r="A549" s="771"/>
      <c r="B549" s="861"/>
      <c r="C549" s="771"/>
      <c r="D549" s="771"/>
      <c r="E549" s="771"/>
      <c r="F549" s="771"/>
      <c r="G549" s="771"/>
      <c r="H549" s="771"/>
      <c r="I549" s="771"/>
      <c r="J549" s="771"/>
      <c r="K549" s="771"/>
      <c r="L549" s="771"/>
      <c r="M549" s="771"/>
      <c r="N549" s="770"/>
      <c r="O549" s="771"/>
      <c r="P549" s="771"/>
      <c r="Q549" s="771"/>
      <c r="R549" s="771"/>
      <c r="S549" s="771"/>
      <c r="T549" s="771"/>
      <c r="U549" s="771"/>
      <c r="V549" s="771"/>
      <c r="W549" s="771"/>
      <c r="X549" s="771"/>
      <c r="Y549" s="771"/>
      <c r="Z549" s="771"/>
    </row>
    <row r="550" spans="1:26" ht="15.75" customHeight="1">
      <c r="A550" s="771"/>
      <c r="B550" s="861"/>
      <c r="C550" s="771"/>
      <c r="D550" s="771"/>
      <c r="E550" s="771"/>
      <c r="F550" s="771"/>
      <c r="G550" s="771"/>
      <c r="H550" s="771"/>
      <c r="I550" s="771"/>
      <c r="J550" s="771"/>
      <c r="K550" s="771"/>
      <c r="L550" s="771"/>
      <c r="M550" s="771"/>
      <c r="N550" s="770"/>
      <c r="O550" s="771"/>
      <c r="P550" s="771"/>
      <c r="Q550" s="771"/>
      <c r="R550" s="771"/>
      <c r="S550" s="771"/>
      <c r="T550" s="771"/>
      <c r="U550" s="771"/>
      <c r="V550" s="771"/>
      <c r="W550" s="771"/>
      <c r="X550" s="771"/>
      <c r="Y550" s="771"/>
      <c r="Z550" s="771"/>
    </row>
    <row r="551" spans="1:26" ht="15.75" customHeight="1">
      <c r="A551" s="771"/>
      <c r="B551" s="861"/>
      <c r="C551" s="771"/>
      <c r="D551" s="771"/>
      <c r="E551" s="771"/>
      <c r="F551" s="771"/>
      <c r="G551" s="771"/>
      <c r="H551" s="771"/>
      <c r="I551" s="771"/>
      <c r="J551" s="771"/>
      <c r="K551" s="771"/>
      <c r="L551" s="771"/>
      <c r="M551" s="771"/>
      <c r="N551" s="770"/>
      <c r="O551" s="771"/>
      <c r="P551" s="771"/>
      <c r="Q551" s="771"/>
      <c r="R551" s="771"/>
      <c r="S551" s="771"/>
      <c r="T551" s="771"/>
      <c r="U551" s="771"/>
      <c r="V551" s="771"/>
      <c r="W551" s="771"/>
      <c r="X551" s="771"/>
      <c r="Y551" s="771"/>
      <c r="Z551" s="771"/>
    </row>
    <row r="552" spans="1:26" ht="15.75" customHeight="1">
      <c r="A552" s="771"/>
      <c r="B552" s="861"/>
      <c r="C552" s="771"/>
      <c r="D552" s="771"/>
      <c r="E552" s="771"/>
      <c r="F552" s="771"/>
      <c r="G552" s="771"/>
      <c r="H552" s="771"/>
      <c r="I552" s="771"/>
      <c r="J552" s="771"/>
      <c r="K552" s="771"/>
      <c r="L552" s="771"/>
      <c r="M552" s="771"/>
      <c r="N552" s="770"/>
      <c r="O552" s="771"/>
      <c r="P552" s="771"/>
      <c r="Q552" s="771"/>
      <c r="R552" s="771"/>
      <c r="S552" s="771"/>
      <c r="T552" s="771"/>
      <c r="U552" s="771"/>
      <c r="V552" s="771"/>
      <c r="W552" s="771"/>
      <c r="X552" s="771"/>
      <c r="Y552" s="771"/>
      <c r="Z552" s="771"/>
    </row>
    <row r="553" spans="1:26" ht="15.75" customHeight="1">
      <c r="A553" s="771"/>
      <c r="B553" s="861"/>
      <c r="C553" s="771"/>
      <c r="D553" s="771"/>
      <c r="E553" s="771"/>
      <c r="F553" s="771"/>
      <c r="G553" s="771"/>
      <c r="H553" s="771"/>
      <c r="I553" s="771"/>
      <c r="J553" s="771"/>
      <c r="K553" s="771"/>
      <c r="L553" s="771"/>
      <c r="M553" s="771"/>
      <c r="N553" s="770"/>
      <c r="O553" s="771"/>
      <c r="P553" s="771"/>
      <c r="Q553" s="771"/>
      <c r="R553" s="771"/>
      <c r="S553" s="771"/>
      <c r="T553" s="771"/>
      <c r="U553" s="771"/>
      <c r="V553" s="771"/>
      <c r="W553" s="771"/>
      <c r="X553" s="771"/>
      <c r="Y553" s="771"/>
      <c r="Z553" s="771"/>
    </row>
    <row r="554" spans="1:26" ht="15.75" customHeight="1">
      <c r="A554" s="771"/>
      <c r="B554" s="861"/>
      <c r="C554" s="771"/>
      <c r="D554" s="771"/>
      <c r="E554" s="771"/>
      <c r="F554" s="771"/>
      <c r="G554" s="771"/>
      <c r="H554" s="771"/>
      <c r="I554" s="771"/>
      <c r="J554" s="771"/>
      <c r="K554" s="771"/>
      <c r="L554" s="771"/>
      <c r="M554" s="771"/>
      <c r="N554" s="770"/>
      <c r="O554" s="771"/>
      <c r="P554" s="771"/>
      <c r="Q554" s="771"/>
      <c r="R554" s="771"/>
      <c r="S554" s="771"/>
      <c r="T554" s="771"/>
      <c r="U554" s="771"/>
      <c r="V554" s="771"/>
      <c r="W554" s="771"/>
      <c r="X554" s="771"/>
      <c r="Y554" s="771"/>
      <c r="Z554" s="771"/>
    </row>
    <row r="555" spans="1:26" ht="15.75" customHeight="1">
      <c r="A555" s="771"/>
      <c r="B555" s="861"/>
      <c r="C555" s="771"/>
      <c r="D555" s="771"/>
      <c r="E555" s="771"/>
      <c r="F555" s="771"/>
      <c r="G555" s="771"/>
      <c r="H555" s="771"/>
      <c r="I555" s="771"/>
      <c r="J555" s="771"/>
      <c r="K555" s="771"/>
      <c r="L555" s="771"/>
      <c r="M555" s="771"/>
      <c r="N555" s="770"/>
      <c r="O555" s="771"/>
      <c r="P555" s="771"/>
      <c r="Q555" s="771"/>
      <c r="R555" s="771"/>
      <c r="S555" s="771"/>
      <c r="T555" s="771"/>
      <c r="U555" s="771"/>
      <c r="V555" s="771"/>
      <c r="W555" s="771"/>
      <c r="X555" s="771"/>
      <c r="Y555" s="771"/>
      <c r="Z555" s="771"/>
    </row>
    <row r="556" spans="1:26" ht="15.75" customHeight="1">
      <c r="A556" s="771"/>
      <c r="B556" s="861"/>
      <c r="C556" s="771"/>
      <c r="D556" s="771"/>
      <c r="E556" s="771"/>
      <c r="F556" s="771"/>
      <c r="G556" s="771"/>
      <c r="H556" s="771"/>
      <c r="I556" s="771"/>
      <c r="J556" s="771"/>
      <c r="K556" s="771"/>
      <c r="L556" s="771"/>
      <c r="M556" s="771"/>
      <c r="N556" s="770"/>
      <c r="O556" s="771"/>
      <c r="P556" s="771"/>
      <c r="Q556" s="771"/>
      <c r="R556" s="771"/>
      <c r="S556" s="771"/>
      <c r="T556" s="771"/>
      <c r="U556" s="771"/>
      <c r="V556" s="771"/>
      <c r="W556" s="771"/>
      <c r="X556" s="771"/>
      <c r="Y556" s="771"/>
      <c r="Z556" s="771"/>
    </row>
    <row r="557" spans="1:26" ht="15.75" customHeight="1">
      <c r="A557" s="771"/>
      <c r="B557" s="861"/>
      <c r="C557" s="771"/>
      <c r="D557" s="771"/>
      <c r="E557" s="771"/>
      <c r="F557" s="771"/>
      <c r="G557" s="771"/>
      <c r="H557" s="771"/>
      <c r="I557" s="771"/>
      <c r="J557" s="771"/>
      <c r="K557" s="771"/>
      <c r="L557" s="771"/>
      <c r="M557" s="771"/>
      <c r="N557" s="770"/>
      <c r="O557" s="771"/>
      <c r="P557" s="771"/>
      <c r="Q557" s="771"/>
      <c r="R557" s="771"/>
      <c r="S557" s="771"/>
      <c r="T557" s="771"/>
      <c r="U557" s="771"/>
      <c r="V557" s="771"/>
      <c r="W557" s="771"/>
      <c r="X557" s="771"/>
      <c r="Y557" s="771"/>
      <c r="Z557" s="771"/>
    </row>
    <row r="558" spans="1:26" ht="15.75" customHeight="1">
      <c r="A558" s="771"/>
      <c r="B558" s="861"/>
      <c r="C558" s="771"/>
      <c r="D558" s="771"/>
      <c r="E558" s="771"/>
      <c r="F558" s="771"/>
      <c r="G558" s="771"/>
      <c r="H558" s="771"/>
      <c r="I558" s="771"/>
      <c r="J558" s="771"/>
      <c r="K558" s="771"/>
      <c r="L558" s="771"/>
      <c r="M558" s="771"/>
      <c r="N558" s="770"/>
      <c r="O558" s="771"/>
      <c r="P558" s="771"/>
      <c r="Q558" s="771"/>
      <c r="R558" s="771"/>
      <c r="S558" s="771"/>
      <c r="T558" s="771"/>
      <c r="U558" s="771"/>
      <c r="V558" s="771"/>
      <c r="W558" s="771"/>
      <c r="X558" s="771"/>
      <c r="Y558" s="771"/>
      <c r="Z558" s="771"/>
    </row>
    <row r="559" spans="1:26" ht="15.75" customHeight="1">
      <c r="A559" s="771"/>
      <c r="B559" s="861"/>
      <c r="C559" s="771"/>
      <c r="D559" s="771"/>
      <c r="E559" s="771"/>
      <c r="F559" s="771"/>
      <c r="G559" s="771"/>
      <c r="H559" s="771"/>
      <c r="I559" s="771"/>
      <c r="J559" s="771"/>
      <c r="K559" s="771"/>
      <c r="L559" s="771"/>
      <c r="M559" s="771"/>
      <c r="N559" s="770"/>
      <c r="O559" s="771"/>
      <c r="P559" s="771"/>
      <c r="Q559" s="771"/>
      <c r="R559" s="771"/>
      <c r="S559" s="771"/>
      <c r="T559" s="771"/>
      <c r="U559" s="771"/>
      <c r="V559" s="771"/>
      <c r="W559" s="771"/>
      <c r="X559" s="771"/>
      <c r="Y559" s="771"/>
      <c r="Z559" s="771"/>
    </row>
    <row r="560" spans="1:26" ht="15.75" customHeight="1">
      <c r="A560" s="771"/>
      <c r="B560" s="861"/>
      <c r="C560" s="771"/>
      <c r="D560" s="771"/>
      <c r="E560" s="771"/>
      <c r="F560" s="771"/>
      <c r="G560" s="771"/>
      <c r="H560" s="771"/>
      <c r="I560" s="771"/>
      <c r="J560" s="771"/>
      <c r="K560" s="771"/>
      <c r="L560" s="771"/>
      <c r="M560" s="771"/>
      <c r="N560" s="770"/>
      <c r="O560" s="771"/>
      <c r="P560" s="771"/>
      <c r="Q560" s="771"/>
      <c r="R560" s="771"/>
      <c r="S560" s="771"/>
      <c r="T560" s="771"/>
      <c r="U560" s="771"/>
      <c r="V560" s="771"/>
      <c r="W560" s="771"/>
      <c r="X560" s="771"/>
      <c r="Y560" s="771"/>
      <c r="Z560" s="771"/>
    </row>
    <row r="561" spans="1:26" ht="15.75" customHeight="1">
      <c r="A561" s="771"/>
      <c r="B561" s="861"/>
      <c r="C561" s="771"/>
      <c r="D561" s="771"/>
      <c r="E561" s="771"/>
      <c r="F561" s="771"/>
      <c r="G561" s="771"/>
      <c r="H561" s="771"/>
      <c r="I561" s="771"/>
      <c r="J561" s="771"/>
      <c r="K561" s="771"/>
      <c r="L561" s="771"/>
      <c r="M561" s="771"/>
      <c r="N561" s="770"/>
      <c r="O561" s="771"/>
      <c r="P561" s="771"/>
      <c r="Q561" s="771"/>
      <c r="R561" s="771"/>
      <c r="S561" s="771"/>
      <c r="T561" s="771"/>
      <c r="U561" s="771"/>
      <c r="V561" s="771"/>
      <c r="W561" s="771"/>
      <c r="X561" s="771"/>
      <c r="Y561" s="771"/>
      <c r="Z561" s="771"/>
    </row>
    <row r="562" spans="1:26" ht="15.75" customHeight="1">
      <c r="A562" s="771"/>
      <c r="B562" s="861"/>
      <c r="C562" s="771"/>
      <c r="D562" s="771"/>
      <c r="E562" s="771"/>
      <c r="F562" s="771"/>
      <c r="G562" s="771"/>
      <c r="H562" s="771"/>
      <c r="I562" s="771"/>
      <c r="J562" s="771"/>
      <c r="K562" s="771"/>
      <c r="L562" s="771"/>
      <c r="M562" s="771"/>
      <c r="N562" s="770"/>
      <c r="O562" s="771"/>
      <c r="P562" s="771"/>
      <c r="Q562" s="771"/>
      <c r="R562" s="771"/>
      <c r="S562" s="771"/>
      <c r="T562" s="771"/>
      <c r="U562" s="771"/>
      <c r="V562" s="771"/>
      <c r="W562" s="771"/>
      <c r="X562" s="771"/>
      <c r="Y562" s="771"/>
      <c r="Z562" s="771"/>
    </row>
    <row r="563" spans="1:26" ht="15.75" customHeight="1">
      <c r="A563" s="771"/>
      <c r="B563" s="861"/>
      <c r="C563" s="771"/>
      <c r="D563" s="771"/>
      <c r="E563" s="771"/>
      <c r="F563" s="771"/>
      <c r="G563" s="771"/>
      <c r="H563" s="771"/>
      <c r="I563" s="771"/>
      <c r="J563" s="771"/>
      <c r="K563" s="771"/>
      <c r="L563" s="771"/>
      <c r="M563" s="771"/>
      <c r="N563" s="770"/>
      <c r="O563" s="771"/>
      <c r="P563" s="771"/>
      <c r="Q563" s="771"/>
      <c r="R563" s="771"/>
      <c r="S563" s="771"/>
      <c r="T563" s="771"/>
      <c r="U563" s="771"/>
      <c r="V563" s="771"/>
      <c r="W563" s="771"/>
      <c r="X563" s="771"/>
      <c r="Y563" s="771"/>
      <c r="Z563" s="771"/>
    </row>
    <row r="564" spans="1:26" ht="15.75" customHeight="1">
      <c r="A564" s="771"/>
      <c r="B564" s="861"/>
      <c r="C564" s="771"/>
      <c r="D564" s="771"/>
      <c r="E564" s="771"/>
      <c r="F564" s="771"/>
      <c r="G564" s="771"/>
      <c r="H564" s="771"/>
      <c r="I564" s="771"/>
      <c r="J564" s="771"/>
      <c r="K564" s="771"/>
      <c r="L564" s="771"/>
      <c r="M564" s="771"/>
      <c r="N564" s="770"/>
      <c r="O564" s="771"/>
      <c r="P564" s="771"/>
      <c r="Q564" s="771"/>
      <c r="R564" s="771"/>
      <c r="S564" s="771"/>
      <c r="T564" s="771"/>
      <c r="U564" s="771"/>
      <c r="V564" s="771"/>
      <c r="W564" s="771"/>
      <c r="X564" s="771"/>
      <c r="Y564" s="771"/>
      <c r="Z564" s="771"/>
    </row>
    <row r="565" spans="1:26" ht="15.75" customHeight="1">
      <c r="A565" s="771"/>
      <c r="B565" s="861"/>
      <c r="C565" s="771"/>
      <c r="D565" s="771"/>
      <c r="E565" s="771"/>
      <c r="F565" s="771"/>
      <c r="G565" s="771"/>
      <c r="H565" s="771"/>
      <c r="I565" s="771"/>
      <c r="J565" s="771"/>
      <c r="K565" s="771"/>
      <c r="L565" s="771"/>
      <c r="M565" s="771"/>
      <c r="N565" s="770"/>
      <c r="O565" s="771"/>
      <c r="P565" s="771"/>
      <c r="Q565" s="771"/>
      <c r="R565" s="771"/>
      <c r="S565" s="771"/>
      <c r="T565" s="771"/>
      <c r="U565" s="771"/>
      <c r="V565" s="771"/>
      <c r="W565" s="771"/>
      <c r="X565" s="771"/>
      <c r="Y565" s="771"/>
      <c r="Z565" s="771"/>
    </row>
    <row r="566" spans="1:26" ht="15.75" customHeight="1">
      <c r="A566" s="771"/>
      <c r="B566" s="861"/>
      <c r="C566" s="771"/>
      <c r="D566" s="771"/>
      <c r="E566" s="771"/>
      <c r="F566" s="771"/>
      <c r="G566" s="771"/>
      <c r="H566" s="771"/>
      <c r="I566" s="771"/>
      <c r="J566" s="771"/>
      <c r="K566" s="771"/>
      <c r="L566" s="771"/>
      <c r="M566" s="771"/>
      <c r="N566" s="770"/>
      <c r="O566" s="771"/>
      <c r="P566" s="771"/>
      <c r="Q566" s="771"/>
      <c r="R566" s="771"/>
      <c r="S566" s="771"/>
      <c r="T566" s="771"/>
      <c r="U566" s="771"/>
      <c r="V566" s="771"/>
      <c r="W566" s="771"/>
      <c r="X566" s="771"/>
      <c r="Y566" s="771"/>
      <c r="Z566" s="771"/>
    </row>
    <row r="567" spans="1:26" ht="15.75" customHeight="1">
      <c r="A567" s="771"/>
      <c r="B567" s="861"/>
      <c r="C567" s="771"/>
      <c r="D567" s="771"/>
      <c r="E567" s="771"/>
      <c r="F567" s="771"/>
      <c r="G567" s="771"/>
      <c r="H567" s="771"/>
      <c r="I567" s="771"/>
      <c r="J567" s="771"/>
      <c r="K567" s="771"/>
      <c r="L567" s="771"/>
      <c r="M567" s="771"/>
      <c r="N567" s="770"/>
      <c r="O567" s="771"/>
      <c r="P567" s="771"/>
      <c r="Q567" s="771"/>
      <c r="R567" s="771"/>
      <c r="S567" s="771"/>
      <c r="T567" s="771"/>
      <c r="U567" s="771"/>
      <c r="V567" s="771"/>
      <c r="W567" s="771"/>
      <c r="X567" s="771"/>
      <c r="Y567" s="771"/>
      <c r="Z567" s="771"/>
    </row>
    <row r="568" spans="1:26" ht="15.75" customHeight="1">
      <c r="A568" s="771"/>
      <c r="B568" s="861"/>
      <c r="C568" s="771"/>
      <c r="D568" s="771"/>
      <c r="E568" s="771"/>
      <c r="F568" s="771"/>
      <c r="G568" s="771"/>
      <c r="H568" s="771"/>
      <c r="I568" s="771"/>
      <c r="J568" s="771"/>
      <c r="K568" s="771"/>
      <c r="L568" s="771"/>
      <c r="M568" s="771"/>
      <c r="N568" s="770"/>
      <c r="O568" s="771"/>
      <c r="P568" s="771"/>
      <c r="Q568" s="771"/>
      <c r="R568" s="771"/>
      <c r="S568" s="771"/>
      <c r="T568" s="771"/>
      <c r="U568" s="771"/>
      <c r="V568" s="771"/>
      <c r="W568" s="771"/>
      <c r="X568" s="771"/>
      <c r="Y568" s="771"/>
      <c r="Z568" s="771"/>
    </row>
    <row r="569" spans="1:26" ht="15.75" customHeight="1">
      <c r="A569" s="771"/>
      <c r="B569" s="861"/>
      <c r="C569" s="771"/>
      <c r="D569" s="771"/>
      <c r="E569" s="771"/>
      <c r="F569" s="771"/>
      <c r="G569" s="771"/>
      <c r="H569" s="771"/>
      <c r="I569" s="771"/>
      <c r="J569" s="771"/>
      <c r="K569" s="771"/>
      <c r="L569" s="771"/>
      <c r="M569" s="771"/>
      <c r="N569" s="770"/>
      <c r="O569" s="771"/>
      <c r="P569" s="771"/>
      <c r="Q569" s="771"/>
      <c r="R569" s="771"/>
      <c r="S569" s="771"/>
      <c r="T569" s="771"/>
      <c r="U569" s="771"/>
      <c r="V569" s="771"/>
      <c r="W569" s="771"/>
      <c r="X569" s="771"/>
      <c r="Y569" s="771"/>
      <c r="Z569" s="771"/>
    </row>
    <row r="570" spans="1:26" ht="15.75" customHeight="1">
      <c r="A570" s="771"/>
      <c r="B570" s="861"/>
      <c r="C570" s="771"/>
      <c r="D570" s="771"/>
      <c r="E570" s="771"/>
      <c r="F570" s="771"/>
      <c r="G570" s="771"/>
      <c r="H570" s="771"/>
      <c r="I570" s="771"/>
      <c r="J570" s="771"/>
      <c r="K570" s="771"/>
      <c r="L570" s="771"/>
      <c r="M570" s="771"/>
      <c r="N570" s="770"/>
      <c r="O570" s="771"/>
      <c r="P570" s="771"/>
      <c r="Q570" s="771"/>
      <c r="R570" s="771"/>
      <c r="S570" s="771"/>
      <c r="T570" s="771"/>
      <c r="U570" s="771"/>
      <c r="V570" s="771"/>
      <c r="W570" s="771"/>
      <c r="X570" s="771"/>
      <c r="Y570" s="771"/>
      <c r="Z570" s="771"/>
    </row>
    <row r="571" spans="1:26" ht="15.75" customHeight="1">
      <c r="A571" s="771"/>
      <c r="B571" s="861"/>
      <c r="C571" s="771"/>
      <c r="D571" s="771"/>
      <c r="E571" s="771"/>
      <c r="F571" s="771"/>
      <c r="G571" s="771"/>
      <c r="H571" s="771"/>
      <c r="I571" s="771"/>
      <c r="J571" s="771"/>
      <c r="K571" s="771"/>
      <c r="L571" s="771"/>
      <c r="M571" s="771"/>
      <c r="N571" s="770"/>
      <c r="O571" s="771"/>
      <c r="P571" s="771"/>
      <c r="Q571" s="771"/>
      <c r="R571" s="771"/>
      <c r="S571" s="771"/>
      <c r="T571" s="771"/>
      <c r="U571" s="771"/>
      <c r="V571" s="771"/>
      <c r="W571" s="771"/>
      <c r="X571" s="771"/>
      <c r="Y571" s="771"/>
      <c r="Z571" s="771"/>
    </row>
    <row r="572" spans="1:26" ht="15.75" customHeight="1">
      <c r="A572" s="771"/>
      <c r="B572" s="861"/>
      <c r="C572" s="771"/>
      <c r="D572" s="771"/>
      <c r="E572" s="771"/>
      <c r="F572" s="771"/>
      <c r="G572" s="771"/>
      <c r="H572" s="771"/>
      <c r="I572" s="771"/>
      <c r="J572" s="771"/>
      <c r="K572" s="771"/>
      <c r="L572" s="771"/>
      <c r="M572" s="771"/>
      <c r="N572" s="770"/>
      <c r="O572" s="771"/>
      <c r="P572" s="771"/>
      <c r="Q572" s="771"/>
      <c r="R572" s="771"/>
      <c r="S572" s="771"/>
      <c r="T572" s="771"/>
      <c r="U572" s="771"/>
      <c r="V572" s="771"/>
      <c r="W572" s="771"/>
      <c r="X572" s="771"/>
      <c r="Y572" s="771"/>
      <c r="Z572" s="771"/>
    </row>
    <row r="573" spans="1:26" ht="15.75" customHeight="1">
      <c r="A573" s="771"/>
      <c r="B573" s="861"/>
      <c r="C573" s="771"/>
      <c r="D573" s="771"/>
      <c r="E573" s="771"/>
      <c r="F573" s="771"/>
      <c r="G573" s="771"/>
      <c r="H573" s="771"/>
      <c r="I573" s="771"/>
      <c r="J573" s="771"/>
      <c r="K573" s="771"/>
      <c r="L573" s="771"/>
      <c r="M573" s="771"/>
      <c r="N573" s="770"/>
      <c r="O573" s="771"/>
      <c r="P573" s="771"/>
      <c r="Q573" s="771"/>
      <c r="R573" s="771"/>
      <c r="S573" s="771"/>
      <c r="T573" s="771"/>
      <c r="U573" s="771"/>
      <c r="V573" s="771"/>
      <c r="W573" s="771"/>
      <c r="X573" s="771"/>
      <c r="Y573" s="771"/>
      <c r="Z573" s="771"/>
    </row>
    <row r="574" spans="1:26" ht="15.75" customHeight="1">
      <c r="A574" s="771"/>
      <c r="B574" s="861"/>
      <c r="C574" s="771"/>
      <c r="D574" s="771"/>
      <c r="E574" s="771"/>
      <c r="F574" s="771"/>
      <c r="G574" s="771"/>
      <c r="H574" s="771"/>
      <c r="I574" s="771"/>
      <c r="J574" s="771"/>
      <c r="K574" s="771"/>
      <c r="L574" s="771"/>
      <c r="M574" s="771"/>
      <c r="N574" s="770"/>
      <c r="O574" s="771"/>
      <c r="P574" s="771"/>
      <c r="Q574" s="771"/>
      <c r="R574" s="771"/>
      <c r="S574" s="771"/>
      <c r="T574" s="771"/>
      <c r="U574" s="771"/>
      <c r="V574" s="771"/>
      <c r="W574" s="771"/>
      <c r="X574" s="771"/>
      <c r="Y574" s="771"/>
      <c r="Z574" s="771"/>
    </row>
    <row r="575" spans="1:26" ht="15.75" customHeight="1">
      <c r="A575" s="771"/>
      <c r="B575" s="861"/>
      <c r="C575" s="771"/>
      <c r="D575" s="771"/>
      <c r="E575" s="771"/>
      <c r="F575" s="771"/>
      <c r="G575" s="771"/>
      <c r="H575" s="771"/>
      <c r="I575" s="771"/>
      <c r="J575" s="771"/>
      <c r="K575" s="771"/>
      <c r="L575" s="771"/>
      <c r="M575" s="771"/>
      <c r="N575" s="770"/>
      <c r="O575" s="771"/>
      <c r="P575" s="771"/>
      <c r="Q575" s="771"/>
      <c r="R575" s="771"/>
      <c r="S575" s="771"/>
      <c r="T575" s="771"/>
      <c r="U575" s="771"/>
      <c r="V575" s="771"/>
      <c r="W575" s="771"/>
      <c r="X575" s="771"/>
      <c r="Y575" s="771"/>
      <c r="Z575" s="771"/>
    </row>
    <row r="576" spans="1:26" ht="15.75" customHeight="1">
      <c r="A576" s="771"/>
      <c r="B576" s="861"/>
      <c r="C576" s="771"/>
      <c r="D576" s="771"/>
      <c r="E576" s="771"/>
      <c r="F576" s="771"/>
      <c r="G576" s="771"/>
      <c r="H576" s="771"/>
      <c r="I576" s="771"/>
      <c r="J576" s="771"/>
      <c r="K576" s="771"/>
      <c r="L576" s="771"/>
      <c r="M576" s="771"/>
      <c r="N576" s="770"/>
      <c r="O576" s="771"/>
      <c r="P576" s="771"/>
      <c r="Q576" s="771"/>
      <c r="R576" s="771"/>
      <c r="S576" s="771"/>
      <c r="T576" s="771"/>
      <c r="U576" s="771"/>
      <c r="V576" s="771"/>
      <c r="W576" s="771"/>
      <c r="X576" s="771"/>
      <c r="Y576" s="771"/>
      <c r="Z576" s="771"/>
    </row>
    <row r="577" spans="1:26" ht="15.75" customHeight="1">
      <c r="A577" s="771"/>
      <c r="B577" s="861"/>
      <c r="C577" s="771"/>
      <c r="D577" s="771"/>
      <c r="E577" s="771"/>
      <c r="F577" s="771"/>
      <c r="G577" s="771"/>
      <c r="H577" s="771"/>
      <c r="I577" s="771"/>
      <c r="J577" s="771"/>
      <c r="K577" s="771"/>
      <c r="L577" s="771"/>
      <c r="M577" s="771"/>
      <c r="N577" s="770"/>
      <c r="O577" s="771"/>
      <c r="P577" s="771"/>
      <c r="Q577" s="771"/>
      <c r="R577" s="771"/>
      <c r="S577" s="771"/>
      <c r="T577" s="771"/>
      <c r="U577" s="771"/>
      <c r="V577" s="771"/>
      <c r="W577" s="771"/>
      <c r="X577" s="771"/>
      <c r="Y577" s="771"/>
      <c r="Z577" s="771"/>
    </row>
    <row r="578" spans="1:26" ht="15.75" customHeight="1">
      <c r="A578" s="771"/>
      <c r="B578" s="861"/>
      <c r="C578" s="771"/>
      <c r="D578" s="771"/>
      <c r="E578" s="771"/>
      <c r="F578" s="771"/>
      <c r="G578" s="771"/>
      <c r="H578" s="771"/>
      <c r="I578" s="771"/>
      <c r="J578" s="771"/>
      <c r="K578" s="771"/>
      <c r="L578" s="771"/>
      <c r="M578" s="771"/>
      <c r="N578" s="770"/>
      <c r="O578" s="771"/>
      <c r="P578" s="771"/>
      <c r="Q578" s="771"/>
      <c r="R578" s="771"/>
      <c r="S578" s="771"/>
      <c r="T578" s="771"/>
      <c r="U578" s="771"/>
      <c r="V578" s="771"/>
      <c r="W578" s="771"/>
      <c r="X578" s="771"/>
      <c r="Y578" s="771"/>
      <c r="Z578" s="771"/>
    </row>
    <row r="579" spans="1:26" ht="15.75" customHeight="1">
      <c r="A579" s="771"/>
      <c r="B579" s="861"/>
      <c r="C579" s="771"/>
      <c r="D579" s="771"/>
      <c r="E579" s="771"/>
      <c r="F579" s="771"/>
      <c r="G579" s="771"/>
      <c r="H579" s="771"/>
      <c r="I579" s="771"/>
      <c r="J579" s="771"/>
      <c r="K579" s="771"/>
      <c r="L579" s="771"/>
      <c r="M579" s="771"/>
      <c r="N579" s="770"/>
      <c r="O579" s="771"/>
      <c r="P579" s="771"/>
      <c r="Q579" s="771"/>
      <c r="R579" s="771"/>
      <c r="S579" s="771"/>
      <c r="T579" s="771"/>
      <c r="U579" s="771"/>
      <c r="V579" s="771"/>
      <c r="W579" s="771"/>
      <c r="X579" s="771"/>
      <c r="Y579" s="771"/>
      <c r="Z579" s="771"/>
    </row>
    <row r="580" spans="1:26" ht="15.75" customHeight="1">
      <c r="A580" s="771"/>
      <c r="B580" s="861"/>
      <c r="C580" s="771"/>
      <c r="D580" s="771"/>
      <c r="E580" s="771"/>
      <c r="F580" s="771"/>
      <c r="G580" s="771"/>
      <c r="H580" s="771"/>
      <c r="I580" s="771"/>
      <c r="J580" s="771"/>
      <c r="K580" s="771"/>
      <c r="L580" s="771"/>
      <c r="M580" s="771"/>
      <c r="N580" s="770"/>
      <c r="O580" s="771"/>
      <c r="P580" s="771"/>
      <c r="Q580" s="771"/>
      <c r="R580" s="771"/>
      <c r="S580" s="771"/>
      <c r="T580" s="771"/>
      <c r="U580" s="771"/>
      <c r="V580" s="771"/>
      <c r="W580" s="771"/>
      <c r="X580" s="771"/>
      <c r="Y580" s="771"/>
      <c r="Z580" s="771"/>
    </row>
    <row r="581" spans="1:26" ht="15.75" customHeight="1">
      <c r="A581" s="771"/>
      <c r="B581" s="861"/>
      <c r="C581" s="771"/>
      <c r="D581" s="771"/>
      <c r="E581" s="771"/>
      <c r="F581" s="771"/>
      <c r="G581" s="771"/>
      <c r="H581" s="771"/>
      <c r="I581" s="771"/>
      <c r="J581" s="771"/>
      <c r="K581" s="771"/>
      <c r="L581" s="771"/>
      <c r="M581" s="771"/>
      <c r="N581" s="770"/>
      <c r="O581" s="771"/>
      <c r="P581" s="771"/>
      <c r="Q581" s="771"/>
      <c r="R581" s="771"/>
      <c r="S581" s="771"/>
      <c r="T581" s="771"/>
      <c r="U581" s="771"/>
      <c r="V581" s="771"/>
      <c r="W581" s="771"/>
      <c r="X581" s="771"/>
      <c r="Y581" s="771"/>
      <c r="Z581" s="771"/>
    </row>
    <row r="582" spans="1:26" ht="15.75" customHeight="1">
      <c r="A582" s="771"/>
      <c r="B582" s="861"/>
      <c r="C582" s="771"/>
      <c r="D582" s="771"/>
      <c r="E582" s="771"/>
      <c r="F582" s="771"/>
      <c r="G582" s="771"/>
      <c r="H582" s="771"/>
      <c r="I582" s="771"/>
      <c r="J582" s="771"/>
      <c r="K582" s="771"/>
      <c r="L582" s="771"/>
      <c r="M582" s="771"/>
      <c r="N582" s="770"/>
      <c r="O582" s="771"/>
      <c r="P582" s="771"/>
      <c r="Q582" s="771"/>
      <c r="R582" s="771"/>
      <c r="S582" s="771"/>
      <c r="T582" s="771"/>
      <c r="U582" s="771"/>
      <c r="V582" s="771"/>
      <c r="W582" s="771"/>
      <c r="X582" s="771"/>
      <c r="Y582" s="771"/>
      <c r="Z582" s="771"/>
    </row>
    <row r="583" spans="1:26" ht="15.75" customHeight="1">
      <c r="A583" s="771"/>
      <c r="B583" s="861"/>
      <c r="C583" s="771"/>
      <c r="D583" s="771"/>
      <c r="E583" s="771"/>
      <c r="F583" s="771"/>
      <c r="G583" s="771"/>
      <c r="H583" s="771"/>
      <c r="I583" s="771"/>
      <c r="J583" s="771"/>
      <c r="K583" s="771"/>
      <c r="L583" s="771"/>
      <c r="M583" s="771"/>
      <c r="N583" s="770"/>
      <c r="O583" s="771"/>
      <c r="P583" s="771"/>
      <c r="Q583" s="771"/>
      <c r="R583" s="771"/>
      <c r="S583" s="771"/>
      <c r="T583" s="771"/>
      <c r="U583" s="771"/>
      <c r="V583" s="771"/>
      <c r="W583" s="771"/>
      <c r="X583" s="771"/>
      <c r="Y583" s="771"/>
      <c r="Z583" s="771"/>
    </row>
    <row r="584" spans="1:26" ht="15.75" customHeight="1">
      <c r="A584" s="771"/>
      <c r="B584" s="861"/>
      <c r="C584" s="771"/>
      <c r="D584" s="771"/>
      <c r="E584" s="771"/>
      <c r="F584" s="771"/>
      <c r="G584" s="771"/>
      <c r="H584" s="771"/>
      <c r="I584" s="771"/>
      <c r="J584" s="771"/>
      <c r="K584" s="771"/>
      <c r="L584" s="771"/>
      <c r="M584" s="771"/>
      <c r="N584" s="770"/>
      <c r="O584" s="771"/>
      <c r="P584" s="771"/>
      <c r="Q584" s="771"/>
      <c r="R584" s="771"/>
      <c r="S584" s="771"/>
      <c r="T584" s="771"/>
      <c r="U584" s="771"/>
      <c r="V584" s="771"/>
      <c r="W584" s="771"/>
      <c r="X584" s="771"/>
      <c r="Y584" s="771"/>
      <c r="Z584" s="771"/>
    </row>
    <row r="585" spans="1:26" ht="15.75" customHeight="1">
      <c r="A585" s="771"/>
      <c r="B585" s="861"/>
      <c r="C585" s="771"/>
      <c r="D585" s="771"/>
      <c r="E585" s="771"/>
      <c r="F585" s="771"/>
      <c r="G585" s="771"/>
      <c r="H585" s="771"/>
      <c r="I585" s="771"/>
      <c r="J585" s="771"/>
      <c r="K585" s="771"/>
      <c r="L585" s="771"/>
      <c r="M585" s="771"/>
      <c r="N585" s="770"/>
      <c r="O585" s="771"/>
      <c r="P585" s="771"/>
      <c r="Q585" s="771"/>
      <c r="R585" s="771"/>
      <c r="S585" s="771"/>
      <c r="T585" s="771"/>
      <c r="U585" s="771"/>
      <c r="V585" s="771"/>
      <c r="W585" s="771"/>
      <c r="X585" s="771"/>
      <c r="Y585" s="771"/>
      <c r="Z585" s="771"/>
    </row>
    <row r="586" spans="1:26" ht="15.75" customHeight="1">
      <c r="A586" s="771"/>
      <c r="B586" s="861"/>
      <c r="C586" s="771"/>
      <c r="D586" s="771"/>
      <c r="E586" s="771"/>
      <c r="F586" s="771"/>
      <c r="G586" s="771"/>
      <c r="H586" s="771"/>
      <c r="I586" s="771"/>
      <c r="J586" s="771"/>
      <c r="K586" s="771"/>
      <c r="L586" s="771"/>
      <c r="M586" s="771"/>
      <c r="N586" s="770"/>
      <c r="O586" s="771"/>
      <c r="P586" s="771"/>
      <c r="Q586" s="771"/>
      <c r="R586" s="771"/>
      <c r="S586" s="771"/>
      <c r="T586" s="771"/>
      <c r="U586" s="771"/>
      <c r="V586" s="771"/>
      <c r="W586" s="771"/>
      <c r="X586" s="771"/>
      <c r="Y586" s="771"/>
      <c r="Z586" s="771"/>
    </row>
    <row r="587" spans="1:26" ht="15.75" customHeight="1">
      <c r="A587" s="771"/>
      <c r="B587" s="861"/>
      <c r="C587" s="771"/>
      <c r="D587" s="771"/>
      <c r="E587" s="771"/>
      <c r="F587" s="771"/>
      <c r="G587" s="771"/>
      <c r="H587" s="771"/>
      <c r="I587" s="771"/>
      <c r="J587" s="771"/>
      <c r="K587" s="771"/>
      <c r="L587" s="771"/>
      <c r="M587" s="771"/>
      <c r="N587" s="770"/>
      <c r="O587" s="771"/>
      <c r="P587" s="771"/>
      <c r="Q587" s="771"/>
      <c r="R587" s="771"/>
      <c r="S587" s="771"/>
      <c r="T587" s="771"/>
      <c r="U587" s="771"/>
      <c r="V587" s="771"/>
      <c r="W587" s="771"/>
      <c r="X587" s="771"/>
      <c r="Y587" s="771"/>
      <c r="Z587" s="771"/>
    </row>
    <row r="588" spans="1:26" ht="15.75" customHeight="1">
      <c r="A588" s="771"/>
      <c r="B588" s="861"/>
      <c r="C588" s="771"/>
      <c r="D588" s="771"/>
      <c r="E588" s="771"/>
      <c r="F588" s="771"/>
      <c r="G588" s="771"/>
      <c r="H588" s="771"/>
      <c r="I588" s="771"/>
      <c r="J588" s="771"/>
      <c r="K588" s="771"/>
      <c r="L588" s="771"/>
      <c r="M588" s="771"/>
      <c r="N588" s="770"/>
      <c r="O588" s="771"/>
      <c r="P588" s="771"/>
      <c r="Q588" s="771"/>
      <c r="R588" s="771"/>
      <c r="S588" s="771"/>
      <c r="T588" s="771"/>
      <c r="U588" s="771"/>
      <c r="V588" s="771"/>
      <c r="W588" s="771"/>
      <c r="X588" s="771"/>
      <c r="Y588" s="771"/>
      <c r="Z588" s="771"/>
    </row>
    <row r="589" spans="1:26" ht="15.75" customHeight="1">
      <c r="A589" s="771"/>
      <c r="B589" s="861"/>
      <c r="C589" s="771"/>
      <c r="D589" s="771"/>
      <c r="E589" s="771"/>
      <c r="F589" s="771"/>
      <c r="G589" s="771"/>
      <c r="H589" s="771"/>
      <c r="I589" s="771"/>
      <c r="J589" s="771"/>
      <c r="K589" s="771"/>
      <c r="L589" s="771"/>
      <c r="M589" s="771"/>
      <c r="N589" s="770"/>
      <c r="O589" s="771"/>
      <c r="P589" s="771"/>
      <c r="Q589" s="771"/>
      <c r="R589" s="771"/>
      <c r="S589" s="771"/>
      <c r="T589" s="771"/>
      <c r="U589" s="771"/>
      <c r="V589" s="771"/>
      <c r="W589" s="771"/>
      <c r="X589" s="771"/>
      <c r="Y589" s="771"/>
      <c r="Z589" s="771"/>
    </row>
    <row r="590" spans="1:26" ht="15.75" customHeight="1">
      <c r="A590" s="771"/>
      <c r="B590" s="861"/>
      <c r="C590" s="771"/>
      <c r="D590" s="771"/>
      <c r="E590" s="771"/>
      <c r="F590" s="771"/>
      <c r="G590" s="771"/>
      <c r="H590" s="771"/>
      <c r="I590" s="771"/>
      <c r="J590" s="771"/>
      <c r="K590" s="771"/>
      <c r="L590" s="771"/>
      <c r="M590" s="771"/>
      <c r="N590" s="770"/>
      <c r="O590" s="771"/>
      <c r="P590" s="771"/>
      <c r="Q590" s="771"/>
      <c r="R590" s="771"/>
      <c r="S590" s="771"/>
      <c r="T590" s="771"/>
      <c r="U590" s="771"/>
      <c r="V590" s="771"/>
      <c r="W590" s="771"/>
      <c r="X590" s="771"/>
      <c r="Y590" s="771"/>
      <c r="Z590" s="771"/>
    </row>
    <row r="591" spans="1:26" ht="15.75" customHeight="1">
      <c r="A591" s="771"/>
      <c r="B591" s="861"/>
      <c r="C591" s="771"/>
      <c r="D591" s="771"/>
      <c r="E591" s="771"/>
      <c r="F591" s="771"/>
      <c r="G591" s="771"/>
      <c r="H591" s="771"/>
      <c r="I591" s="771"/>
      <c r="J591" s="771"/>
      <c r="K591" s="771"/>
      <c r="L591" s="771"/>
      <c r="M591" s="771"/>
      <c r="N591" s="770"/>
      <c r="O591" s="771"/>
      <c r="P591" s="771"/>
      <c r="Q591" s="771"/>
      <c r="R591" s="771"/>
      <c r="S591" s="771"/>
      <c r="T591" s="771"/>
      <c r="U591" s="771"/>
      <c r="V591" s="771"/>
      <c r="W591" s="771"/>
      <c r="X591" s="771"/>
      <c r="Y591" s="771"/>
      <c r="Z591" s="771"/>
    </row>
    <row r="592" spans="1:26" ht="15.75" customHeight="1">
      <c r="A592" s="771"/>
      <c r="B592" s="861"/>
      <c r="C592" s="771"/>
      <c r="D592" s="771"/>
      <c r="E592" s="771"/>
      <c r="F592" s="771"/>
      <c r="G592" s="771"/>
      <c r="H592" s="771"/>
      <c r="I592" s="771"/>
      <c r="J592" s="771"/>
      <c r="K592" s="771"/>
      <c r="L592" s="771"/>
      <c r="M592" s="771"/>
      <c r="N592" s="770"/>
      <c r="O592" s="771"/>
      <c r="P592" s="771"/>
      <c r="Q592" s="771"/>
      <c r="R592" s="771"/>
      <c r="S592" s="771"/>
      <c r="T592" s="771"/>
      <c r="U592" s="771"/>
      <c r="V592" s="771"/>
      <c r="W592" s="771"/>
      <c r="X592" s="771"/>
      <c r="Y592" s="771"/>
      <c r="Z592" s="771"/>
    </row>
    <row r="593" spans="1:26" ht="15.75" customHeight="1">
      <c r="A593" s="771"/>
      <c r="B593" s="861"/>
      <c r="C593" s="771"/>
      <c r="D593" s="771"/>
      <c r="E593" s="771"/>
      <c r="F593" s="771"/>
      <c r="G593" s="771"/>
      <c r="H593" s="771"/>
      <c r="I593" s="771"/>
      <c r="J593" s="771"/>
      <c r="K593" s="771"/>
      <c r="L593" s="771"/>
      <c r="M593" s="771"/>
      <c r="N593" s="770"/>
      <c r="O593" s="771"/>
      <c r="P593" s="771"/>
      <c r="Q593" s="771"/>
      <c r="R593" s="771"/>
      <c r="S593" s="771"/>
      <c r="T593" s="771"/>
      <c r="U593" s="771"/>
      <c r="V593" s="771"/>
      <c r="W593" s="771"/>
      <c r="X593" s="771"/>
      <c r="Y593" s="771"/>
      <c r="Z593" s="771"/>
    </row>
    <row r="594" spans="1:26" ht="15.75" customHeight="1">
      <c r="A594" s="771"/>
      <c r="B594" s="861"/>
      <c r="C594" s="771"/>
      <c r="D594" s="771"/>
      <c r="E594" s="771"/>
      <c r="F594" s="771"/>
      <c r="G594" s="771"/>
      <c r="H594" s="771"/>
      <c r="I594" s="771"/>
      <c r="J594" s="771"/>
      <c r="K594" s="771"/>
      <c r="L594" s="771"/>
      <c r="M594" s="771"/>
      <c r="N594" s="770"/>
      <c r="O594" s="771"/>
      <c r="P594" s="771"/>
      <c r="Q594" s="771"/>
      <c r="R594" s="771"/>
      <c r="S594" s="771"/>
      <c r="T594" s="771"/>
      <c r="U594" s="771"/>
      <c r="V594" s="771"/>
      <c r="W594" s="771"/>
      <c r="X594" s="771"/>
      <c r="Y594" s="771"/>
      <c r="Z594" s="771"/>
    </row>
    <row r="595" spans="1:26" ht="15.75" customHeight="1">
      <c r="A595" s="771"/>
      <c r="B595" s="861"/>
      <c r="C595" s="771"/>
      <c r="D595" s="771"/>
      <c r="E595" s="771"/>
      <c r="F595" s="771"/>
      <c r="G595" s="771"/>
      <c r="H595" s="771"/>
      <c r="I595" s="771"/>
      <c r="J595" s="771"/>
      <c r="K595" s="771"/>
      <c r="L595" s="771"/>
      <c r="M595" s="771"/>
      <c r="N595" s="770"/>
      <c r="O595" s="771"/>
      <c r="P595" s="771"/>
      <c r="Q595" s="771"/>
      <c r="R595" s="771"/>
      <c r="S595" s="771"/>
      <c r="T595" s="771"/>
      <c r="U595" s="771"/>
      <c r="V595" s="771"/>
      <c r="W595" s="771"/>
      <c r="X595" s="771"/>
      <c r="Y595" s="771"/>
      <c r="Z595" s="771"/>
    </row>
    <row r="596" spans="1:26" ht="15.75" customHeight="1">
      <c r="A596" s="771"/>
      <c r="B596" s="861"/>
      <c r="C596" s="771"/>
      <c r="D596" s="771"/>
      <c r="E596" s="771"/>
      <c r="F596" s="771"/>
      <c r="G596" s="771"/>
      <c r="H596" s="771"/>
      <c r="I596" s="771"/>
      <c r="J596" s="771"/>
      <c r="K596" s="771"/>
      <c r="L596" s="771"/>
      <c r="M596" s="771"/>
      <c r="N596" s="770"/>
      <c r="O596" s="771"/>
      <c r="P596" s="771"/>
      <c r="Q596" s="771"/>
      <c r="R596" s="771"/>
      <c r="S596" s="771"/>
      <c r="T596" s="771"/>
      <c r="U596" s="771"/>
      <c r="V596" s="771"/>
      <c r="W596" s="771"/>
      <c r="X596" s="771"/>
      <c r="Y596" s="771"/>
      <c r="Z596" s="771"/>
    </row>
    <row r="597" spans="1:26" ht="15.75" customHeight="1">
      <c r="A597" s="771"/>
      <c r="B597" s="861"/>
      <c r="C597" s="771"/>
      <c r="D597" s="771"/>
      <c r="E597" s="771"/>
      <c r="F597" s="771"/>
      <c r="G597" s="771"/>
      <c r="H597" s="771"/>
      <c r="I597" s="771"/>
      <c r="J597" s="771"/>
      <c r="K597" s="771"/>
      <c r="L597" s="771"/>
      <c r="M597" s="771"/>
      <c r="N597" s="770"/>
      <c r="O597" s="771"/>
      <c r="P597" s="771"/>
      <c r="Q597" s="771"/>
      <c r="R597" s="771"/>
      <c r="S597" s="771"/>
      <c r="T597" s="771"/>
      <c r="U597" s="771"/>
      <c r="V597" s="771"/>
      <c r="W597" s="771"/>
      <c r="X597" s="771"/>
      <c r="Y597" s="771"/>
      <c r="Z597" s="771"/>
    </row>
    <row r="598" spans="1:26" ht="15.75" customHeight="1">
      <c r="A598" s="771"/>
      <c r="B598" s="861"/>
      <c r="C598" s="771"/>
      <c r="D598" s="771"/>
      <c r="E598" s="771"/>
      <c r="F598" s="771"/>
      <c r="G598" s="771"/>
      <c r="H598" s="771"/>
      <c r="I598" s="771"/>
      <c r="J598" s="771"/>
      <c r="K598" s="771"/>
      <c r="L598" s="771"/>
      <c r="M598" s="771"/>
      <c r="N598" s="770"/>
      <c r="O598" s="771"/>
      <c r="P598" s="771"/>
      <c r="Q598" s="771"/>
      <c r="R598" s="771"/>
      <c r="S598" s="771"/>
      <c r="T598" s="771"/>
      <c r="U598" s="771"/>
      <c r="V598" s="771"/>
      <c r="W598" s="771"/>
      <c r="X598" s="771"/>
      <c r="Y598" s="771"/>
      <c r="Z598" s="771"/>
    </row>
    <row r="599" spans="1:26" ht="15.75" customHeight="1">
      <c r="A599" s="771"/>
      <c r="B599" s="861"/>
      <c r="C599" s="771"/>
      <c r="D599" s="771"/>
      <c r="E599" s="771"/>
      <c r="F599" s="771"/>
      <c r="G599" s="771"/>
      <c r="H599" s="771"/>
      <c r="I599" s="771"/>
      <c r="J599" s="771"/>
      <c r="K599" s="771"/>
      <c r="L599" s="771"/>
      <c r="M599" s="771"/>
      <c r="N599" s="770"/>
      <c r="O599" s="771"/>
      <c r="P599" s="771"/>
      <c r="Q599" s="771"/>
      <c r="R599" s="771"/>
      <c r="S599" s="771"/>
      <c r="T599" s="771"/>
      <c r="U599" s="771"/>
      <c r="V599" s="771"/>
      <c r="W599" s="771"/>
      <c r="X599" s="771"/>
      <c r="Y599" s="771"/>
      <c r="Z599" s="771"/>
    </row>
    <row r="600" spans="1:26" ht="15.75" customHeight="1">
      <c r="A600" s="771"/>
      <c r="B600" s="861"/>
      <c r="C600" s="771"/>
      <c r="D600" s="771"/>
      <c r="E600" s="771"/>
      <c r="F600" s="771"/>
      <c r="G600" s="771"/>
      <c r="H600" s="771"/>
      <c r="I600" s="771"/>
      <c r="J600" s="771"/>
      <c r="K600" s="771"/>
      <c r="L600" s="771"/>
      <c r="M600" s="771"/>
      <c r="N600" s="770"/>
      <c r="O600" s="771"/>
      <c r="P600" s="771"/>
      <c r="Q600" s="771"/>
      <c r="R600" s="771"/>
      <c r="S600" s="771"/>
      <c r="T600" s="771"/>
      <c r="U600" s="771"/>
      <c r="V600" s="771"/>
      <c r="W600" s="771"/>
      <c r="X600" s="771"/>
      <c r="Y600" s="771"/>
      <c r="Z600" s="771"/>
    </row>
    <row r="601" spans="1:26" ht="15.75" customHeight="1">
      <c r="A601" s="771"/>
      <c r="B601" s="861"/>
      <c r="C601" s="771"/>
      <c r="D601" s="771"/>
      <c r="E601" s="771"/>
      <c r="F601" s="771"/>
      <c r="G601" s="771"/>
      <c r="H601" s="771"/>
      <c r="I601" s="771"/>
      <c r="J601" s="771"/>
      <c r="K601" s="771"/>
      <c r="L601" s="771"/>
      <c r="M601" s="771"/>
      <c r="N601" s="770"/>
      <c r="O601" s="771"/>
      <c r="P601" s="771"/>
      <c r="Q601" s="771"/>
      <c r="R601" s="771"/>
      <c r="S601" s="771"/>
      <c r="T601" s="771"/>
      <c r="U601" s="771"/>
      <c r="V601" s="771"/>
      <c r="W601" s="771"/>
      <c r="X601" s="771"/>
      <c r="Y601" s="771"/>
      <c r="Z601" s="771"/>
    </row>
    <row r="602" spans="1:26" ht="15.75" customHeight="1">
      <c r="A602" s="771"/>
      <c r="B602" s="861"/>
      <c r="C602" s="771"/>
      <c r="D602" s="771"/>
      <c r="E602" s="771"/>
      <c r="F602" s="771"/>
      <c r="G602" s="771"/>
      <c r="H602" s="771"/>
      <c r="I602" s="771"/>
      <c r="J602" s="771"/>
      <c r="K602" s="771"/>
      <c r="L602" s="771"/>
      <c r="M602" s="771"/>
      <c r="N602" s="770"/>
      <c r="O602" s="771"/>
      <c r="P602" s="771"/>
      <c r="Q602" s="771"/>
      <c r="R602" s="771"/>
      <c r="S602" s="771"/>
      <c r="T602" s="771"/>
      <c r="U602" s="771"/>
      <c r="V602" s="771"/>
      <c r="W602" s="771"/>
      <c r="X602" s="771"/>
      <c r="Y602" s="771"/>
      <c r="Z602" s="771"/>
    </row>
    <row r="603" spans="1:26" ht="15.75" customHeight="1">
      <c r="A603" s="771"/>
      <c r="B603" s="861"/>
      <c r="C603" s="771"/>
      <c r="D603" s="771"/>
      <c r="E603" s="771"/>
      <c r="F603" s="771"/>
      <c r="G603" s="771"/>
      <c r="H603" s="771"/>
      <c r="I603" s="771"/>
      <c r="J603" s="771"/>
      <c r="K603" s="771"/>
      <c r="L603" s="771"/>
      <c r="M603" s="771"/>
      <c r="N603" s="770"/>
      <c r="O603" s="771"/>
      <c r="P603" s="771"/>
      <c r="Q603" s="771"/>
      <c r="R603" s="771"/>
      <c r="S603" s="771"/>
      <c r="T603" s="771"/>
      <c r="U603" s="771"/>
      <c r="V603" s="771"/>
      <c r="W603" s="771"/>
      <c r="X603" s="771"/>
      <c r="Y603" s="771"/>
      <c r="Z603" s="771"/>
    </row>
    <row r="604" spans="1:26" ht="15.75" customHeight="1">
      <c r="A604" s="771"/>
      <c r="B604" s="861"/>
      <c r="C604" s="771"/>
      <c r="D604" s="771"/>
      <c r="E604" s="771"/>
      <c r="F604" s="771"/>
      <c r="G604" s="771"/>
      <c r="H604" s="771"/>
      <c r="I604" s="771"/>
      <c r="J604" s="771"/>
      <c r="K604" s="771"/>
      <c r="L604" s="771"/>
      <c r="M604" s="771"/>
      <c r="N604" s="770"/>
      <c r="O604" s="771"/>
      <c r="P604" s="771"/>
      <c r="Q604" s="771"/>
      <c r="R604" s="771"/>
      <c r="S604" s="771"/>
      <c r="T604" s="771"/>
      <c r="U604" s="771"/>
      <c r="V604" s="771"/>
      <c r="W604" s="771"/>
      <c r="X604" s="771"/>
      <c r="Y604" s="771"/>
      <c r="Z604" s="771"/>
    </row>
    <row r="605" spans="1:26" ht="15.75" customHeight="1">
      <c r="A605" s="771"/>
      <c r="B605" s="861"/>
      <c r="C605" s="771"/>
      <c r="D605" s="771"/>
      <c r="E605" s="771"/>
      <c r="F605" s="771"/>
      <c r="G605" s="771"/>
      <c r="H605" s="771"/>
      <c r="I605" s="771"/>
      <c r="J605" s="771"/>
      <c r="K605" s="771"/>
      <c r="L605" s="771"/>
      <c r="M605" s="771"/>
      <c r="N605" s="770"/>
      <c r="O605" s="771"/>
      <c r="P605" s="771"/>
      <c r="Q605" s="771"/>
      <c r="R605" s="771"/>
      <c r="S605" s="771"/>
      <c r="T605" s="771"/>
      <c r="U605" s="771"/>
      <c r="V605" s="771"/>
      <c r="W605" s="771"/>
      <c r="X605" s="771"/>
      <c r="Y605" s="771"/>
      <c r="Z605" s="771"/>
    </row>
    <row r="606" spans="1:26" ht="15.75" customHeight="1">
      <c r="A606" s="771"/>
      <c r="B606" s="861"/>
      <c r="C606" s="771"/>
      <c r="D606" s="771"/>
      <c r="E606" s="771"/>
      <c r="F606" s="771"/>
      <c r="G606" s="771"/>
      <c r="H606" s="771"/>
      <c r="I606" s="771"/>
      <c r="J606" s="771"/>
      <c r="K606" s="771"/>
      <c r="L606" s="771"/>
      <c r="M606" s="771"/>
      <c r="N606" s="770"/>
      <c r="O606" s="771"/>
      <c r="P606" s="771"/>
      <c r="Q606" s="771"/>
      <c r="R606" s="771"/>
      <c r="S606" s="771"/>
      <c r="T606" s="771"/>
      <c r="U606" s="771"/>
      <c r="V606" s="771"/>
      <c r="W606" s="771"/>
      <c r="X606" s="771"/>
      <c r="Y606" s="771"/>
      <c r="Z606" s="771"/>
    </row>
    <row r="607" spans="1:26" ht="15.75" customHeight="1">
      <c r="A607" s="771"/>
      <c r="B607" s="861"/>
      <c r="C607" s="771"/>
      <c r="D607" s="771"/>
      <c r="E607" s="771"/>
      <c r="F607" s="771"/>
      <c r="G607" s="771"/>
      <c r="H607" s="771"/>
      <c r="I607" s="771"/>
      <c r="J607" s="771"/>
      <c r="K607" s="771"/>
      <c r="L607" s="771"/>
      <c r="M607" s="771"/>
      <c r="N607" s="770"/>
      <c r="O607" s="771"/>
      <c r="P607" s="771"/>
      <c r="Q607" s="771"/>
      <c r="R607" s="771"/>
      <c r="S607" s="771"/>
      <c r="T607" s="771"/>
      <c r="U607" s="771"/>
      <c r="V607" s="771"/>
      <c r="W607" s="771"/>
      <c r="X607" s="771"/>
      <c r="Y607" s="771"/>
      <c r="Z607" s="771"/>
    </row>
    <row r="608" spans="1:26" ht="15.75" customHeight="1">
      <c r="A608" s="771"/>
      <c r="B608" s="861"/>
      <c r="C608" s="771"/>
      <c r="D608" s="771"/>
      <c r="E608" s="771"/>
      <c r="F608" s="771"/>
      <c r="G608" s="771"/>
      <c r="H608" s="771"/>
      <c r="I608" s="771"/>
      <c r="J608" s="771"/>
      <c r="K608" s="771"/>
      <c r="L608" s="771"/>
      <c r="M608" s="771"/>
      <c r="N608" s="770"/>
      <c r="O608" s="771"/>
      <c r="P608" s="771"/>
      <c r="Q608" s="771"/>
      <c r="R608" s="771"/>
      <c r="S608" s="771"/>
      <c r="T608" s="771"/>
      <c r="U608" s="771"/>
      <c r="V608" s="771"/>
      <c r="W608" s="771"/>
      <c r="X608" s="771"/>
      <c r="Y608" s="771"/>
      <c r="Z608" s="771"/>
    </row>
    <row r="609" spans="1:26" ht="15.75" customHeight="1">
      <c r="A609" s="771"/>
      <c r="B609" s="861"/>
      <c r="C609" s="771"/>
      <c r="D609" s="771"/>
      <c r="E609" s="771"/>
      <c r="F609" s="771"/>
      <c r="G609" s="771"/>
      <c r="H609" s="771"/>
      <c r="I609" s="771"/>
      <c r="J609" s="771"/>
      <c r="K609" s="771"/>
      <c r="L609" s="771"/>
      <c r="M609" s="771"/>
      <c r="N609" s="770"/>
      <c r="O609" s="771"/>
      <c r="P609" s="771"/>
      <c r="Q609" s="771"/>
      <c r="R609" s="771"/>
      <c r="S609" s="771"/>
      <c r="T609" s="771"/>
      <c r="U609" s="771"/>
      <c r="V609" s="771"/>
      <c r="W609" s="771"/>
      <c r="X609" s="771"/>
      <c r="Y609" s="771"/>
      <c r="Z609" s="771"/>
    </row>
    <row r="610" spans="1:26" ht="15.75" customHeight="1">
      <c r="A610" s="771"/>
      <c r="B610" s="861"/>
      <c r="C610" s="771"/>
      <c r="D610" s="771"/>
      <c r="E610" s="771"/>
      <c r="F610" s="771"/>
      <c r="G610" s="771"/>
      <c r="H610" s="771"/>
      <c r="I610" s="771"/>
      <c r="J610" s="771"/>
      <c r="K610" s="771"/>
      <c r="L610" s="771"/>
      <c r="M610" s="771"/>
      <c r="N610" s="770"/>
      <c r="O610" s="771"/>
      <c r="P610" s="771"/>
      <c r="Q610" s="771"/>
      <c r="R610" s="771"/>
      <c r="S610" s="771"/>
      <c r="T610" s="771"/>
      <c r="U610" s="771"/>
      <c r="V610" s="771"/>
      <c r="W610" s="771"/>
      <c r="X610" s="771"/>
      <c r="Y610" s="771"/>
      <c r="Z610" s="771"/>
    </row>
    <row r="611" spans="1:26" ht="15.75" customHeight="1">
      <c r="A611" s="771"/>
      <c r="B611" s="861"/>
      <c r="C611" s="771"/>
      <c r="D611" s="771"/>
      <c r="E611" s="771"/>
      <c r="F611" s="771"/>
      <c r="G611" s="771"/>
      <c r="H611" s="771"/>
      <c r="I611" s="771"/>
      <c r="J611" s="771"/>
      <c r="K611" s="771"/>
      <c r="L611" s="771"/>
      <c r="M611" s="771"/>
      <c r="N611" s="770"/>
      <c r="O611" s="771"/>
      <c r="P611" s="771"/>
      <c r="Q611" s="771"/>
      <c r="R611" s="771"/>
      <c r="S611" s="771"/>
      <c r="T611" s="771"/>
      <c r="U611" s="771"/>
      <c r="V611" s="771"/>
      <c r="W611" s="771"/>
      <c r="X611" s="771"/>
      <c r="Y611" s="771"/>
      <c r="Z611" s="771"/>
    </row>
    <row r="612" spans="1:26" ht="15.75" customHeight="1">
      <c r="A612" s="771"/>
      <c r="B612" s="861"/>
      <c r="C612" s="771"/>
      <c r="D612" s="771"/>
      <c r="E612" s="771"/>
      <c r="F612" s="771"/>
      <c r="G612" s="771"/>
      <c r="H612" s="771"/>
      <c r="I612" s="771"/>
      <c r="J612" s="771"/>
      <c r="K612" s="771"/>
      <c r="L612" s="771"/>
      <c r="M612" s="771"/>
      <c r="N612" s="770"/>
      <c r="O612" s="771"/>
      <c r="P612" s="771"/>
      <c r="Q612" s="771"/>
      <c r="R612" s="771"/>
      <c r="S612" s="771"/>
      <c r="T612" s="771"/>
      <c r="U612" s="771"/>
      <c r="V612" s="771"/>
      <c r="W612" s="771"/>
      <c r="X612" s="771"/>
      <c r="Y612" s="771"/>
      <c r="Z612" s="771"/>
    </row>
    <row r="613" spans="1:26" ht="15.75" customHeight="1">
      <c r="A613" s="771"/>
      <c r="B613" s="861"/>
      <c r="C613" s="771"/>
      <c r="D613" s="771"/>
      <c r="E613" s="771"/>
      <c r="F613" s="771"/>
      <c r="G613" s="771"/>
      <c r="H613" s="771"/>
      <c r="I613" s="771"/>
      <c r="J613" s="771"/>
      <c r="K613" s="771"/>
      <c r="L613" s="771"/>
      <c r="M613" s="771"/>
      <c r="N613" s="770"/>
      <c r="O613" s="771"/>
      <c r="P613" s="771"/>
      <c r="Q613" s="771"/>
      <c r="R613" s="771"/>
      <c r="S613" s="771"/>
      <c r="T613" s="771"/>
      <c r="U613" s="771"/>
      <c r="V613" s="771"/>
      <c r="W613" s="771"/>
      <c r="X613" s="771"/>
      <c r="Y613" s="771"/>
      <c r="Z613" s="771"/>
    </row>
    <row r="614" spans="1:26" ht="15.75" customHeight="1">
      <c r="A614" s="771"/>
      <c r="B614" s="861"/>
      <c r="C614" s="771"/>
      <c r="D614" s="771"/>
      <c r="E614" s="771"/>
      <c r="F614" s="771"/>
      <c r="G614" s="771"/>
      <c r="H614" s="771"/>
      <c r="I614" s="771"/>
      <c r="J614" s="771"/>
      <c r="K614" s="771"/>
      <c r="L614" s="771"/>
      <c r="M614" s="771"/>
      <c r="N614" s="770"/>
      <c r="O614" s="771"/>
      <c r="P614" s="771"/>
      <c r="Q614" s="771"/>
      <c r="R614" s="771"/>
      <c r="S614" s="771"/>
      <c r="T614" s="771"/>
      <c r="U614" s="771"/>
      <c r="V614" s="771"/>
      <c r="W614" s="771"/>
      <c r="X614" s="771"/>
      <c r="Y614" s="771"/>
      <c r="Z614" s="771"/>
    </row>
    <row r="615" spans="1:26" ht="15.75" customHeight="1">
      <c r="A615" s="771"/>
      <c r="B615" s="861"/>
      <c r="C615" s="771"/>
      <c r="D615" s="771"/>
      <c r="E615" s="771"/>
      <c r="F615" s="771"/>
      <c r="G615" s="771"/>
      <c r="H615" s="771"/>
      <c r="I615" s="771"/>
      <c r="J615" s="771"/>
      <c r="K615" s="771"/>
      <c r="L615" s="771"/>
      <c r="M615" s="771"/>
      <c r="N615" s="770"/>
      <c r="O615" s="771"/>
      <c r="P615" s="771"/>
      <c r="Q615" s="771"/>
      <c r="R615" s="771"/>
      <c r="S615" s="771"/>
      <c r="T615" s="771"/>
      <c r="U615" s="771"/>
      <c r="V615" s="771"/>
      <c r="W615" s="771"/>
      <c r="X615" s="771"/>
      <c r="Y615" s="771"/>
      <c r="Z615" s="771"/>
    </row>
    <row r="616" spans="1:26" ht="15.75" customHeight="1">
      <c r="A616" s="771"/>
      <c r="B616" s="861"/>
      <c r="C616" s="771"/>
      <c r="D616" s="771"/>
      <c r="E616" s="771"/>
      <c r="F616" s="771"/>
      <c r="G616" s="771"/>
      <c r="H616" s="771"/>
      <c r="I616" s="771"/>
      <c r="J616" s="771"/>
      <c r="K616" s="771"/>
      <c r="L616" s="771"/>
      <c r="M616" s="771"/>
      <c r="N616" s="770"/>
      <c r="O616" s="771"/>
      <c r="P616" s="771"/>
      <c r="Q616" s="771"/>
      <c r="R616" s="771"/>
      <c r="S616" s="771"/>
      <c r="T616" s="771"/>
      <c r="U616" s="771"/>
      <c r="V616" s="771"/>
      <c r="W616" s="771"/>
      <c r="X616" s="771"/>
      <c r="Y616" s="771"/>
      <c r="Z616" s="771"/>
    </row>
    <row r="617" spans="1:26" ht="15.75" customHeight="1">
      <c r="A617" s="771"/>
      <c r="B617" s="861"/>
      <c r="C617" s="771"/>
      <c r="D617" s="771"/>
      <c r="E617" s="771"/>
      <c r="F617" s="771"/>
      <c r="G617" s="771"/>
      <c r="H617" s="771"/>
      <c r="I617" s="771"/>
      <c r="J617" s="771"/>
      <c r="K617" s="771"/>
      <c r="L617" s="771"/>
      <c r="M617" s="771"/>
      <c r="N617" s="770"/>
      <c r="O617" s="771"/>
      <c r="P617" s="771"/>
      <c r="Q617" s="771"/>
      <c r="R617" s="771"/>
      <c r="S617" s="771"/>
      <c r="T617" s="771"/>
      <c r="U617" s="771"/>
      <c r="V617" s="771"/>
      <c r="W617" s="771"/>
      <c r="X617" s="771"/>
      <c r="Y617" s="771"/>
      <c r="Z617" s="771"/>
    </row>
    <row r="618" spans="1:26" ht="15.75" customHeight="1">
      <c r="A618" s="771"/>
      <c r="B618" s="861"/>
      <c r="C618" s="771"/>
      <c r="D618" s="771"/>
      <c r="E618" s="771"/>
      <c r="F618" s="771"/>
      <c r="G618" s="771"/>
      <c r="H618" s="771"/>
      <c r="I618" s="771"/>
      <c r="J618" s="771"/>
      <c r="K618" s="771"/>
      <c r="L618" s="771"/>
      <c r="M618" s="771"/>
      <c r="N618" s="770"/>
      <c r="O618" s="771"/>
      <c r="P618" s="771"/>
      <c r="Q618" s="771"/>
      <c r="R618" s="771"/>
      <c r="S618" s="771"/>
      <c r="T618" s="771"/>
      <c r="U618" s="771"/>
      <c r="V618" s="771"/>
      <c r="W618" s="771"/>
      <c r="X618" s="771"/>
      <c r="Y618" s="771"/>
      <c r="Z618" s="771"/>
    </row>
    <row r="619" spans="1:26" ht="15.75" customHeight="1">
      <c r="A619" s="771"/>
      <c r="B619" s="861"/>
      <c r="C619" s="771"/>
      <c r="D619" s="771"/>
      <c r="E619" s="771"/>
      <c r="F619" s="771"/>
      <c r="G619" s="771"/>
      <c r="H619" s="771"/>
      <c r="I619" s="771"/>
      <c r="J619" s="771"/>
      <c r="K619" s="771"/>
      <c r="L619" s="771"/>
      <c r="M619" s="771"/>
      <c r="N619" s="770"/>
      <c r="O619" s="771"/>
      <c r="P619" s="771"/>
      <c r="Q619" s="771"/>
      <c r="R619" s="771"/>
      <c r="S619" s="771"/>
      <c r="T619" s="771"/>
      <c r="U619" s="771"/>
      <c r="V619" s="771"/>
      <c r="W619" s="771"/>
      <c r="X619" s="771"/>
      <c r="Y619" s="771"/>
      <c r="Z619" s="771"/>
    </row>
    <row r="620" spans="1:26" ht="15.75" customHeight="1">
      <c r="A620" s="771"/>
      <c r="B620" s="861"/>
      <c r="C620" s="771"/>
      <c r="D620" s="771"/>
      <c r="E620" s="771"/>
      <c r="F620" s="771"/>
      <c r="G620" s="771"/>
      <c r="H620" s="771"/>
      <c r="I620" s="771"/>
      <c r="J620" s="771"/>
      <c r="K620" s="771"/>
      <c r="L620" s="771"/>
      <c r="M620" s="771"/>
      <c r="N620" s="770"/>
      <c r="O620" s="771"/>
      <c r="P620" s="771"/>
      <c r="Q620" s="771"/>
      <c r="R620" s="771"/>
      <c r="S620" s="771"/>
      <c r="T620" s="771"/>
      <c r="U620" s="771"/>
      <c r="V620" s="771"/>
      <c r="W620" s="771"/>
      <c r="X620" s="771"/>
      <c r="Y620" s="771"/>
      <c r="Z620" s="771"/>
    </row>
    <row r="621" spans="1:26" ht="15.75" customHeight="1">
      <c r="A621" s="771"/>
      <c r="B621" s="861"/>
      <c r="C621" s="771"/>
      <c r="D621" s="771"/>
      <c r="E621" s="771"/>
      <c r="F621" s="771"/>
      <c r="G621" s="771"/>
      <c r="H621" s="771"/>
      <c r="I621" s="771"/>
      <c r="J621" s="771"/>
      <c r="K621" s="771"/>
      <c r="L621" s="771"/>
      <c r="M621" s="771"/>
      <c r="N621" s="770"/>
      <c r="O621" s="771"/>
      <c r="P621" s="771"/>
      <c r="Q621" s="771"/>
      <c r="R621" s="771"/>
      <c r="S621" s="771"/>
      <c r="T621" s="771"/>
      <c r="U621" s="771"/>
      <c r="V621" s="771"/>
      <c r="W621" s="771"/>
      <c r="X621" s="771"/>
      <c r="Y621" s="771"/>
      <c r="Z621" s="771"/>
    </row>
    <row r="622" spans="1:26" ht="15.75" customHeight="1">
      <c r="A622" s="771"/>
      <c r="B622" s="861"/>
      <c r="C622" s="771"/>
      <c r="D622" s="771"/>
      <c r="E622" s="771"/>
      <c r="F622" s="771"/>
      <c r="G622" s="771"/>
      <c r="H622" s="771"/>
      <c r="I622" s="771"/>
      <c r="J622" s="771"/>
      <c r="K622" s="771"/>
      <c r="L622" s="771"/>
      <c r="M622" s="771"/>
      <c r="N622" s="770"/>
      <c r="O622" s="771"/>
      <c r="P622" s="771"/>
      <c r="Q622" s="771"/>
      <c r="R622" s="771"/>
      <c r="S622" s="771"/>
      <c r="T622" s="771"/>
      <c r="U622" s="771"/>
      <c r="V622" s="771"/>
      <c r="W622" s="771"/>
      <c r="X622" s="771"/>
      <c r="Y622" s="771"/>
      <c r="Z622" s="771"/>
    </row>
    <row r="623" spans="1:26" ht="15.75" customHeight="1">
      <c r="A623" s="771"/>
      <c r="B623" s="861"/>
      <c r="C623" s="771"/>
      <c r="D623" s="771"/>
      <c r="E623" s="771"/>
      <c r="F623" s="771"/>
      <c r="G623" s="771"/>
      <c r="H623" s="771"/>
      <c r="I623" s="771"/>
      <c r="J623" s="771"/>
      <c r="K623" s="771"/>
      <c r="L623" s="771"/>
      <c r="M623" s="771"/>
      <c r="N623" s="770"/>
      <c r="O623" s="771"/>
      <c r="P623" s="771"/>
      <c r="Q623" s="771"/>
      <c r="R623" s="771"/>
      <c r="S623" s="771"/>
      <c r="T623" s="771"/>
      <c r="U623" s="771"/>
      <c r="V623" s="771"/>
      <c r="W623" s="771"/>
      <c r="X623" s="771"/>
      <c r="Y623" s="771"/>
      <c r="Z623" s="771"/>
    </row>
    <row r="624" spans="1:26" ht="15.75" customHeight="1">
      <c r="A624" s="771"/>
      <c r="B624" s="861"/>
      <c r="C624" s="771"/>
      <c r="D624" s="771"/>
      <c r="E624" s="771"/>
      <c r="F624" s="771"/>
      <c r="G624" s="771"/>
      <c r="H624" s="771"/>
      <c r="I624" s="771"/>
      <c r="J624" s="771"/>
      <c r="K624" s="771"/>
      <c r="L624" s="771"/>
      <c r="M624" s="771"/>
      <c r="N624" s="770"/>
      <c r="O624" s="771"/>
      <c r="P624" s="771"/>
      <c r="Q624" s="771"/>
      <c r="R624" s="771"/>
      <c r="S624" s="771"/>
      <c r="T624" s="771"/>
      <c r="U624" s="771"/>
      <c r="V624" s="771"/>
      <c r="W624" s="771"/>
      <c r="X624" s="771"/>
      <c r="Y624" s="771"/>
      <c r="Z624" s="771"/>
    </row>
    <row r="625" spans="1:26" ht="15.75" customHeight="1">
      <c r="A625" s="771"/>
      <c r="B625" s="861"/>
      <c r="C625" s="771"/>
      <c r="D625" s="771"/>
      <c r="E625" s="771"/>
      <c r="F625" s="771"/>
      <c r="G625" s="771"/>
      <c r="H625" s="771"/>
      <c r="I625" s="771"/>
      <c r="J625" s="771"/>
      <c r="K625" s="771"/>
      <c r="L625" s="771"/>
      <c r="M625" s="771"/>
      <c r="N625" s="770"/>
      <c r="O625" s="771"/>
      <c r="P625" s="771"/>
      <c r="Q625" s="771"/>
      <c r="R625" s="771"/>
      <c r="S625" s="771"/>
      <c r="T625" s="771"/>
      <c r="U625" s="771"/>
      <c r="V625" s="771"/>
      <c r="W625" s="771"/>
      <c r="X625" s="771"/>
      <c r="Y625" s="771"/>
      <c r="Z625" s="771"/>
    </row>
    <row r="626" spans="1:26" ht="15.75" customHeight="1">
      <c r="A626" s="771"/>
      <c r="B626" s="861"/>
      <c r="C626" s="771"/>
      <c r="D626" s="771"/>
      <c r="E626" s="771"/>
      <c r="F626" s="771"/>
      <c r="G626" s="771"/>
      <c r="H626" s="771"/>
      <c r="I626" s="771"/>
      <c r="J626" s="771"/>
      <c r="K626" s="771"/>
      <c r="L626" s="771"/>
      <c r="M626" s="771"/>
      <c r="N626" s="770"/>
      <c r="O626" s="771"/>
      <c r="P626" s="771"/>
      <c r="Q626" s="771"/>
      <c r="R626" s="771"/>
      <c r="S626" s="771"/>
      <c r="T626" s="771"/>
      <c r="U626" s="771"/>
      <c r="V626" s="771"/>
      <c r="W626" s="771"/>
      <c r="X626" s="771"/>
      <c r="Y626" s="771"/>
      <c r="Z626" s="771"/>
    </row>
    <row r="627" spans="1:26" ht="15.75" customHeight="1">
      <c r="A627" s="771"/>
      <c r="B627" s="861"/>
      <c r="C627" s="771"/>
      <c r="D627" s="771"/>
      <c r="E627" s="771"/>
      <c r="F627" s="771"/>
      <c r="G627" s="771"/>
      <c r="H627" s="771"/>
      <c r="I627" s="771"/>
      <c r="J627" s="771"/>
      <c r="K627" s="771"/>
      <c r="L627" s="771"/>
      <c r="M627" s="771"/>
      <c r="N627" s="770"/>
      <c r="O627" s="771"/>
      <c r="P627" s="771"/>
      <c r="Q627" s="771"/>
      <c r="R627" s="771"/>
      <c r="S627" s="771"/>
      <c r="T627" s="771"/>
      <c r="U627" s="771"/>
      <c r="V627" s="771"/>
      <c r="W627" s="771"/>
      <c r="X627" s="771"/>
      <c r="Y627" s="771"/>
      <c r="Z627" s="771"/>
    </row>
    <row r="628" spans="1:26" ht="15.75" customHeight="1">
      <c r="A628" s="771"/>
      <c r="B628" s="861"/>
      <c r="C628" s="771"/>
      <c r="D628" s="771"/>
      <c r="E628" s="771"/>
      <c r="F628" s="771"/>
      <c r="G628" s="771"/>
      <c r="H628" s="771"/>
      <c r="I628" s="771"/>
      <c r="J628" s="771"/>
      <c r="K628" s="771"/>
      <c r="L628" s="771"/>
      <c r="M628" s="771"/>
      <c r="N628" s="770"/>
      <c r="O628" s="771"/>
      <c r="P628" s="771"/>
      <c r="Q628" s="771"/>
      <c r="R628" s="771"/>
      <c r="S628" s="771"/>
      <c r="T628" s="771"/>
      <c r="U628" s="771"/>
      <c r="V628" s="771"/>
      <c r="W628" s="771"/>
      <c r="X628" s="771"/>
      <c r="Y628" s="771"/>
      <c r="Z628" s="771"/>
    </row>
    <row r="629" spans="1:26" ht="15.75" customHeight="1">
      <c r="A629" s="771"/>
      <c r="B629" s="861"/>
      <c r="C629" s="771"/>
      <c r="D629" s="771"/>
      <c r="E629" s="771"/>
      <c r="F629" s="771"/>
      <c r="G629" s="771"/>
      <c r="H629" s="771"/>
      <c r="I629" s="771"/>
      <c r="J629" s="771"/>
      <c r="K629" s="771"/>
      <c r="L629" s="771"/>
      <c r="M629" s="771"/>
      <c r="N629" s="770"/>
      <c r="O629" s="771"/>
      <c r="P629" s="771"/>
      <c r="Q629" s="771"/>
      <c r="R629" s="771"/>
      <c r="S629" s="771"/>
      <c r="T629" s="771"/>
      <c r="U629" s="771"/>
      <c r="V629" s="771"/>
      <c r="W629" s="771"/>
      <c r="X629" s="771"/>
      <c r="Y629" s="771"/>
      <c r="Z629" s="771"/>
    </row>
    <row r="630" spans="1:26" ht="15.75" customHeight="1">
      <c r="A630" s="771"/>
      <c r="B630" s="861"/>
      <c r="C630" s="771"/>
      <c r="D630" s="771"/>
      <c r="E630" s="771"/>
      <c r="F630" s="771"/>
      <c r="G630" s="771"/>
      <c r="H630" s="771"/>
      <c r="I630" s="771"/>
      <c r="J630" s="771"/>
      <c r="K630" s="771"/>
      <c r="L630" s="771"/>
      <c r="M630" s="771"/>
      <c r="N630" s="770"/>
      <c r="O630" s="771"/>
      <c r="P630" s="771"/>
      <c r="Q630" s="771"/>
      <c r="R630" s="771"/>
      <c r="S630" s="771"/>
      <c r="T630" s="771"/>
      <c r="U630" s="771"/>
      <c r="V630" s="771"/>
      <c r="W630" s="771"/>
      <c r="X630" s="771"/>
      <c r="Y630" s="771"/>
      <c r="Z630" s="771"/>
    </row>
    <row r="631" spans="1:26" ht="15.75" customHeight="1">
      <c r="A631" s="771"/>
      <c r="B631" s="861"/>
      <c r="C631" s="771"/>
      <c r="D631" s="771"/>
      <c r="E631" s="771"/>
      <c r="F631" s="771"/>
      <c r="G631" s="771"/>
      <c r="H631" s="771"/>
      <c r="I631" s="771"/>
      <c r="J631" s="771"/>
      <c r="K631" s="771"/>
      <c r="L631" s="771"/>
      <c r="M631" s="771"/>
      <c r="N631" s="770"/>
      <c r="O631" s="771"/>
      <c r="P631" s="771"/>
      <c r="Q631" s="771"/>
      <c r="R631" s="771"/>
      <c r="S631" s="771"/>
      <c r="T631" s="771"/>
      <c r="U631" s="771"/>
      <c r="V631" s="771"/>
      <c r="W631" s="771"/>
      <c r="X631" s="771"/>
      <c r="Y631" s="771"/>
      <c r="Z631" s="771"/>
    </row>
    <row r="632" spans="1:26" ht="15.75" customHeight="1">
      <c r="A632" s="771"/>
      <c r="B632" s="861"/>
      <c r="C632" s="771"/>
      <c r="D632" s="771"/>
      <c r="E632" s="771"/>
      <c r="F632" s="771"/>
      <c r="G632" s="771"/>
      <c r="H632" s="771"/>
      <c r="I632" s="771"/>
      <c r="J632" s="771"/>
      <c r="K632" s="771"/>
      <c r="L632" s="771"/>
      <c r="M632" s="771"/>
      <c r="N632" s="770"/>
      <c r="O632" s="771"/>
      <c r="P632" s="771"/>
      <c r="Q632" s="771"/>
      <c r="R632" s="771"/>
      <c r="S632" s="771"/>
      <c r="T632" s="771"/>
      <c r="U632" s="771"/>
      <c r="V632" s="771"/>
      <c r="W632" s="771"/>
      <c r="X632" s="771"/>
      <c r="Y632" s="771"/>
      <c r="Z632" s="771"/>
    </row>
    <row r="633" spans="1:26" ht="15.75" customHeight="1">
      <c r="A633" s="771"/>
      <c r="B633" s="861"/>
      <c r="C633" s="771"/>
      <c r="D633" s="771"/>
      <c r="E633" s="771"/>
      <c r="F633" s="771"/>
      <c r="G633" s="771"/>
      <c r="H633" s="771"/>
      <c r="I633" s="771"/>
      <c r="J633" s="771"/>
      <c r="K633" s="771"/>
      <c r="L633" s="771"/>
      <c r="M633" s="771"/>
      <c r="N633" s="770"/>
      <c r="O633" s="771"/>
      <c r="P633" s="771"/>
      <c r="Q633" s="771"/>
      <c r="R633" s="771"/>
      <c r="S633" s="771"/>
      <c r="T633" s="771"/>
      <c r="U633" s="771"/>
      <c r="V633" s="771"/>
      <c r="W633" s="771"/>
      <c r="X633" s="771"/>
      <c r="Y633" s="771"/>
      <c r="Z633" s="771"/>
    </row>
    <row r="634" spans="1:26" ht="15.75" customHeight="1">
      <c r="A634" s="771"/>
      <c r="B634" s="861"/>
      <c r="C634" s="771"/>
      <c r="D634" s="771"/>
      <c r="E634" s="771"/>
      <c r="F634" s="771"/>
      <c r="G634" s="771"/>
      <c r="H634" s="771"/>
      <c r="I634" s="771"/>
      <c r="J634" s="771"/>
      <c r="K634" s="771"/>
      <c r="L634" s="771"/>
      <c r="M634" s="771"/>
      <c r="N634" s="770"/>
      <c r="O634" s="771"/>
      <c r="P634" s="771"/>
      <c r="Q634" s="771"/>
      <c r="R634" s="771"/>
      <c r="S634" s="771"/>
      <c r="T634" s="771"/>
      <c r="U634" s="771"/>
      <c r="V634" s="771"/>
      <c r="W634" s="771"/>
      <c r="X634" s="771"/>
      <c r="Y634" s="771"/>
      <c r="Z634" s="771"/>
    </row>
    <row r="635" spans="1:26" ht="15.75" customHeight="1">
      <c r="A635" s="771"/>
      <c r="B635" s="861"/>
      <c r="C635" s="771"/>
      <c r="D635" s="771"/>
      <c r="E635" s="771"/>
      <c r="F635" s="771"/>
      <c r="G635" s="771"/>
      <c r="H635" s="771"/>
      <c r="I635" s="771"/>
      <c r="J635" s="771"/>
      <c r="K635" s="771"/>
      <c r="L635" s="771"/>
      <c r="M635" s="771"/>
      <c r="N635" s="770"/>
      <c r="O635" s="771"/>
      <c r="P635" s="771"/>
      <c r="Q635" s="771"/>
      <c r="R635" s="771"/>
      <c r="S635" s="771"/>
      <c r="T635" s="771"/>
      <c r="U635" s="771"/>
      <c r="V635" s="771"/>
      <c r="W635" s="771"/>
      <c r="X635" s="771"/>
      <c r="Y635" s="771"/>
      <c r="Z635" s="771"/>
    </row>
    <row r="636" spans="1:26" ht="15.75" customHeight="1">
      <c r="A636" s="771"/>
      <c r="B636" s="861"/>
      <c r="C636" s="771"/>
      <c r="D636" s="771"/>
      <c r="E636" s="771"/>
      <c r="F636" s="771"/>
      <c r="G636" s="771"/>
      <c r="H636" s="771"/>
      <c r="I636" s="771"/>
      <c r="J636" s="771"/>
      <c r="K636" s="771"/>
      <c r="L636" s="771"/>
      <c r="M636" s="771"/>
      <c r="N636" s="770"/>
      <c r="O636" s="771"/>
      <c r="P636" s="771"/>
      <c r="Q636" s="771"/>
      <c r="R636" s="771"/>
      <c r="S636" s="771"/>
      <c r="T636" s="771"/>
      <c r="U636" s="771"/>
      <c r="V636" s="771"/>
      <c r="W636" s="771"/>
      <c r="X636" s="771"/>
      <c r="Y636" s="771"/>
      <c r="Z636" s="771"/>
    </row>
    <row r="637" spans="1:26" ht="15.75" customHeight="1">
      <c r="A637" s="771"/>
      <c r="B637" s="861"/>
      <c r="C637" s="771"/>
      <c r="D637" s="771"/>
      <c r="E637" s="771"/>
      <c r="F637" s="771"/>
      <c r="G637" s="771"/>
      <c r="H637" s="771"/>
      <c r="I637" s="771"/>
      <c r="J637" s="771"/>
      <c r="K637" s="771"/>
      <c r="L637" s="771"/>
      <c r="M637" s="771"/>
      <c r="N637" s="770"/>
      <c r="O637" s="771"/>
      <c r="P637" s="771"/>
      <c r="Q637" s="771"/>
      <c r="R637" s="771"/>
      <c r="S637" s="771"/>
      <c r="T637" s="771"/>
      <c r="U637" s="771"/>
      <c r="V637" s="771"/>
      <c r="W637" s="771"/>
      <c r="X637" s="771"/>
      <c r="Y637" s="771"/>
      <c r="Z637" s="771"/>
    </row>
    <row r="638" spans="1:26" ht="15.75" customHeight="1">
      <c r="A638" s="771"/>
      <c r="B638" s="861"/>
      <c r="C638" s="771"/>
      <c r="D638" s="771"/>
      <c r="E638" s="771"/>
      <c r="F638" s="771"/>
      <c r="G638" s="771"/>
      <c r="H638" s="771"/>
      <c r="I638" s="771"/>
      <c r="J638" s="771"/>
      <c r="K638" s="771"/>
      <c r="L638" s="771"/>
      <c r="M638" s="771"/>
      <c r="N638" s="770"/>
      <c r="O638" s="771"/>
      <c r="P638" s="771"/>
      <c r="Q638" s="771"/>
      <c r="R638" s="771"/>
      <c r="S638" s="771"/>
      <c r="T638" s="771"/>
      <c r="U638" s="771"/>
      <c r="V638" s="771"/>
      <c r="W638" s="771"/>
      <c r="X638" s="771"/>
      <c r="Y638" s="771"/>
      <c r="Z638" s="771"/>
    </row>
    <row r="639" spans="1:26" ht="15.75" customHeight="1">
      <c r="A639" s="771"/>
      <c r="B639" s="861"/>
      <c r="C639" s="771"/>
      <c r="D639" s="771"/>
      <c r="E639" s="771"/>
      <c r="F639" s="771"/>
      <c r="G639" s="771"/>
      <c r="H639" s="771"/>
      <c r="I639" s="771"/>
      <c r="J639" s="771"/>
      <c r="K639" s="771"/>
      <c r="L639" s="771"/>
      <c r="M639" s="771"/>
      <c r="N639" s="770"/>
      <c r="O639" s="771"/>
      <c r="P639" s="771"/>
      <c r="Q639" s="771"/>
      <c r="R639" s="771"/>
      <c r="S639" s="771"/>
      <c r="T639" s="771"/>
      <c r="U639" s="771"/>
      <c r="V639" s="771"/>
      <c r="W639" s="771"/>
      <c r="X639" s="771"/>
      <c r="Y639" s="771"/>
      <c r="Z639" s="771"/>
    </row>
    <row r="640" spans="1:26" ht="15.75" customHeight="1">
      <c r="A640" s="771"/>
      <c r="B640" s="861"/>
      <c r="C640" s="771"/>
      <c r="D640" s="771"/>
      <c r="E640" s="771"/>
      <c r="F640" s="771"/>
      <c r="G640" s="771"/>
      <c r="H640" s="771"/>
      <c r="I640" s="771"/>
      <c r="J640" s="771"/>
      <c r="K640" s="771"/>
      <c r="L640" s="771"/>
      <c r="M640" s="771"/>
      <c r="N640" s="770"/>
      <c r="O640" s="771"/>
      <c r="P640" s="771"/>
      <c r="Q640" s="771"/>
      <c r="R640" s="771"/>
      <c r="S640" s="771"/>
      <c r="T640" s="771"/>
      <c r="U640" s="771"/>
      <c r="V640" s="771"/>
      <c r="W640" s="771"/>
      <c r="X640" s="771"/>
      <c r="Y640" s="771"/>
      <c r="Z640" s="771"/>
    </row>
    <row r="641" spans="1:26" ht="15.75" customHeight="1">
      <c r="A641" s="771"/>
      <c r="B641" s="861"/>
      <c r="C641" s="771"/>
      <c r="D641" s="771"/>
      <c r="E641" s="771"/>
      <c r="F641" s="771"/>
      <c r="G641" s="771"/>
      <c r="H641" s="771"/>
      <c r="I641" s="771"/>
      <c r="J641" s="771"/>
      <c r="K641" s="771"/>
      <c r="L641" s="771"/>
      <c r="M641" s="771"/>
      <c r="N641" s="770"/>
      <c r="O641" s="771"/>
      <c r="P641" s="771"/>
      <c r="Q641" s="771"/>
      <c r="R641" s="771"/>
      <c r="S641" s="771"/>
      <c r="T641" s="771"/>
      <c r="U641" s="771"/>
      <c r="V641" s="771"/>
      <c r="W641" s="771"/>
      <c r="X641" s="771"/>
      <c r="Y641" s="771"/>
      <c r="Z641" s="771"/>
    </row>
    <row r="642" spans="1:26" ht="15.75" customHeight="1">
      <c r="A642" s="771"/>
      <c r="B642" s="861"/>
      <c r="C642" s="771"/>
      <c r="D642" s="771"/>
      <c r="E642" s="771"/>
      <c r="F642" s="771"/>
      <c r="G642" s="771"/>
      <c r="H642" s="771"/>
      <c r="I642" s="771"/>
      <c r="J642" s="771"/>
      <c r="K642" s="771"/>
      <c r="L642" s="771"/>
      <c r="M642" s="771"/>
      <c r="N642" s="770"/>
      <c r="O642" s="771"/>
      <c r="P642" s="771"/>
      <c r="Q642" s="771"/>
      <c r="R642" s="771"/>
      <c r="S642" s="771"/>
      <c r="T642" s="771"/>
      <c r="U642" s="771"/>
      <c r="V642" s="771"/>
      <c r="W642" s="771"/>
      <c r="X642" s="771"/>
      <c r="Y642" s="771"/>
      <c r="Z642" s="771"/>
    </row>
    <row r="643" spans="1:26" ht="15.75" customHeight="1">
      <c r="A643" s="771"/>
      <c r="B643" s="861"/>
      <c r="C643" s="771"/>
      <c r="D643" s="771"/>
      <c r="E643" s="771"/>
      <c r="F643" s="771"/>
      <c r="G643" s="771"/>
      <c r="H643" s="771"/>
      <c r="I643" s="771"/>
      <c r="J643" s="771"/>
      <c r="K643" s="771"/>
      <c r="L643" s="771"/>
      <c r="M643" s="771"/>
      <c r="N643" s="770"/>
      <c r="O643" s="771"/>
      <c r="P643" s="771"/>
      <c r="Q643" s="771"/>
      <c r="R643" s="771"/>
      <c r="S643" s="771"/>
      <c r="T643" s="771"/>
      <c r="U643" s="771"/>
      <c r="V643" s="771"/>
      <c r="W643" s="771"/>
      <c r="X643" s="771"/>
      <c r="Y643" s="771"/>
      <c r="Z643" s="771"/>
    </row>
    <row r="644" spans="1:26" ht="15.75" customHeight="1">
      <c r="A644" s="771"/>
      <c r="B644" s="861"/>
      <c r="C644" s="771"/>
      <c r="D644" s="771"/>
      <c r="E644" s="771"/>
      <c r="F644" s="771"/>
      <c r="G644" s="771"/>
      <c r="H644" s="771"/>
      <c r="I644" s="771"/>
      <c r="J644" s="771"/>
      <c r="K644" s="771"/>
      <c r="L644" s="771"/>
      <c r="M644" s="771"/>
      <c r="N644" s="770"/>
      <c r="O644" s="771"/>
      <c r="P644" s="771"/>
      <c r="Q644" s="771"/>
      <c r="R644" s="771"/>
      <c r="S644" s="771"/>
      <c r="T644" s="771"/>
      <c r="U644" s="771"/>
      <c r="V644" s="771"/>
      <c r="W644" s="771"/>
      <c r="X644" s="771"/>
      <c r="Y644" s="771"/>
      <c r="Z644" s="771"/>
    </row>
    <row r="645" spans="1:26" ht="15.75" customHeight="1">
      <c r="A645" s="771"/>
      <c r="B645" s="861"/>
      <c r="C645" s="771"/>
      <c r="D645" s="771"/>
      <c r="E645" s="771"/>
      <c r="F645" s="771"/>
      <c r="G645" s="771"/>
      <c r="H645" s="771"/>
      <c r="I645" s="771"/>
      <c r="J645" s="771"/>
      <c r="K645" s="771"/>
      <c r="L645" s="771"/>
      <c r="M645" s="771"/>
      <c r="N645" s="770"/>
      <c r="O645" s="771"/>
      <c r="P645" s="771"/>
      <c r="Q645" s="771"/>
      <c r="R645" s="771"/>
      <c r="S645" s="771"/>
      <c r="T645" s="771"/>
      <c r="U645" s="771"/>
      <c r="V645" s="771"/>
      <c r="W645" s="771"/>
      <c r="X645" s="771"/>
      <c r="Y645" s="771"/>
      <c r="Z645" s="771"/>
    </row>
    <row r="646" spans="1:26" ht="15.75" customHeight="1">
      <c r="A646" s="771"/>
      <c r="B646" s="861"/>
      <c r="C646" s="771"/>
      <c r="D646" s="771"/>
      <c r="E646" s="771"/>
      <c r="F646" s="771"/>
      <c r="G646" s="771"/>
      <c r="H646" s="771"/>
      <c r="I646" s="771"/>
      <c r="J646" s="771"/>
      <c r="K646" s="771"/>
      <c r="L646" s="771"/>
      <c r="M646" s="771"/>
      <c r="N646" s="770"/>
      <c r="O646" s="771"/>
      <c r="P646" s="771"/>
      <c r="Q646" s="771"/>
      <c r="R646" s="771"/>
      <c r="S646" s="771"/>
      <c r="T646" s="771"/>
      <c r="U646" s="771"/>
      <c r="V646" s="771"/>
      <c r="W646" s="771"/>
      <c r="X646" s="771"/>
      <c r="Y646" s="771"/>
      <c r="Z646" s="771"/>
    </row>
    <row r="647" spans="1:26" ht="15.75" customHeight="1">
      <c r="A647" s="771"/>
      <c r="B647" s="861"/>
      <c r="C647" s="771"/>
      <c r="D647" s="771"/>
      <c r="E647" s="771"/>
      <c r="F647" s="771"/>
      <c r="G647" s="771"/>
      <c r="H647" s="771"/>
      <c r="I647" s="771"/>
      <c r="J647" s="771"/>
      <c r="K647" s="771"/>
      <c r="L647" s="771"/>
      <c r="M647" s="771"/>
      <c r="N647" s="770"/>
      <c r="O647" s="771"/>
      <c r="P647" s="771"/>
      <c r="Q647" s="771"/>
      <c r="R647" s="771"/>
      <c r="S647" s="771"/>
      <c r="T647" s="771"/>
      <c r="U647" s="771"/>
      <c r="V647" s="771"/>
      <c r="W647" s="771"/>
      <c r="X647" s="771"/>
      <c r="Y647" s="771"/>
      <c r="Z647" s="771"/>
    </row>
    <row r="648" spans="1:26" ht="15.75" customHeight="1">
      <c r="A648" s="771"/>
      <c r="B648" s="861"/>
      <c r="C648" s="771"/>
      <c r="D648" s="771"/>
      <c r="E648" s="771"/>
      <c r="F648" s="771"/>
      <c r="G648" s="771"/>
      <c r="H648" s="771"/>
      <c r="I648" s="771"/>
      <c r="J648" s="771"/>
      <c r="K648" s="771"/>
      <c r="L648" s="771"/>
      <c r="M648" s="771"/>
      <c r="N648" s="770"/>
      <c r="O648" s="771"/>
      <c r="P648" s="771"/>
      <c r="Q648" s="771"/>
      <c r="R648" s="771"/>
      <c r="S648" s="771"/>
      <c r="T648" s="771"/>
      <c r="U648" s="771"/>
      <c r="V648" s="771"/>
      <c r="W648" s="771"/>
      <c r="X648" s="771"/>
      <c r="Y648" s="771"/>
      <c r="Z648" s="771"/>
    </row>
    <row r="649" spans="1:26" ht="15.75" customHeight="1">
      <c r="A649" s="771"/>
      <c r="B649" s="861"/>
      <c r="C649" s="771"/>
      <c r="D649" s="771"/>
      <c r="E649" s="771"/>
      <c r="F649" s="771"/>
      <c r="G649" s="771"/>
      <c r="H649" s="771"/>
      <c r="I649" s="771"/>
      <c r="J649" s="771"/>
      <c r="K649" s="771"/>
      <c r="L649" s="771"/>
      <c r="M649" s="771"/>
      <c r="N649" s="770"/>
      <c r="O649" s="771"/>
      <c r="P649" s="771"/>
      <c r="Q649" s="771"/>
      <c r="R649" s="771"/>
      <c r="S649" s="771"/>
      <c r="T649" s="771"/>
      <c r="U649" s="771"/>
      <c r="V649" s="771"/>
      <c r="W649" s="771"/>
      <c r="X649" s="771"/>
      <c r="Y649" s="771"/>
      <c r="Z649" s="771"/>
    </row>
    <row r="650" spans="1:26" ht="15.75" customHeight="1">
      <c r="A650" s="771"/>
      <c r="B650" s="861"/>
      <c r="C650" s="771"/>
      <c r="D650" s="771"/>
      <c r="E650" s="771"/>
      <c r="F650" s="771"/>
      <c r="G650" s="771"/>
      <c r="H650" s="771"/>
      <c r="I650" s="771"/>
      <c r="J650" s="771"/>
      <c r="K650" s="771"/>
      <c r="L650" s="771"/>
      <c r="M650" s="771"/>
      <c r="N650" s="770"/>
      <c r="O650" s="771"/>
      <c r="P650" s="771"/>
      <c r="Q650" s="771"/>
      <c r="R650" s="771"/>
      <c r="S650" s="771"/>
      <c r="T650" s="771"/>
      <c r="U650" s="771"/>
      <c r="V650" s="771"/>
      <c r="W650" s="771"/>
      <c r="X650" s="771"/>
      <c r="Y650" s="771"/>
      <c r="Z650" s="771"/>
    </row>
    <row r="651" spans="1:26" ht="15.75" customHeight="1">
      <c r="A651" s="771"/>
      <c r="B651" s="861"/>
      <c r="C651" s="771"/>
      <c r="D651" s="771"/>
      <c r="E651" s="771"/>
      <c r="F651" s="771"/>
      <c r="G651" s="771"/>
      <c r="H651" s="771"/>
      <c r="I651" s="771"/>
      <c r="J651" s="771"/>
      <c r="K651" s="771"/>
      <c r="L651" s="771"/>
      <c r="M651" s="771"/>
      <c r="N651" s="770"/>
      <c r="O651" s="771"/>
      <c r="P651" s="771"/>
      <c r="Q651" s="771"/>
      <c r="R651" s="771"/>
      <c r="S651" s="771"/>
      <c r="T651" s="771"/>
      <c r="U651" s="771"/>
      <c r="V651" s="771"/>
      <c r="W651" s="771"/>
      <c r="X651" s="771"/>
      <c r="Y651" s="771"/>
      <c r="Z651" s="771"/>
    </row>
    <row r="652" spans="1:26" ht="15.75" customHeight="1">
      <c r="A652" s="771"/>
      <c r="B652" s="861"/>
      <c r="C652" s="771"/>
      <c r="D652" s="771"/>
      <c r="E652" s="771"/>
      <c r="F652" s="771"/>
      <c r="G652" s="771"/>
      <c r="H652" s="771"/>
      <c r="I652" s="771"/>
      <c r="J652" s="771"/>
      <c r="K652" s="771"/>
      <c r="L652" s="771"/>
      <c r="M652" s="771"/>
      <c r="N652" s="770"/>
      <c r="O652" s="771"/>
      <c r="P652" s="771"/>
      <c r="Q652" s="771"/>
      <c r="R652" s="771"/>
      <c r="S652" s="771"/>
      <c r="T652" s="771"/>
      <c r="U652" s="771"/>
      <c r="V652" s="771"/>
      <c r="W652" s="771"/>
      <c r="X652" s="771"/>
      <c r="Y652" s="771"/>
      <c r="Z652" s="771"/>
    </row>
    <row r="653" spans="1:26" ht="15.75" customHeight="1">
      <c r="A653" s="771"/>
      <c r="B653" s="861"/>
      <c r="C653" s="771"/>
      <c r="D653" s="771"/>
      <c r="E653" s="771"/>
      <c r="F653" s="771"/>
      <c r="G653" s="771"/>
      <c r="H653" s="771"/>
      <c r="I653" s="771"/>
      <c r="J653" s="771"/>
      <c r="K653" s="771"/>
      <c r="L653" s="771"/>
      <c r="M653" s="771"/>
      <c r="N653" s="770"/>
      <c r="O653" s="771"/>
      <c r="P653" s="771"/>
      <c r="Q653" s="771"/>
      <c r="R653" s="771"/>
      <c r="S653" s="771"/>
      <c r="T653" s="771"/>
      <c r="U653" s="771"/>
      <c r="V653" s="771"/>
      <c r="W653" s="771"/>
      <c r="X653" s="771"/>
      <c r="Y653" s="771"/>
      <c r="Z653" s="771"/>
    </row>
    <row r="654" spans="1:26" ht="15.75" customHeight="1">
      <c r="A654" s="771"/>
      <c r="B654" s="861"/>
      <c r="C654" s="771"/>
      <c r="D654" s="771"/>
      <c r="E654" s="771"/>
      <c r="F654" s="771"/>
      <c r="G654" s="771"/>
      <c r="H654" s="771"/>
      <c r="I654" s="771"/>
      <c r="J654" s="771"/>
      <c r="K654" s="771"/>
      <c r="L654" s="771"/>
      <c r="M654" s="771"/>
      <c r="N654" s="770"/>
      <c r="O654" s="771"/>
      <c r="P654" s="771"/>
      <c r="Q654" s="771"/>
      <c r="R654" s="771"/>
      <c r="S654" s="771"/>
      <c r="T654" s="771"/>
      <c r="U654" s="771"/>
      <c r="V654" s="771"/>
      <c r="W654" s="771"/>
      <c r="X654" s="771"/>
      <c r="Y654" s="771"/>
      <c r="Z654" s="771"/>
    </row>
    <row r="655" spans="1:26" ht="15.75" customHeight="1">
      <c r="A655" s="771"/>
      <c r="B655" s="861"/>
      <c r="C655" s="771"/>
      <c r="D655" s="771"/>
      <c r="E655" s="771"/>
      <c r="F655" s="771"/>
      <c r="G655" s="771"/>
      <c r="H655" s="771"/>
      <c r="I655" s="771"/>
      <c r="J655" s="771"/>
      <c r="K655" s="771"/>
      <c r="L655" s="771"/>
      <c r="M655" s="771"/>
      <c r="N655" s="770"/>
      <c r="O655" s="771"/>
      <c r="P655" s="771"/>
      <c r="Q655" s="771"/>
      <c r="R655" s="771"/>
      <c r="S655" s="771"/>
      <c r="T655" s="771"/>
      <c r="U655" s="771"/>
      <c r="V655" s="771"/>
      <c r="W655" s="771"/>
      <c r="X655" s="771"/>
      <c r="Y655" s="771"/>
      <c r="Z655" s="771"/>
    </row>
    <row r="656" spans="1:26" ht="15.75" customHeight="1">
      <c r="A656" s="771"/>
      <c r="B656" s="861"/>
      <c r="C656" s="771"/>
      <c r="D656" s="771"/>
      <c r="E656" s="771"/>
      <c r="F656" s="771"/>
      <c r="G656" s="771"/>
      <c r="H656" s="771"/>
      <c r="I656" s="771"/>
      <c r="J656" s="771"/>
      <c r="K656" s="771"/>
      <c r="L656" s="771"/>
      <c r="M656" s="771"/>
      <c r="N656" s="770"/>
      <c r="O656" s="771"/>
      <c r="P656" s="771"/>
      <c r="Q656" s="771"/>
      <c r="R656" s="771"/>
      <c r="S656" s="771"/>
      <c r="T656" s="771"/>
      <c r="U656" s="771"/>
      <c r="V656" s="771"/>
      <c r="W656" s="771"/>
      <c r="X656" s="771"/>
      <c r="Y656" s="771"/>
      <c r="Z656" s="771"/>
    </row>
    <row r="657" spans="1:26" ht="15.75" customHeight="1">
      <c r="A657" s="771"/>
      <c r="B657" s="861"/>
      <c r="C657" s="771"/>
      <c r="D657" s="771"/>
      <c r="E657" s="771"/>
      <c r="F657" s="771"/>
      <c r="G657" s="771"/>
      <c r="H657" s="771"/>
      <c r="I657" s="771"/>
      <c r="J657" s="771"/>
      <c r="K657" s="771"/>
      <c r="L657" s="771"/>
      <c r="M657" s="771"/>
      <c r="N657" s="770"/>
      <c r="O657" s="771"/>
      <c r="P657" s="771"/>
      <c r="Q657" s="771"/>
      <c r="R657" s="771"/>
      <c r="S657" s="771"/>
      <c r="T657" s="771"/>
      <c r="U657" s="771"/>
      <c r="V657" s="771"/>
      <c r="W657" s="771"/>
      <c r="X657" s="771"/>
      <c r="Y657" s="771"/>
      <c r="Z657" s="771"/>
    </row>
    <row r="658" spans="1:26" ht="15.75" customHeight="1">
      <c r="A658" s="771"/>
      <c r="B658" s="861"/>
      <c r="C658" s="771"/>
      <c r="D658" s="771"/>
      <c r="E658" s="771"/>
      <c r="F658" s="771"/>
      <c r="G658" s="771"/>
      <c r="H658" s="771"/>
      <c r="I658" s="771"/>
      <c r="J658" s="771"/>
      <c r="K658" s="771"/>
      <c r="L658" s="771"/>
      <c r="M658" s="771"/>
      <c r="N658" s="770"/>
      <c r="O658" s="771"/>
      <c r="P658" s="771"/>
      <c r="Q658" s="771"/>
      <c r="R658" s="771"/>
      <c r="S658" s="771"/>
      <c r="T658" s="771"/>
      <c r="U658" s="771"/>
      <c r="V658" s="771"/>
      <c r="W658" s="771"/>
      <c r="X658" s="771"/>
      <c r="Y658" s="771"/>
      <c r="Z658" s="771"/>
    </row>
    <row r="659" spans="1:26" ht="15.75" customHeight="1">
      <c r="A659" s="771"/>
      <c r="B659" s="861"/>
      <c r="C659" s="771"/>
      <c r="D659" s="771"/>
      <c r="E659" s="771"/>
      <c r="F659" s="771"/>
      <c r="G659" s="771"/>
      <c r="H659" s="771"/>
      <c r="I659" s="771"/>
      <c r="J659" s="771"/>
      <c r="K659" s="771"/>
      <c r="L659" s="771"/>
      <c r="M659" s="771"/>
      <c r="N659" s="770"/>
      <c r="O659" s="771"/>
      <c r="P659" s="771"/>
      <c r="Q659" s="771"/>
      <c r="R659" s="771"/>
      <c r="S659" s="771"/>
      <c r="T659" s="771"/>
      <c r="U659" s="771"/>
      <c r="V659" s="771"/>
      <c r="W659" s="771"/>
      <c r="X659" s="771"/>
      <c r="Y659" s="771"/>
      <c r="Z659" s="771"/>
    </row>
    <row r="660" spans="1:26" ht="15.75" customHeight="1">
      <c r="A660" s="771"/>
      <c r="B660" s="861"/>
      <c r="C660" s="771"/>
      <c r="D660" s="771"/>
      <c r="E660" s="771"/>
      <c r="F660" s="771"/>
      <c r="G660" s="771"/>
      <c r="H660" s="771"/>
      <c r="I660" s="771"/>
      <c r="J660" s="771"/>
      <c r="K660" s="771"/>
      <c r="L660" s="771"/>
      <c r="M660" s="771"/>
      <c r="N660" s="770"/>
      <c r="O660" s="771"/>
      <c r="P660" s="771"/>
      <c r="Q660" s="771"/>
      <c r="R660" s="771"/>
      <c r="S660" s="771"/>
      <c r="T660" s="771"/>
      <c r="U660" s="771"/>
      <c r="V660" s="771"/>
      <c r="W660" s="771"/>
      <c r="X660" s="771"/>
      <c r="Y660" s="771"/>
      <c r="Z660" s="771"/>
    </row>
    <row r="661" spans="1:26" ht="15.75" customHeight="1">
      <c r="A661" s="771"/>
      <c r="B661" s="861"/>
      <c r="C661" s="771"/>
      <c r="D661" s="771"/>
      <c r="E661" s="771"/>
      <c r="F661" s="771"/>
      <c r="G661" s="771"/>
      <c r="H661" s="771"/>
      <c r="I661" s="771"/>
      <c r="J661" s="771"/>
      <c r="K661" s="771"/>
      <c r="L661" s="771"/>
      <c r="M661" s="771"/>
      <c r="N661" s="770"/>
      <c r="O661" s="771"/>
      <c r="P661" s="771"/>
      <c r="Q661" s="771"/>
      <c r="R661" s="771"/>
      <c r="S661" s="771"/>
      <c r="T661" s="771"/>
      <c r="U661" s="771"/>
      <c r="V661" s="771"/>
      <c r="W661" s="771"/>
      <c r="X661" s="771"/>
      <c r="Y661" s="771"/>
      <c r="Z661" s="771"/>
    </row>
    <row r="662" spans="1:26" ht="15.75" customHeight="1">
      <c r="A662" s="771"/>
      <c r="B662" s="861"/>
      <c r="C662" s="771"/>
      <c r="D662" s="771"/>
      <c r="E662" s="771"/>
      <c r="F662" s="771"/>
      <c r="G662" s="771"/>
      <c r="H662" s="771"/>
      <c r="I662" s="771"/>
      <c r="J662" s="771"/>
      <c r="K662" s="771"/>
      <c r="L662" s="771"/>
      <c r="M662" s="771"/>
      <c r="N662" s="770"/>
      <c r="O662" s="771"/>
      <c r="P662" s="771"/>
      <c r="Q662" s="771"/>
      <c r="R662" s="771"/>
      <c r="S662" s="771"/>
      <c r="T662" s="771"/>
      <c r="U662" s="771"/>
      <c r="V662" s="771"/>
      <c r="W662" s="771"/>
      <c r="X662" s="771"/>
      <c r="Y662" s="771"/>
      <c r="Z662" s="771"/>
    </row>
    <row r="663" spans="1:26" ht="15.75" customHeight="1">
      <c r="A663" s="771"/>
      <c r="B663" s="861"/>
      <c r="C663" s="771"/>
      <c r="D663" s="771"/>
      <c r="E663" s="771"/>
      <c r="F663" s="771"/>
      <c r="G663" s="771"/>
      <c r="H663" s="771"/>
      <c r="I663" s="771"/>
      <c r="J663" s="771"/>
      <c r="K663" s="771"/>
      <c r="L663" s="771"/>
      <c r="M663" s="771"/>
      <c r="N663" s="770"/>
      <c r="O663" s="771"/>
      <c r="P663" s="771"/>
      <c r="Q663" s="771"/>
      <c r="R663" s="771"/>
      <c r="S663" s="771"/>
      <c r="T663" s="771"/>
      <c r="U663" s="771"/>
      <c r="V663" s="771"/>
      <c r="W663" s="771"/>
      <c r="X663" s="771"/>
      <c r="Y663" s="771"/>
      <c r="Z663" s="771"/>
    </row>
    <row r="664" spans="1:26" ht="15.75" customHeight="1">
      <c r="A664" s="771"/>
      <c r="B664" s="861"/>
      <c r="C664" s="771"/>
      <c r="D664" s="771"/>
      <c r="E664" s="771"/>
      <c r="F664" s="771"/>
      <c r="G664" s="771"/>
      <c r="H664" s="771"/>
      <c r="I664" s="771"/>
      <c r="J664" s="771"/>
      <c r="K664" s="771"/>
      <c r="L664" s="771"/>
      <c r="M664" s="771"/>
      <c r="N664" s="770"/>
      <c r="O664" s="771"/>
      <c r="P664" s="771"/>
      <c r="Q664" s="771"/>
      <c r="R664" s="771"/>
      <c r="S664" s="771"/>
      <c r="T664" s="771"/>
      <c r="U664" s="771"/>
      <c r="V664" s="771"/>
      <c r="W664" s="771"/>
      <c r="X664" s="771"/>
      <c r="Y664" s="771"/>
      <c r="Z664" s="771"/>
    </row>
    <row r="665" spans="1:26" ht="15.75" customHeight="1">
      <c r="A665" s="771"/>
      <c r="B665" s="861"/>
      <c r="C665" s="771"/>
      <c r="D665" s="771"/>
      <c r="E665" s="771"/>
      <c r="F665" s="771"/>
      <c r="G665" s="771"/>
      <c r="H665" s="771"/>
      <c r="I665" s="771"/>
      <c r="J665" s="771"/>
      <c r="K665" s="771"/>
      <c r="L665" s="771"/>
      <c r="M665" s="771"/>
      <c r="N665" s="770"/>
      <c r="O665" s="771"/>
      <c r="P665" s="771"/>
      <c r="Q665" s="771"/>
      <c r="R665" s="771"/>
      <c r="S665" s="771"/>
      <c r="T665" s="771"/>
      <c r="U665" s="771"/>
      <c r="V665" s="771"/>
      <c r="W665" s="771"/>
      <c r="X665" s="771"/>
      <c r="Y665" s="771"/>
      <c r="Z665" s="771"/>
    </row>
    <row r="666" spans="1:26" ht="15.75" customHeight="1">
      <c r="A666" s="771"/>
      <c r="B666" s="861"/>
      <c r="C666" s="771"/>
      <c r="D666" s="771"/>
      <c r="E666" s="771"/>
      <c r="F666" s="771"/>
      <c r="G666" s="771"/>
      <c r="H666" s="771"/>
      <c r="I666" s="771"/>
      <c r="J666" s="771"/>
      <c r="K666" s="771"/>
      <c r="L666" s="771"/>
      <c r="M666" s="771"/>
      <c r="N666" s="770"/>
      <c r="O666" s="771"/>
      <c r="P666" s="771"/>
      <c r="Q666" s="771"/>
      <c r="R666" s="771"/>
      <c r="S666" s="771"/>
      <c r="T666" s="771"/>
      <c r="U666" s="771"/>
      <c r="V666" s="771"/>
      <c r="W666" s="771"/>
      <c r="X666" s="771"/>
      <c r="Y666" s="771"/>
      <c r="Z666" s="771"/>
    </row>
    <row r="667" spans="1:26" ht="15.75" customHeight="1">
      <c r="A667" s="771"/>
      <c r="B667" s="861"/>
      <c r="C667" s="771"/>
      <c r="D667" s="771"/>
      <c r="E667" s="771"/>
      <c r="F667" s="771"/>
      <c r="G667" s="771"/>
      <c r="H667" s="771"/>
      <c r="I667" s="771"/>
      <c r="J667" s="771"/>
      <c r="K667" s="771"/>
      <c r="L667" s="771"/>
      <c r="M667" s="771"/>
      <c r="N667" s="770"/>
      <c r="O667" s="771"/>
      <c r="P667" s="771"/>
      <c r="Q667" s="771"/>
      <c r="R667" s="771"/>
      <c r="S667" s="771"/>
      <c r="T667" s="771"/>
      <c r="U667" s="771"/>
      <c r="V667" s="771"/>
      <c r="W667" s="771"/>
      <c r="X667" s="771"/>
      <c r="Y667" s="771"/>
      <c r="Z667" s="771"/>
    </row>
    <row r="668" spans="1:26" ht="15.75" customHeight="1">
      <c r="A668" s="771"/>
      <c r="B668" s="861"/>
      <c r="C668" s="771"/>
      <c r="D668" s="771"/>
      <c r="E668" s="771"/>
      <c r="F668" s="771"/>
      <c r="G668" s="771"/>
      <c r="H668" s="771"/>
      <c r="I668" s="771"/>
      <c r="J668" s="771"/>
      <c r="K668" s="771"/>
      <c r="L668" s="771"/>
      <c r="M668" s="771"/>
      <c r="N668" s="770"/>
      <c r="O668" s="771"/>
      <c r="P668" s="771"/>
      <c r="Q668" s="771"/>
      <c r="R668" s="771"/>
      <c r="S668" s="771"/>
      <c r="T668" s="771"/>
      <c r="U668" s="771"/>
      <c r="V668" s="771"/>
      <c r="W668" s="771"/>
      <c r="X668" s="771"/>
      <c r="Y668" s="771"/>
      <c r="Z668" s="771"/>
    </row>
    <row r="669" spans="1:26" ht="15.75" customHeight="1">
      <c r="A669" s="771"/>
      <c r="B669" s="861"/>
      <c r="C669" s="771"/>
      <c r="D669" s="771"/>
      <c r="E669" s="771"/>
      <c r="F669" s="771"/>
      <c r="G669" s="771"/>
      <c r="H669" s="771"/>
      <c r="I669" s="771"/>
      <c r="J669" s="771"/>
      <c r="K669" s="771"/>
      <c r="L669" s="771"/>
      <c r="M669" s="771"/>
      <c r="N669" s="770"/>
      <c r="O669" s="771"/>
      <c r="P669" s="771"/>
      <c r="Q669" s="771"/>
      <c r="R669" s="771"/>
      <c r="S669" s="771"/>
      <c r="T669" s="771"/>
      <c r="U669" s="771"/>
      <c r="V669" s="771"/>
      <c r="W669" s="771"/>
      <c r="X669" s="771"/>
      <c r="Y669" s="771"/>
      <c r="Z669" s="771"/>
    </row>
    <row r="670" spans="1:26" ht="15.75" customHeight="1">
      <c r="A670" s="771"/>
      <c r="B670" s="861"/>
      <c r="C670" s="771"/>
      <c r="D670" s="771"/>
      <c r="E670" s="771"/>
      <c r="F670" s="771"/>
      <c r="G670" s="771"/>
      <c r="H670" s="771"/>
      <c r="I670" s="771"/>
      <c r="J670" s="771"/>
      <c r="K670" s="771"/>
      <c r="L670" s="771"/>
      <c r="M670" s="771"/>
      <c r="N670" s="770"/>
      <c r="O670" s="771"/>
      <c r="P670" s="771"/>
      <c r="Q670" s="771"/>
      <c r="R670" s="771"/>
      <c r="S670" s="771"/>
      <c r="T670" s="771"/>
      <c r="U670" s="771"/>
      <c r="V670" s="771"/>
      <c r="W670" s="771"/>
      <c r="X670" s="771"/>
      <c r="Y670" s="771"/>
      <c r="Z670" s="771"/>
    </row>
    <row r="671" spans="1:26" ht="15.75" customHeight="1">
      <c r="A671" s="771"/>
      <c r="B671" s="861"/>
      <c r="C671" s="771"/>
      <c r="D671" s="771"/>
      <c r="E671" s="771"/>
      <c r="F671" s="771"/>
      <c r="G671" s="771"/>
      <c r="H671" s="771"/>
      <c r="I671" s="771"/>
      <c r="J671" s="771"/>
      <c r="K671" s="771"/>
      <c r="L671" s="771"/>
      <c r="M671" s="771"/>
      <c r="N671" s="770"/>
      <c r="O671" s="771"/>
      <c r="P671" s="771"/>
      <c r="Q671" s="771"/>
      <c r="R671" s="771"/>
      <c r="S671" s="771"/>
      <c r="T671" s="771"/>
      <c r="U671" s="771"/>
      <c r="V671" s="771"/>
      <c r="W671" s="771"/>
      <c r="X671" s="771"/>
      <c r="Y671" s="771"/>
      <c r="Z671" s="771"/>
    </row>
    <row r="672" spans="1:26" ht="15.75" customHeight="1">
      <c r="A672" s="771"/>
      <c r="B672" s="861"/>
      <c r="C672" s="771"/>
      <c r="D672" s="771"/>
      <c r="E672" s="771"/>
      <c r="F672" s="771"/>
      <c r="G672" s="771"/>
      <c r="H672" s="771"/>
      <c r="I672" s="771"/>
      <c r="J672" s="771"/>
      <c r="K672" s="771"/>
      <c r="L672" s="771"/>
      <c r="M672" s="771"/>
      <c r="N672" s="770"/>
      <c r="O672" s="771"/>
      <c r="P672" s="771"/>
      <c r="Q672" s="771"/>
      <c r="R672" s="771"/>
      <c r="S672" s="771"/>
      <c r="T672" s="771"/>
      <c r="U672" s="771"/>
      <c r="V672" s="771"/>
      <c r="W672" s="771"/>
      <c r="X672" s="771"/>
      <c r="Y672" s="771"/>
      <c r="Z672" s="771"/>
    </row>
    <row r="673" spans="1:26" ht="15.75" customHeight="1">
      <c r="A673" s="771"/>
      <c r="B673" s="861"/>
      <c r="C673" s="771"/>
      <c r="D673" s="771"/>
      <c r="E673" s="771"/>
      <c r="F673" s="771"/>
      <c r="G673" s="771"/>
      <c r="H673" s="771"/>
      <c r="I673" s="771"/>
      <c r="J673" s="771"/>
      <c r="K673" s="771"/>
      <c r="L673" s="771"/>
      <c r="M673" s="771"/>
      <c r="N673" s="770"/>
      <c r="O673" s="771"/>
      <c r="P673" s="771"/>
      <c r="Q673" s="771"/>
      <c r="R673" s="771"/>
      <c r="S673" s="771"/>
      <c r="T673" s="771"/>
      <c r="U673" s="771"/>
      <c r="V673" s="771"/>
      <c r="W673" s="771"/>
      <c r="X673" s="771"/>
      <c r="Y673" s="771"/>
      <c r="Z673" s="771"/>
    </row>
    <row r="674" spans="1:26" ht="15.75" customHeight="1">
      <c r="A674" s="771"/>
      <c r="B674" s="861"/>
      <c r="C674" s="771"/>
      <c r="D674" s="771"/>
      <c r="E674" s="771"/>
      <c r="F674" s="771"/>
      <c r="G674" s="771"/>
      <c r="H674" s="771"/>
      <c r="I674" s="771"/>
      <c r="J674" s="771"/>
      <c r="K674" s="771"/>
      <c r="L674" s="771"/>
      <c r="M674" s="771"/>
      <c r="N674" s="770"/>
      <c r="O674" s="771"/>
      <c r="P674" s="771"/>
      <c r="Q674" s="771"/>
      <c r="R674" s="771"/>
      <c r="S674" s="771"/>
      <c r="T674" s="771"/>
      <c r="U674" s="771"/>
      <c r="V674" s="771"/>
      <c r="W674" s="771"/>
      <c r="X674" s="771"/>
      <c r="Y674" s="771"/>
      <c r="Z674" s="771"/>
    </row>
    <row r="675" spans="1:26" ht="15.75" customHeight="1">
      <c r="A675" s="771"/>
      <c r="B675" s="861"/>
      <c r="C675" s="771"/>
      <c r="D675" s="771"/>
      <c r="E675" s="771"/>
      <c r="F675" s="771"/>
      <c r="G675" s="771"/>
      <c r="H675" s="771"/>
      <c r="I675" s="771"/>
      <c r="J675" s="771"/>
      <c r="K675" s="771"/>
      <c r="L675" s="771"/>
      <c r="M675" s="771"/>
      <c r="N675" s="770"/>
      <c r="O675" s="771"/>
      <c r="P675" s="771"/>
      <c r="Q675" s="771"/>
      <c r="R675" s="771"/>
      <c r="S675" s="771"/>
      <c r="T675" s="771"/>
      <c r="U675" s="771"/>
      <c r="V675" s="771"/>
      <c r="W675" s="771"/>
      <c r="X675" s="771"/>
      <c r="Y675" s="771"/>
      <c r="Z675" s="771"/>
    </row>
    <row r="676" spans="1:26" ht="15.75" customHeight="1">
      <c r="A676" s="771"/>
      <c r="B676" s="861"/>
      <c r="C676" s="771"/>
      <c r="D676" s="771"/>
      <c r="E676" s="771"/>
      <c r="F676" s="771"/>
      <c r="G676" s="771"/>
      <c r="H676" s="771"/>
      <c r="I676" s="771"/>
      <c r="J676" s="771"/>
      <c r="K676" s="771"/>
      <c r="L676" s="771"/>
      <c r="M676" s="771"/>
      <c r="N676" s="770"/>
      <c r="O676" s="771"/>
      <c r="P676" s="771"/>
      <c r="Q676" s="771"/>
      <c r="R676" s="771"/>
      <c r="S676" s="771"/>
      <c r="T676" s="771"/>
      <c r="U676" s="771"/>
      <c r="V676" s="771"/>
      <c r="W676" s="771"/>
      <c r="X676" s="771"/>
      <c r="Y676" s="771"/>
      <c r="Z676" s="771"/>
    </row>
    <row r="677" spans="1:26" ht="15.75" customHeight="1">
      <c r="A677" s="771"/>
      <c r="B677" s="861"/>
      <c r="C677" s="771"/>
      <c r="D677" s="771"/>
      <c r="E677" s="771"/>
      <c r="F677" s="771"/>
      <c r="G677" s="771"/>
      <c r="H677" s="771"/>
      <c r="I677" s="771"/>
      <c r="J677" s="771"/>
      <c r="K677" s="771"/>
      <c r="L677" s="771"/>
      <c r="M677" s="771"/>
      <c r="N677" s="770"/>
      <c r="O677" s="771"/>
      <c r="P677" s="771"/>
      <c r="Q677" s="771"/>
      <c r="R677" s="771"/>
      <c r="S677" s="771"/>
      <c r="T677" s="771"/>
      <c r="U677" s="771"/>
      <c r="V677" s="771"/>
      <c r="W677" s="771"/>
      <c r="X677" s="771"/>
      <c r="Y677" s="771"/>
      <c r="Z677" s="771"/>
    </row>
    <row r="678" spans="1:26" ht="15.75" customHeight="1">
      <c r="A678" s="771"/>
      <c r="B678" s="861"/>
      <c r="C678" s="771"/>
      <c r="D678" s="771"/>
      <c r="E678" s="771"/>
      <c r="F678" s="771"/>
      <c r="G678" s="771"/>
      <c r="H678" s="771"/>
      <c r="I678" s="771"/>
      <c r="J678" s="771"/>
      <c r="K678" s="771"/>
      <c r="L678" s="771"/>
      <c r="M678" s="771"/>
      <c r="N678" s="770"/>
      <c r="O678" s="771"/>
      <c r="P678" s="771"/>
      <c r="Q678" s="771"/>
      <c r="R678" s="771"/>
      <c r="S678" s="771"/>
      <c r="T678" s="771"/>
      <c r="U678" s="771"/>
      <c r="V678" s="771"/>
      <c r="W678" s="771"/>
      <c r="X678" s="771"/>
      <c r="Y678" s="771"/>
      <c r="Z678" s="771"/>
    </row>
    <row r="679" spans="1:26" ht="15.75" customHeight="1">
      <c r="A679" s="771"/>
      <c r="B679" s="861"/>
      <c r="C679" s="771"/>
      <c r="D679" s="771"/>
      <c r="E679" s="771"/>
      <c r="F679" s="771"/>
      <c r="G679" s="771"/>
      <c r="H679" s="771"/>
      <c r="I679" s="771"/>
      <c r="J679" s="771"/>
      <c r="K679" s="771"/>
      <c r="L679" s="771"/>
      <c r="M679" s="771"/>
      <c r="N679" s="770"/>
      <c r="O679" s="771"/>
      <c r="P679" s="771"/>
      <c r="Q679" s="771"/>
      <c r="R679" s="771"/>
      <c r="S679" s="771"/>
      <c r="T679" s="771"/>
      <c r="U679" s="771"/>
      <c r="V679" s="771"/>
      <c r="W679" s="771"/>
      <c r="X679" s="771"/>
      <c r="Y679" s="771"/>
      <c r="Z679" s="771"/>
    </row>
    <row r="680" spans="1:26" ht="15.75" customHeight="1">
      <c r="A680" s="771"/>
      <c r="B680" s="861"/>
      <c r="C680" s="771"/>
      <c r="D680" s="771"/>
      <c r="E680" s="771"/>
      <c r="F680" s="771"/>
      <c r="G680" s="771"/>
      <c r="H680" s="771"/>
      <c r="I680" s="771"/>
      <c r="J680" s="771"/>
      <c r="K680" s="771"/>
      <c r="L680" s="771"/>
      <c r="M680" s="771"/>
      <c r="N680" s="770"/>
      <c r="O680" s="771"/>
      <c r="P680" s="771"/>
      <c r="Q680" s="771"/>
      <c r="R680" s="771"/>
      <c r="S680" s="771"/>
      <c r="T680" s="771"/>
      <c r="U680" s="771"/>
      <c r="V680" s="771"/>
      <c r="W680" s="771"/>
      <c r="X680" s="771"/>
      <c r="Y680" s="771"/>
      <c r="Z680" s="771"/>
    </row>
    <row r="681" spans="1:26" ht="15.75" customHeight="1">
      <c r="A681" s="771"/>
      <c r="B681" s="861"/>
      <c r="C681" s="771"/>
      <c r="D681" s="771"/>
      <c r="E681" s="771"/>
      <c r="F681" s="771"/>
      <c r="G681" s="771"/>
      <c r="H681" s="771"/>
      <c r="I681" s="771"/>
      <c r="J681" s="771"/>
      <c r="K681" s="771"/>
      <c r="L681" s="771"/>
      <c r="M681" s="771"/>
      <c r="N681" s="770"/>
      <c r="O681" s="771"/>
      <c r="P681" s="771"/>
      <c r="Q681" s="771"/>
      <c r="R681" s="771"/>
      <c r="S681" s="771"/>
      <c r="T681" s="771"/>
      <c r="U681" s="771"/>
      <c r="V681" s="771"/>
      <c r="W681" s="771"/>
      <c r="X681" s="771"/>
      <c r="Y681" s="771"/>
      <c r="Z681" s="771"/>
    </row>
    <row r="682" spans="1:26" ht="15.75" customHeight="1">
      <c r="A682" s="771"/>
      <c r="B682" s="861"/>
      <c r="C682" s="771"/>
      <c r="D682" s="771"/>
      <c r="E682" s="771"/>
      <c r="F682" s="771"/>
      <c r="G682" s="771"/>
      <c r="H682" s="771"/>
      <c r="I682" s="771"/>
      <c r="J682" s="771"/>
      <c r="K682" s="771"/>
      <c r="L682" s="771"/>
      <c r="M682" s="771"/>
      <c r="N682" s="770"/>
      <c r="O682" s="771"/>
      <c r="P682" s="771"/>
      <c r="Q682" s="771"/>
      <c r="R682" s="771"/>
      <c r="S682" s="771"/>
      <c r="T682" s="771"/>
      <c r="U682" s="771"/>
      <c r="V682" s="771"/>
      <c r="W682" s="771"/>
      <c r="X682" s="771"/>
      <c r="Y682" s="771"/>
      <c r="Z682" s="771"/>
    </row>
    <row r="683" spans="1:26" ht="15.75" customHeight="1">
      <c r="A683" s="771"/>
      <c r="B683" s="861"/>
      <c r="C683" s="771"/>
      <c r="D683" s="771"/>
      <c r="E683" s="771"/>
      <c r="F683" s="771"/>
      <c r="G683" s="771"/>
      <c r="H683" s="771"/>
      <c r="I683" s="771"/>
      <c r="J683" s="771"/>
      <c r="K683" s="771"/>
      <c r="L683" s="771"/>
      <c r="M683" s="771"/>
      <c r="N683" s="770"/>
      <c r="O683" s="771"/>
      <c r="P683" s="771"/>
      <c r="Q683" s="771"/>
      <c r="R683" s="771"/>
      <c r="S683" s="771"/>
      <c r="T683" s="771"/>
      <c r="U683" s="771"/>
      <c r="V683" s="771"/>
      <c r="W683" s="771"/>
      <c r="X683" s="771"/>
      <c r="Y683" s="771"/>
      <c r="Z683" s="771"/>
    </row>
    <row r="684" spans="1:26" ht="15.75" customHeight="1">
      <c r="A684" s="771"/>
      <c r="B684" s="861"/>
      <c r="C684" s="771"/>
      <c r="D684" s="771"/>
      <c r="E684" s="771"/>
      <c r="F684" s="771"/>
      <c r="G684" s="771"/>
      <c r="H684" s="771"/>
      <c r="I684" s="771"/>
      <c r="J684" s="771"/>
      <c r="K684" s="771"/>
      <c r="L684" s="771"/>
      <c r="M684" s="771"/>
      <c r="N684" s="770"/>
      <c r="O684" s="771"/>
      <c r="P684" s="771"/>
      <c r="Q684" s="771"/>
      <c r="R684" s="771"/>
      <c r="S684" s="771"/>
      <c r="T684" s="771"/>
      <c r="U684" s="771"/>
      <c r="V684" s="771"/>
      <c r="W684" s="771"/>
      <c r="X684" s="771"/>
      <c r="Y684" s="771"/>
      <c r="Z684" s="771"/>
    </row>
    <row r="685" spans="1:26" ht="15.75" customHeight="1">
      <c r="A685" s="771"/>
      <c r="B685" s="861"/>
      <c r="C685" s="771"/>
      <c r="D685" s="771"/>
      <c r="E685" s="771"/>
      <c r="F685" s="771"/>
      <c r="G685" s="771"/>
      <c r="H685" s="771"/>
      <c r="I685" s="771"/>
      <c r="J685" s="771"/>
      <c r="K685" s="771"/>
      <c r="L685" s="771"/>
      <c r="M685" s="771"/>
      <c r="N685" s="770"/>
      <c r="O685" s="771"/>
      <c r="P685" s="771"/>
      <c r="Q685" s="771"/>
      <c r="R685" s="771"/>
      <c r="S685" s="771"/>
      <c r="T685" s="771"/>
      <c r="U685" s="771"/>
      <c r="V685" s="771"/>
      <c r="W685" s="771"/>
      <c r="X685" s="771"/>
      <c r="Y685" s="771"/>
      <c r="Z685" s="771"/>
    </row>
    <row r="686" spans="1:26" ht="15.75" customHeight="1">
      <c r="A686" s="771"/>
      <c r="B686" s="861"/>
      <c r="C686" s="771"/>
      <c r="D686" s="771"/>
      <c r="E686" s="771"/>
      <c r="F686" s="771"/>
      <c r="G686" s="771"/>
      <c r="H686" s="771"/>
      <c r="I686" s="771"/>
      <c r="J686" s="771"/>
      <c r="K686" s="771"/>
      <c r="L686" s="771"/>
      <c r="M686" s="771"/>
      <c r="N686" s="770"/>
      <c r="O686" s="771"/>
      <c r="P686" s="771"/>
      <c r="Q686" s="771"/>
      <c r="R686" s="771"/>
      <c r="S686" s="771"/>
      <c r="T686" s="771"/>
      <c r="U686" s="771"/>
      <c r="V686" s="771"/>
      <c r="W686" s="771"/>
      <c r="X686" s="771"/>
      <c r="Y686" s="771"/>
      <c r="Z686" s="771"/>
    </row>
    <row r="687" spans="1:26" ht="15.75" customHeight="1">
      <c r="A687" s="771"/>
      <c r="B687" s="861"/>
      <c r="C687" s="771"/>
      <c r="D687" s="771"/>
      <c r="E687" s="771"/>
      <c r="F687" s="771"/>
      <c r="G687" s="771"/>
      <c r="H687" s="771"/>
      <c r="I687" s="771"/>
      <c r="J687" s="771"/>
      <c r="K687" s="771"/>
      <c r="L687" s="771"/>
      <c r="M687" s="771"/>
      <c r="N687" s="770"/>
      <c r="O687" s="771"/>
      <c r="P687" s="771"/>
      <c r="Q687" s="771"/>
      <c r="R687" s="771"/>
      <c r="S687" s="771"/>
      <c r="T687" s="771"/>
      <c r="U687" s="771"/>
      <c r="V687" s="771"/>
      <c r="W687" s="771"/>
      <c r="X687" s="771"/>
      <c r="Y687" s="771"/>
      <c r="Z687" s="771"/>
    </row>
    <row r="688" spans="1:26" ht="15.75" customHeight="1">
      <c r="A688" s="771"/>
      <c r="B688" s="861"/>
      <c r="C688" s="771"/>
      <c r="D688" s="771"/>
      <c r="E688" s="771"/>
      <c r="F688" s="771"/>
      <c r="G688" s="771"/>
      <c r="H688" s="771"/>
      <c r="I688" s="771"/>
      <c r="J688" s="771"/>
      <c r="K688" s="771"/>
      <c r="L688" s="771"/>
      <c r="M688" s="771"/>
      <c r="N688" s="770"/>
      <c r="O688" s="771"/>
      <c r="P688" s="771"/>
      <c r="Q688" s="771"/>
      <c r="R688" s="771"/>
      <c r="S688" s="771"/>
      <c r="T688" s="771"/>
      <c r="U688" s="771"/>
      <c r="V688" s="771"/>
      <c r="W688" s="771"/>
      <c r="X688" s="771"/>
      <c r="Y688" s="771"/>
      <c r="Z688" s="771"/>
    </row>
    <row r="689" spans="1:26" ht="15.75" customHeight="1">
      <c r="A689" s="771"/>
      <c r="B689" s="861"/>
      <c r="C689" s="771"/>
      <c r="D689" s="771"/>
      <c r="E689" s="771"/>
      <c r="F689" s="771"/>
      <c r="G689" s="771"/>
      <c r="H689" s="771"/>
      <c r="I689" s="771"/>
      <c r="J689" s="771"/>
      <c r="K689" s="771"/>
      <c r="L689" s="771"/>
      <c r="M689" s="771"/>
      <c r="N689" s="770"/>
      <c r="O689" s="771"/>
      <c r="P689" s="771"/>
      <c r="Q689" s="771"/>
      <c r="R689" s="771"/>
      <c r="S689" s="771"/>
      <c r="T689" s="771"/>
      <c r="U689" s="771"/>
      <c r="V689" s="771"/>
      <c r="W689" s="771"/>
      <c r="X689" s="771"/>
      <c r="Y689" s="771"/>
      <c r="Z689" s="771"/>
    </row>
    <row r="690" spans="1:26" ht="15.75" customHeight="1">
      <c r="A690" s="771"/>
      <c r="B690" s="861"/>
      <c r="C690" s="771"/>
      <c r="D690" s="771"/>
      <c r="E690" s="771"/>
      <c r="F690" s="771"/>
      <c r="G690" s="771"/>
      <c r="H690" s="771"/>
      <c r="I690" s="771"/>
      <c r="J690" s="771"/>
      <c r="K690" s="771"/>
      <c r="L690" s="771"/>
      <c r="M690" s="771"/>
      <c r="N690" s="770"/>
      <c r="O690" s="771"/>
      <c r="P690" s="771"/>
      <c r="Q690" s="771"/>
      <c r="R690" s="771"/>
      <c r="S690" s="771"/>
      <c r="T690" s="771"/>
      <c r="U690" s="771"/>
      <c r="V690" s="771"/>
      <c r="W690" s="771"/>
      <c r="X690" s="771"/>
      <c r="Y690" s="771"/>
      <c r="Z690" s="771"/>
    </row>
    <row r="691" spans="1:26" ht="15.75" customHeight="1">
      <c r="A691" s="771"/>
      <c r="B691" s="861"/>
      <c r="C691" s="771"/>
      <c r="D691" s="771"/>
      <c r="E691" s="771"/>
      <c r="F691" s="771"/>
      <c r="G691" s="771"/>
      <c r="H691" s="771"/>
      <c r="I691" s="771"/>
      <c r="J691" s="771"/>
      <c r="K691" s="771"/>
      <c r="L691" s="771"/>
      <c r="M691" s="771"/>
      <c r="N691" s="770"/>
      <c r="O691" s="771"/>
      <c r="P691" s="771"/>
      <c r="Q691" s="771"/>
      <c r="R691" s="771"/>
      <c r="S691" s="771"/>
      <c r="T691" s="771"/>
      <c r="U691" s="771"/>
      <c r="V691" s="771"/>
      <c r="W691" s="771"/>
      <c r="X691" s="771"/>
      <c r="Y691" s="771"/>
      <c r="Z691" s="771"/>
    </row>
    <row r="692" spans="1:26" ht="15.75" customHeight="1">
      <c r="A692" s="771"/>
      <c r="B692" s="861"/>
      <c r="C692" s="771"/>
      <c r="D692" s="771"/>
      <c r="E692" s="771"/>
      <c r="F692" s="771"/>
      <c r="G692" s="771"/>
      <c r="H692" s="771"/>
      <c r="I692" s="771"/>
      <c r="J692" s="771"/>
      <c r="K692" s="771"/>
      <c r="L692" s="771"/>
      <c r="M692" s="771"/>
      <c r="N692" s="770"/>
      <c r="O692" s="771"/>
      <c r="P692" s="771"/>
      <c r="Q692" s="771"/>
      <c r="R692" s="771"/>
      <c r="S692" s="771"/>
      <c r="T692" s="771"/>
      <c r="U692" s="771"/>
      <c r="V692" s="771"/>
      <c r="W692" s="771"/>
      <c r="X692" s="771"/>
      <c r="Y692" s="771"/>
      <c r="Z692" s="771"/>
    </row>
    <row r="693" spans="1:26" ht="15.75" customHeight="1">
      <c r="A693" s="771"/>
      <c r="B693" s="861"/>
      <c r="C693" s="771"/>
      <c r="D693" s="771"/>
      <c r="E693" s="771"/>
      <c r="F693" s="771"/>
      <c r="G693" s="771"/>
      <c r="H693" s="771"/>
      <c r="I693" s="771"/>
      <c r="J693" s="771"/>
      <c r="K693" s="771"/>
      <c r="L693" s="771"/>
      <c r="M693" s="771"/>
      <c r="N693" s="770"/>
      <c r="O693" s="771"/>
      <c r="P693" s="771"/>
      <c r="Q693" s="771"/>
      <c r="R693" s="771"/>
      <c r="S693" s="771"/>
      <c r="T693" s="771"/>
      <c r="U693" s="771"/>
      <c r="V693" s="771"/>
      <c r="W693" s="771"/>
      <c r="X693" s="771"/>
      <c r="Y693" s="771"/>
      <c r="Z693" s="771"/>
    </row>
    <row r="694" spans="1:26" ht="15.75" customHeight="1">
      <c r="A694" s="771"/>
      <c r="B694" s="861"/>
      <c r="C694" s="771"/>
      <c r="D694" s="771"/>
      <c r="E694" s="771"/>
      <c r="F694" s="771"/>
      <c r="G694" s="771"/>
      <c r="H694" s="771"/>
      <c r="I694" s="771"/>
      <c r="J694" s="771"/>
      <c r="K694" s="771"/>
      <c r="L694" s="771"/>
      <c r="M694" s="771"/>
      <c r="N694" s="770"/>
      <c r="O694" s="771"/>
      <c r="P694" s="771"/>
      <c r="Q694" s="771"/>
      <c r="R694" s="771"/>
      <c r="S694" s="771"/>
      <c r="T694" s="771"/>
      <c r="U694" s="771"/>
      <c r="V694" s="771"/>
      <c r="W694" s="771"/>
      <c r="X694" s="771"/>
      <c r="Y694" s="771"/>
      <c r="Z694" s="771"/>
    </row>
    <row r="695" spans="1:26" ht="15.75" customHeight="1">
      <c r="A695" s="771"/>
      <c r="B695" s="861"/>
      <c r="C695" s="771"/>
      <c r="D695" s="771"/>
      <c r="E695" s="771"/>
      <c r="F695" s="771"/>
      <c r="G695" s="771"/>
      <c r="H695" s="771"/>
      <c r="I695" s="771"/>
      <c r="J695" s="771"/>
      <c r="K695" s="771"/>
      <c r="L695" s="771"/>
      <c r="M695" s="771"/>
      <c r="N695" s="770"/>
      <c r="O695" s="771"/>
      <c r="P695" s="771"/>
      <c r="Q695" s="771"/>
      <c r="R695" s="771"/>
      <c r="S695" s="771"/>
      <c r="T695" s="771"/>
      <c r="U695" s="771"/>
      <c r="V695" s="771"/>
      <c r="W695" s="771"/>
      <c r="X695" s="771"/>
      <c r="Y695" s="771"/>
      <c r="Z695" s="771"/>
    </row>
    <row r="696" spans="1:26" ht="15.75" customHeight="1">
      <c r="A696" s="771"/>
      <c r="B696" s="861"/>
      <c r="C696" s="771"/>
      <c r="D696" s="771"/>
      <c r="E696" s="771"/>
      <c r="F696" s="771"/>
      <c r="G696" s="771"/>
      <c r="H696" s="771"/>
      <c r="I696" s="771"/>
      <c r="J696" s="771"/>
      <c r="K696" s="771"/>
      <c r="L696" s="771"/>
      <c r="M696" s="771"/>
      <c r="N696" s="770"/>
      <c r="O696" s="771"/>
      <c r="P696" s="771"/>
      <c r="Q696" s="771"/>
      <c r="R696" s="771"/>
      <c r="S696" s="771"/>
      <c r="T696" s="771"/>
      <c r="U696" s="771"/>
      <c r="V696" s="771"/>
      <c r="W696" s="771"/>
      <c r="X696" s="771"/>
      <c r="Y696" s="771"/>
      <c r="Z696" s="771"/>
    </row>
    <row r="697" spans="1:26" ht="15.75" customHeight="1">
      <c r="A697" s="771"/>
      <c r="B697" s="861"/>
      <c r="C697" s="771"/>
      <c r="D697" s="771"/>
      <c r="E697" s="771"/>
      <c r="F697" s="771"/>
      <c r="G697" s="771"/>
      <c r="H697" s="771"/>
      <c r="I697" s="771"/>
      <c r="J697" s="771"/>
      <c r="K697" s="771"/>
      <c r="L697" s="771"/>
      <c r="M697" s="771"/>
      <c r="N697" s="770"/>
      <c r="O697" s="771"/>
      <c r="P697" s="771"/>
      <c r="Q697" s="771"/>
      <c r="R697" s="771"/>
      <c r="S697" s="771"/>
      <c r="T697" s="771"/>
      <c r="U697" s="771"/>
      <c r="V697" s="771"/>
      <c r="W697" s="771"/>
      <c r="X697" s="771"/>
      <c r="Y697" s="771"/>
      <c r="Z697" s="771"/>
    </row>
    <row r="698" spans="1:26" ht="15.75" customHeight="1">
      <c r="A698" s="771"/>
      <c r="B698" s="861"/>
      <c r="C698" s="771"/>
      <c r="D698" s="771"/>
      <c r="E698" s="771"/>
      <c r="F698" s="771"/>
      <c r="G698" s="771"/>
      <c r="H698" s="771"/>
      <c r="I698" s="771"/>
      <c r="J698" s="771"/>
      <c r="K698" s="771"/>
      <c r="L698" s="771"/>
      <c r="M698" s="771"/>
      <c r="N698" s="770"/>
      <c r="O698" s="771"/>
      <c r="P698" s="771"/>
      <c r="Q698" s="771"/>
      <c r="R698" s="771"/>
      <c r="S698" s="771"/>
      <c r="T698" s="771"/>
      <c r="U698" s="771"/>
      <c r="V698" s="771"/>
      <c r="W698" s="771"/>
      <c r="X698" s="771"/>
      <c r="Y698" s="771"/>
      <c r="Z698" s="771"/>
    </row>
    <row r="699" spans="1:26" ht="15.75" customHeight="1">
      <c r="A699" s="771"/>
      <c r="B699" s="861"/>
      <c r="C699" s="771"/>
      <c r="D699" s="771"/>
      <c r="E699" s="771"/>
      <c r="F699" s="771"/>
      <c r="G699" s="771"/>
      <c r="H699" s="771"/>
      <c r="I699" s="771"/>
      <c r="J699" s="771"/>
      <c r="K699" s="771"/>
      <c r="L699" s="771"/>
      <c r="M699" s="771"/>
      <c r="N699" s="770"/>
      <c r="O699" s="771"/>
      <c r="P699" s="771"/>
      <c r="Q699" s="771"/>
      <c r="R699" s="771"/>
      <c r="S699" s="771"/>
      <c r="T699" s="771"/>
      <c r="U699" s="771"/>
      <c r="V699" s="771"/>
      <c r="W699" s="771"/>
      <c r="X699" s="771"/>
      <c r="Y699" s="771"/>
      <c r="Z699" s="771"/>
    </row>
    <row r="700" spans="1:26" ht="15.75" customHeight="1">
      <c r="A700" s="771"/>
      <c r="B700" s="861"/>
      <c r="C700" s="771"/>
      <c r="D700" s="771"/>
      <c r="E700" s="771"/>
      <c r="F700" s="771"/>
      <c r="G700" s="771"/>
      <c r="H700" s="771"/>
      <c r="I700" s="771"/>
      <c r="J700" s="771"/>
      <c r="K700" s="771"/>
      <c r="L700" s="771"/>
      <c r="M700" s="771"/>
      <c r="N700" s="770"/>
      <c r="O700" s="771"/>
      <c r="P700" s="771"/>
      <c r="Q700" s="771"/>
      <c r="R700" s="771"/>
      <c r="S700" s="771"/>
      <c r="T700" s="771"/>
      <c r="U700" s="771"/>
      <c r="V700" s="771"/>
      <c r="W700" s="771"/>
      <c r="X700" s="771"/>
      <c r="Y700" s="771"/>
      <c r="Z700" s="771"/>
    </row>
    <row r="701" spans="1:26" ht="15.75" customHeight="1">
      <c r="A701" s="771"/>
      <c r="B701" s="861"/>
      <c r="C701" s="771"/>
      <c r="D701" s="771"/>
      <c r="E701" s="771"/>
      <c r="F701" s="771"/>
      <c r="G701" s="771"/>
      <c r="H701" s="771"/>
      <c r="I701" s="771"/>
      <c r="J701" s="771"/>
      <c r="K701" s="771"/>
      <c r="L701" s="771"/>
      <c r="M701" s="771"/>
      <c r="N701" s="770"/>
      <c r="O701" s="771"/>
      <c r="P701" s="771"/>
      <c r="Q701" s="771"/>
      <c r="R701" s="771"/>
      <c r="S701" s="771"/>
      <c r="T701" s="771"/>
      <c r="U701" s="771"/>
      <c r="V701" s="771"/>
      <c r="W701" s="771"/>
      <c r="X701" s="771"/>
      <c r="Y701" s="771"/>
      <c r="Z701" s="771"/>
    </row>
    <row r="702" spans="1:26" ht="15.75" customHeight="1">
      <c r="A702" s="771"/>
      <c r="B702" s="861"/>
      <c r="C702" s="771"/>
      <c r="D702" s="771"/>
      <c r="E702" s="771"/>
      <c r="F702" s="771"/>
      <c r="G702" s="771"/>
      <c r="H702" s="771"/>
      <c r="I702" s="771"/>
      <c r="J702" s="771"/>
      <c r="K702" s="771"/>
      <c r="L702" s="771"/>
      <c r="M702" s="771"/>
      <c r="N702" s="770"/>
      <c r="O702" s="771"/>
      <c r="P702" s="771"/>
      <c r="Q702" s="771"/>
      <c r="R702" s="771"/>
      <c r="S702" s="771"/>
      <c r="T702" s="771"/>
      <c r="U702" s="771"/>
      <c r="V702" s="771"/>
      <c r="W702" s="771"/>
      <c r="X702" s="771"/>
      <c r="Y702" s="771"/>
      <c r="Z702" s="771"/>
    </row>
    <row r="703" spans="1:26" ht="15.75" customHeight="1">
      <c r="A703" s="771"/>
      <c r="B703" s="861"/>
      <c r="C703" s="771"/>
      <c r="D703" s="771"/>
      <c r="E703" s="771"/>
      <c r="F703" s="771"/>
      <c r="G703" s="771"/>
      <c r="H703" s="771"/>
      <c r="I703" s="771"/>
      <c r="J703" s="771"/>
      <c r="K703" s="771"/>
      <c r="L703" s="771"/>
      <c r="M703" s="771"/>
      <c r="N703" s="770"/>
      <c r="O703" s="771"/>
      <c r="P703" s="771"/>
      <c r="Q703" s="771"/>
      <c r="R703" s="771"/>
      <c r="S703" s="771"/>
      <c r="T703" s="771"/>
      <c r="U703" s="771"/>
      <c r="V703" s="771"/>
      <c r="W703" s="771"/>
      <c r="X703" s="771"/>
      <c r="Y703" s="771"/>
      <c r="Z703" s="771"/>
    </row>
    <row r="704" spans="1:26" ht="15.75" customHeight="1">
      <c r="A704" s="771"/>
      <c r="B704" s="861"/>
      <c r="C704" s="771"/>
      <c r="D704" s="771"/>
      <c r="E704" s="771"/>
      <c r="F704" s="771"/>
      <c r="G704" s="771"/>
      <c r="H704" s="771"/>
      <c r="I704" s="771"/>
      <c r="J704" s="771"/>
      <c r="K704" s="771"/>
      <c r="L704" s="771"/>
      <c r="M704" s="771"/>
      <c r="N704" s="770"/>
      <c r="O704" s="771"/>
      <c r="P704" s="771"/>
      <c r="Q704" s="771"/>
      <c r="R704" s="771"/>
      <c r="S704" s="771"/>
      <c r="T704" s="771"/>
      <c r="U704" s="771"/>
      <c r="V704" s="771"/>
      <c r="W704" s="771"/>
      <c r="X704" s="771"/>
      <c r="Y704" s="771"/>
      <c r="Z704" s="771"/>
    </row>
    <row r="705" spans="1:26" ht="15.75" customHeight="1">
      <c r="A705" s="771"/>
      <c r="B705" s="861"/>
      <c r="C705" s="771"/>
      <c r="D705" s="771"/>
      <c r="E705" s="771"/>
      <c r="F705" s="771"/>
      <c r="G705" s="771"/>
      <c r="H705" s="771"/>
      <c r="I705" s="771"/>
      <c r="J705" s="771"/>
      <c r="K705" s="771"/>
      <c r="L705" s="771"/>
      <c r="M705" s="771"/>
      <c r="N705" s="770"/>
      <c r="O705" s="771"/>
      <c r="P705" s="771"/>
      <c r="Q705" s="771"/>
      <c r="R705" s="771"/>
      <c r="S705" s="771"/>
      <c r="T705" s="771"/>
      <c r="U705" s="771"/>
      <c r="V705" s="771"/>
      <c r="W705" s="771"/>
      <c r="X705" s="771"/>
      <c r="Y705" s="771"/>
      <c r="Z705" s="771"/>
    </row>
    <row r="706" spans="1:26" ht="15.75" customHeight="1">
      <c r="A706" s="771"/>
      <c r="B706" s="861"/>
      <c r="C706" s="771"/>
      <c r="D706" s="771"/>
      <c r="E706" s="771"/>
      <c r="F706" s="771"/>
      <c r="G706" s="771"/>
      <c r="H706" s="771"/>
      <c r="I706" s="771"/>
      <c r="J706" s="771"/>
      <c r="K706" s="771"/>
      <c r="L706" s="771"/>
      <c r="M706" s="771"/>
      <c r="N706" s="770"/>
      <c r="O706" s="771"/>
      <c r="P706" s="771"/>
      <c r="Q706" s="771"/>
      <c r="R706" s="771"/>
      <c r="S706" s="771"/>
      <c r="T706" s="771"/>
      <c r="U706" s="771"/>
      <c r="V706" s="771"/>
      <c r="W706" s="771"/>
      <c r="X706" s="771"/>
      <c r="Y706" s="771"/>
      <c r="Z706" s="771"/>
    </row>
    <row r="707" spans="1:26" ht="15.75" customHeight="1">
      <c r="A707" s="771"/>
      <c r="B707" s="861"/>
      <c r="C707" s="771"/>
      <c r="D707" s="771"/>
      <c r="E707" s="771"/>
      <c r="F707" s="771"/>
      <c r="G707" s="771"/>
      <c r="H707" s="771"/>
      <c r="I707" s="771"/>
      <c r="J707" s="771"/>
      <c r="K707" s="771"/>
      <c r="L707" s="771"/>
      <c r="M707" s="771"/>
      <c r="N707" s="770"/>
      <c r="O707" s="771"/>
      <c r="P707" s="771"/>
      <c r="Q707" s="771"/>
      <c r="R707" s="771"/>
      <c r="S707" s="771"/>
      <c r="T707" s="771"/>
      <c r="U707" s="771"/>
      <c r="V707" s="771"/>
      <c r="W707" s="771"/>
      <c r="X707" s="771"/>
      <c r="Y707" s="771"/>
      <c r="Z707" s="771"/>
    </row>
    <row r="708" spans="1:26" ht="15.75" customHeight="1">
      <c r="A708" s="771"/>
      <c r="B708" s="861"/>
      <c r="C708" s="771"/>
      <c r="D708" s="771"/>
      <c r="E708" s="771"/>
      <c r="F708" s="771"/>
      <c r="G708" s="771"/>
      <c r="H708" s="771"/>
      <c r="I708" s="771"/>
      <c r="J708" s="771"/>
      <c r="K708" s="771"/>
      <c r="L708" s="771"/>
      <c r="M708" s="771"/>
      <c r="N708" s="770"/>
      <c r="O708" s="771"/>
      <c r="P708" s="771"/>
      <c r="Q708" s="771"/>
      <c r="R708" s="771"/>
      <c r="S708" s="771"/>
      <c r="T708" s="771"/>
      <c r="U708" s="771"/>
      <c r="V708" s="771"/>
      <c r="W708" s="771"/>
      <c r="X708" s="771"/>
      <c r="Y708" s="771"/>
      <c r="Z708" s="771"/>
    </row>
    <row r="709" spans="1:26" ht="15.75" customHeight="1">
      <c r="A709" s="771"/>
      <c r="B709" s="861"/>
      <c r="C709" s="771"/>
      <c r="D709" s="771"/>
      <c r="E709" s="771"/>
      <c r="F709" s="771"/>
      <c r="G709" s="771"/>
      <c r="H709" s="771"/>
      <c r="I709" s="771"/>
      <c r="J709" s="771"/>
      <c r="K709" s="771"/>
      <c r="L709" s="771"/>
      <c r="M709" s="771"/>
      <c r="N709" s="770"/>
      <c r="O709" s="771"/>
      <c r="P709" s="771"/>
      <c r="Q709" s="771"/>
      <c r="R709" s="771"/>
      <c r="S709" s="771"/>
      <c r="T709" s="771"/>
      <c r="U709" s="771"/>
      <c r="V709" s="771"/>
      <c r="W709" s="771"/>
      <c r="X709" s="771"/>
      <c r="Y709" s="771"/>
      <c r="Z709" s="771"/>
    </row>
    <row r="710" spans="1:26" ht="15.75" customHeight="1">
      <c r="A710" s="771"/>
      <c r="B710" s="861"/>
      <c r="C710" s="771"/>
      <c r="D710" s="771"/>
      <c r="E710" s="771"/>
      <c r="F710" s="771"/>
      <c r="G710" s="771"/>
      <c r="H710" s="771"/>
      <c r="I710" s="771"/>
      <c r="J710" s="771"/>
      <c r="K710" s="771"/>
      <c r="L710" s="771"/>
      <c r="M710" s="771"/>
      <c r="N710" s="770"/>
      <c r="O710" s="771"/>
      <c r="P710" s="771"/>
      <c r="Q710" s="771"/>
      <c r="R710" s="771"/>
      <c r="S710" s="771"/>
      <c r="T710" s="771"/>
      <c r="U710" s="771"/>
      <c r="V710" s="771"/>
      <c r="W710" s="771"/>
      <c r="X710" s="771"/>
      <c r="Y710" s="771"/>
      <c r="Z710" s="771"/>
    </row>
    <row r="711" spans="1:26" ht="15.75" customHeight="1">
      <c r="A711" s="771"/>
      <c r="B711" s="861"/>
      <c r="C711" s="771"/>
      <c r="D711" s="771"/>
      <c r="E711" s="771"/>
      <c r="F711" s="771"/>
      <c r="G711" s="771"/>
      <c r="H711" s="771"/>
      <c r="I711" s="771"/>
      <c r="J711" s="771"/>
      <c r="K711" s="771"/>
      <c r="L711" s="771"/>
      <c r="M711" s="771"/>
      <c r="N711" s="770"/>
      <c r="O711" s="771"/>
      <c r="P711" s="771"/>
      <c r="Q711" s="771"/>
      <c r="R711" s="771"/>
      <c r="S711" s="771"/>
      <c r="T711" s="771"/>
      <c r="U711" s="771"/>
      <c r="V711" s="771"/>
      <c r="W711" s="771"/>
      <c r="X711" s="771"/>
      <c r="Y711" s="771"/>
      <c r="Z711" s="771"/>
    </row>
    <row r="712" spans="1:26" ht="15.75" customHeight="1">
      <c r="A712" s="771"/>
      <c r="B712" s="861"/>
      <c r="C712" s="771"/>
      <c r="D712" s="771"/>
      <c r="E712" s="771"/>
      <c r="F712" s="771"/>
      <c r="G712" s="771"/>
      <c r="H712" s="771"/>
      <c r="I712" s="771"/>
      <c r="J712" s="771"/>
      <c r="K712" s="771"/>
      <c r="L712" s="771"/>
      <c r="M712" s="771"/>
      <c r="N712" s="770"/>
      <c r="O712" s="771"/>
      <c r="P712" s="771"/>
      <c r="Q712" s="771"/>
      <c r="R712" s="771"/>
      <c r="S712" s="771"/>
      <c r="T712" s="771"/>
      <c r="U712" s="771"/>
      <c r="V712" s="771"/>
      <c r="W712" s="771"/>
      <c r="X712" s="771"/>
      <c r="Y712" s="771"/>
      <c r="Z712" s="771"/>
    </row>
    <row r="713" spans="1:26" ht="15.75" customHeight="1">
      <c r="A713" s="771"/>
      <c r="B713" s="861"/>
      <c r="C713" s="771"/>
      <c r="D713" s="771"/>
      <c r="E713" s="771"/>
      <c r="F713" s="771"/>
      <c r="G713" s="771"/>
      <c r="H713" s="771"/>
      <c r="I713" s="771"/>
      <c r="J713" s="771"/>
      <c r="K713" s="771"/>
      <c r="L713" s="771"/>
      <c r="M713" s="771"/>
      <c r="N713" s="770"/>
      <c r="O713" s="771"/>
      <c r="P713" s="771"/>
      <c r="Q713" s="771"/>
      <c r="R713" s="771"/>
      <c r="S713" s="771"/>
      <c r="T713" s="771"/>
      <c r="U713" s="771"/>
      <c r="V713" s="771"/>
      <c r="W713" s="771"/>
      <c r="X713" s="771"/>
      <c r="Y713" s="771"/>
      <c r="Z713" s="771"/>
    </row>
    <row r="714" spans="1:26" ht="15.75" customHeight="1">
      <c r="A714" s="771"/>
      <c r="B714" s="861"/>
      <c r="C714" s="771"/>
      <c r="D714" s="771"/>
      <c r="E714" s="771"/>
      <c r="F714" s="771"/>
      <c r="G714" s="771"/>
      <c r="H714" s="771"/>
      <c r="I714" s="771"/>
      <c r="J714" s="771"/>
      <c r="K714" s="771"/>
      <c r="L714" s="771"/>
      <c r="M714" s="771"/>
      <c r="N714" s="770"/>
      <c r="O714" s="771"/>
      <c r="P714" s="771"/>
      <c r="Q714" s="771"/>
      <c r="R714" s="771"/>
      <c r="S714" s="771"/>
      <c r="T714" s="771"/>
      <c r="U714" s="771"/>
      <c r="V714" s="771"/>
      <c r="W714" s="771"/>
      <c r="X714" s="771"/>
      <c r="Y714" s="771"/>
      <c r="Z714" s="771"/>
    </row>
    <row r="715" spans="1:26" ht="15.75" customHeight="1">
      <c r="A715" s="771"/>
      <c r="B715" s="861"/>
      <c r="C715" s="771"/>
      <c r="D715" s="771"/>
      <c r="E715" s="771"/>
      <c r="F715" s="771"/>
      <c r="G715" s="771"/>
      <c r="H715" s="771"/>
      <c r="I715" s="771"/>
      <c r="J715" s="771"/>
      <c r="K715" s="771"/>
      <c r="L715" s="771"/>
      <c r="M715" s="771"/>
      <c r="N715" s="770"/>
      <c r="O715" s="771"/>
      <c r="P715" s="771"/>
      <c r="Q715" s="771"/>
      <c r="R715" s="771"/>
      <c r="S715" s="771"/>
      <c r="T715" s="771"/>
      <c r="U715" s="771"/>
      <c r="V715" s="771"/>
      <c r="W715" s="771"/>
      <c r="X715" s="771"/>
      <c r="Y715" s="771"/>
      <c r="Z715" s="771"/>
    </row>
    <row r="716" spans="1:26" ht="15.75" customHeight="1">
      <c r="A716" s="771"/>
      <c r="B716" s="861"/>
      <c r="C716" s="771"/>
      <c r="D716" s="771"/>
      <c r="E716" s="771"/>
      <c r="F716" s="771"/>
      <c r="G716" s="771"/>
      <c r="H716" s="771"/>
      <c r="I716" s="771"/>
      <c r="J716" s="771"/>
      <c r="K716" s="771"/>
      <c r="L716" s="771"/>
      <c r="M716" s="771"/>
      <c r="N716" s="770"/>
      <c r="O716" s="771"/>
      <c r="P716" s="771"/>
      <c r="Q716" s="771"/>
      <c r="R716" s="771"/>
      <c r="S716" s="771"/>
      <c r="T716" s="771"/>
      <c r="U716" s="771"/>
      <c r="V716" s="771"/>
      <c r="W716" s="771"/>
      <c r="X716" s="771"/>
      <c r="Y716" s="771"/>
      <c r="Z716" s="771"/>
    </row>
    <row r="717" spans="1:26" ht="15.75" customHeight="1">
      <c r="A717" s="771"/>
      <c r="B717" s="861"/>
      <c r="C717" s="771"/>
      <c r="D717" s="771"/>
      <c r="E717" s="771"/>
      <c r="F717" s="771"/>
      <c r="G717" s="771"/>
      <c r="H717" s="771"/>
      <c r="I717" s="771"/>
      <c r="J717" s="771"/>
      <c r="K717" s="771"/>
      <c r="L717" s="771"/>
      <c r="M717" s="771"/>
      <c r="N717" s="770"/>
      <c r="O717" s="771"/>
      <c r="P717" s="771"/>
      <c r="Q717" s="771"/>
      <c r="R717" s="771"/>
      <c r="S717" s="771"/>
      <c r="T717" s="771"/>
      <c r="U717" s="771"/>
      <c r="V717" s="771"/>
      <c r="W717" s="771"/>
      <c r="X717" s="771"/>
      <c r="Y717" s="771"/>
      <c r="Z717" s="771"/>
    </row>
    <row r="718" spans="1:26" ht="15.75" customHeight="1">
      <c r="A718" s="771"/>
      <c r="B718" s="861"/>
      <c r="C718" s="771"/>
      <c r="D718" s="771"/>
      <c r="E718" s="771"/>
      <c r="F718" s="771"/>
      <c r="G718" s="771"/>
      <c r="H718" s="771"/>
      <c r="I718" s="771"/>
      <c r="J718" s="771"/>
      <c r="K718" s="771"/>
      <c r="L718" s="771"/>
      <c r="M718" s="771"/>
      <c r="N718" s="770"/>
      <c r="O718" s="771"/>
      <c r="P718" s="771"/>
      <c r="Q718" s="771"/>
      <c r="R718" s="771"/>
      <c r="S718" s="771"/>
      <c r="T718" s="771"/>
      <c r="U718" s="771"/>
      <c r="V718" s="771"/>
      <c r="W718" s="771"/>
      <c r="X718" s="771"/>
      <c r="Y718" s="771"/>
      <c r="Z718" s="771"/>
    </row>
    <row r="719" spans="1:26" ht="15.75" customHeight="1">
      <c r="A719" s="771"/>
      <c r="B719" s="861"/>
      <c r="C719" s="771"/>
      <c r="D719" s="771"/>
      <c r="E719" s="771"/>
      <c r="F719" s="771"/>
      <c r="G719" s="771"/>
      <c r="H719" s="771"/>
      <c r="I719" s="771"/>
      <c r="J719" s="771"/>
      <c r="K719" s="771"/>
      <c r="L719" s="771"/>
      <c r="M719" s="771"/>
      <c r="N719" s="770"/>
      <c r="O719" s="771"/>
      <c r="P719" s="771"/>
      <c r="Q719" s="771"/>
      <c r="R719" s="771"/>
      <c r="S719" s="771"/>
      <c r="T719" s="771"/>
      <c r="U719" s="771"/>
      <c r="V719" s="771"/>
      <c r="W719" s="771"/>
      <c r="X719" s="771"/>
      <c r="Y719" s="771"/>
      <c r="Z719" s="771"/>
    </row>
    <row r="720" spans="1:26" ht="15.75" customHeight="1">
      <c r="A720" s="771"/>
      <c r="B720" s="861"/>
      <c r="C720" s="771"/>
      <c r="D720" s="771"/>
      <c r="E720" s="771"/>
      <c r="F720" s="771"/>
      <c r="G720" s="771"/>
      <c r="H720" s="771"/>
      <c r="I720" s="771"/>
      <c r="J720" s="771"/>
      <c r="K720" s="771"/>
      <c r="L720" s="771"/>
      <c r="M720" s="771"/>
      <c r="N720" s="770"/>
      <c r="O720" s="771"/>
      <c r="P720" s="771"/>
      <c r="Q720" s="771"/>
      <c r="R720" s="771"/>
      <c r="S720" s="771"/>
      <c r="T720" s="771"/>
      <c r="U720" s="771"/>
      <c r="V720" s="771"/>
      <c r="W720" s="771"/>
      <c r="X720" s="771"/>
      <c r="Y720" s="771"/>
      <c r="Z720" s="771"/>
    </row>
    <row r="721" spans="1:26" ht="15.75" customHeight="1">
      <c r="A721" s="771"/>
      <c r="B721" s="861"/>
      <c r="C721" s="771"/>
      <c r="D721" s="771"/>
      <c r="E721" s="771"/>
      <c r="F721" s="771"/>
      <c r="G721" s="771"/>
      <c r="H721" s="771"/>
      <c r="I721" s="771"/>
      <c r="J721" s="771"/>
      <c r="K721" s="771"/>
      <c r="L721" s="771"/>
      <c r="M721" s="771"/>
      <c r="N721" s="770"/>
      <c r="O721" s="771"/>
      <c r="P721" s="771"/>
      <c r="Q721" s="771"/>
      <c r="R721" s="771"/>
      <c r="S721" s="771"/>
      <c r="T721" s="771"/>
      <c r="U721" s="771"/>
      <c r="V721" s="771"/>
      <c r="W721" s="771"/>
      <c r="X721" s="771"/>
      <c r="Y721" s="771"/>
      <c r="Z721" s="771"/>
    </row>
    <row r="722" spans="1:26" ht="15.75" customHeight="1">
      <c r="A722" s="771"/>
      <c r="B722" s="861"/>
      <c r="C722" s="771"/>
      <c r="D722" s="771"/>
      <c r="E722" s="771"/>
      <c r="F722" s="771"/>
      <c r="G722" s="771"/>
      <c r="H722" s="771"/>
      <c r="I722" s="771"/>
      <c r="J722" s="771"/>
      <c r="K722" s="771"/>
      <c r="L722" s="771"/>
      <c r="M722" s="771"/>
      <c r="N722" s="770"/>
      <c r="O722" s="771"/>
      <c r="P722" s="771"/>
      <c r="Q722" s="771"/>
      <c r="R722" s="771"/>
      <c r="S722" s="771"/>
      <c r="T722" s="771"/>
      <c r="U722" s="771"/>
      <c r="V722" s="771"/>
      <c r="W722" s="771"/>
      <c r="X722" s="771"/>
      <c r="Y722" s="771"/>
      <c r="Z722" s="771"/>
    </row>
    <row r="723" spans="1:26" ht="15.75" customHeight="1">
      <c r="A723" s="771"/>
      <c r="B723" s="861"/>
      <c r="C723" s="771"/>
      <c r="D723" s="771"/>
      <c r="E723" s="771"/>
      <c r="F723" s="771"/>
      <c r="G723" s="771"/>
      <c r="H723" s="771"/>
      <c r="I723" s="771"/>
      <c r="J723" s="771"/>
      <c r="K723" s="771"/>
      <c r="L723" s="771"/>
      <c r="M723" s="771"/>
      <c r="N723" s="770"/>
      <c r="O723" s="771"/>
      <c r="P723" s="771"/>
      <c r="Q723" s="771"/>
      <c r="R723" s="771"/>
      <c r="S723" s="771"/>
      <c r="T723" s="771"/>
      <c r="U723" s="771"/>
      <c r="V723" s="771"/>
      <c r="W723" s="771"/>
      <c r="X723" s="771"/>
      <c r="Y723" s="771"/>
      <c r="Z723" s="771"/>
    </row>
    <row r="724" spans="1:26" ht="15.75" customHeight="1">
      <c r="A724" s="771"/>
      <c r="B724" s="861"/>
      <c r="C724" s="771"/>
      <c r="D724" s="771"/>
      <c r="E724" s="771"/>
      <c r="F724" s="771"/>
      <c r="G724" s="771"/>
      <c r="H724" s="771"/>
      <c r="I724" s="771"/>
      <c r="J724" s="771"/>
      <c r="K724" s="771"/>
      <c r="L724" s="771"/>
      <c r="M724" s="771"/>
      <c r="N724" s="770"/>
      <c r="O724" s="771"/>
      <c r="P724" s="771"/>
      <c r="Q724" s="771"/>
      <c r="R724" s="771"/>
      <c r="S724" s="771"/>
      <c r="T724" s="771"/>
      <c r="U724" s="771"/>
      <c r="V724" s="771"/>
      <c r="W724" s="771"/>
      <c r="X724" s="771"/>
      <c r="Y724" s="771"/>
      <c r="Z724" s="771"/>
    </row>
    <row r="725" spans="1:26" ht="15.75" customHeight="1">
      <c r="A725" s="771"/>
      <c r="B725" s="861"/>
      <c r="C725" s="771"/>
      <c r="D725" s="771"/>
      <c r="E725" s="771"/>
      <c r="F725" s="771"/>
      <c r="G725" s="771"/>
      <c r="H725" s="771"/>
      <c r="I725" s="771"/>
      <c r="J725" s="771"/>
      <c r="K725" s="771"/>
      <c r="L725" s="771"/>
      <c r="M725" s="771"/>
      <c r="N725" s="770"/>
      <c r="O725" s="771"/>
      <c r="P725" s="771"/>
      <c r="Q725" s="771"/>
      <c r="R725" s="771"/>
      <c r="S725" s="771"/>
      <c r="T725" s="771"/>
      <c r="U725" s="771"/>
      <c r="V725" s="771"/>
      <c r="W725" s="771"/>
      <c r="X725" s="771"/>
      <c r="Y725" s="771"/>
      <c r="Z725" s="771"/>
    </row>
    <row r="726" spans="1:26" ht="15.75" customHeight="1">
      <c r="A726" s="771"/>
      <c r="B726" s="861"/>
      <c r="C726" s="771"/>
      <c r="D726" s="771"/>
      <c r="E726" s="771"/>
      <c r="F726" s="771"/>
      <c r="G726" s="771"/>
      <c r="H726" s="771"/>
      <c r="I726" s="771"/>
      <c r="J726" s="771"/>
      <c r="K726" s="771"/>
      <c r="L726" s="771"/>
      <c r="M726" s="771"/>
      <c r="N726" s="770"/>
      <c r="O726" s="771"/>
      <c r="P726" s="771"/>
      <c r="Q726" s="771"/>
      <c r="R726" s="771"/>
      <c r="S726" s="771"/>
      <c r="T726" s="771"/>
      <c r="U726" s="771"/>
      <c r="V726" s="771"/>
      <c r="W726" s="771"/>
      <c r="X726" s="771"/>
      <c r="Y726" s="771"/>
      <c r="Z726" s="771"/>
    </row>
    <row r="727" spans="1:26" ht="15.75" customHeight="1">
      <c r="A727" s="771"/>
      <c r="B727" s="861"/>
      <c r="C727" s="771"/>
      <c r="D727" s="771"/>
      <c r="E727" s="771"/>
      <c r="F727" s="771"/>
      <c r="G727" s="771"/>
      <c r="H727" s="771"/>
      <c r="I727" s="771"/>
      <c r="J727" s="771"/>
      <c r="K727" s="771"/>
      <c r="L727" s="771"/>
      <c r="M727" s="771"/>
      <c r="N727" s="770"/>
      <c r="O727" s="771"/>
      <c r="P727" s="771"/>
      <c r="Q727" s="771"/>
      <c r="R727" s="771"/>
      <c r="S727" s="771"/>
      <c r="T727" s="771"/>
      <c r="U727" s="771"/>
      <c r="V727" s="771"/>
      <c r="W727" s="771"/>
      <c r="X727" s="771"/>
      <c r="Y727" s="771"/>
      <c r="Z727" s="771"/>
    </row>
    <row r="728" spans="1:26" ht="15.75" customHeight="1">
      <c r="A728" s="771"/>
      <c r="B728" s="861"/>
      <c r="C728" s="771"/>
      <c r="D728" s="771"/>
      <c r="E728" s="771"/>
      <c r="F728" s="771"/>
      <c r="G728" s="771"/>
      <c r="H728" s="771"/>
      <c r="I728" s="771"/>
      <c r="J728" s="771"/>
      <c r="K728" s="771"/>
      <c r="L728" s="771"/>
      <c r="M728" s="771"/>
      <c r="N728" s="770"/>
      <c r="O728" s="771"/>
      <c r="P728" s="771"/>
      <c r="Q728" s="771"/>
      <c r="R728" s="771"/>
      <c r="S728" s="771"/>
      <c r="T728" s="771"/>
      <c r="U728" s="771"/>
      <c r="V728" s="771"/>
      <c r="W728" s="771"/>
      <c r="X728" s="771"/>
      <c r="Y728" s="771"/>
      <c r="Z728" s="771"/>
    </row>
    <row r="729" spans="1:26" ht="15.75" customHeight="1">
      <c r="A729" s="771"/>
      <c r="B729" s="861"/>
      <c r="C729" s="771"/>
      <c r="D729" s="771"/>
      <c r="E729" s="771"/>
      <c r="F729" s="771"/>
      <c r="G729" s="771"/>
      <c r="H729" s="771"/>
      <c r="I729" s="771"/>
      <c r="J729" s="771"/>
      <c r="K729" s="771"/>
      <c r="L729" s="771"/>
      <c r="M729" s="771"/>
      <c r="N729" s="770"/>
      <c r="O729" s="771"/>
      <c r="P729" s="771"/>
      <c r="Q729" s="771"/>
      <c r="R729" s="771"/>
      <c r="S729" s="771"/>
      <c r="T729" s="771"/>
      <c r="U729" s="771"/>
      <c r="V729" s="771"/>
      <c r="W729" s="771"/>
      <c r="X729" s="771"/>
      <c r="Y729" s="771"/>
      <c r="Z729" s="771"/>
    </row>
    <row r="730" spans="1:26" ht="15.75" customHeight="1">
      <c r="A730" s="771"/>
      <c r="B730" s="861"/>
      <c r="C730" s="771"/>
      <c r="D730" s="771"/>
      <c r="E730" s="771"/>
      <c r="F730" s="771"/>
      <c r="G730" s="771"/>
      <c r="H730" s="771"/>
      <c r="I730" s="771"/>
      <c r="J730" s="771"/>
      <c r="K730" s="771"/>
      <c r="L730" s="771"/>
      <c r="M730" s="771"/>
      <c r="N730" s="770"/>
      <c r="O730" s="771"/>
      <c r="P730" s="771"/>
      <c r="Q730" s="771"/>
      <c r="R730" s="771"/>
      <c r="S730" s="771"/>
      <c r="T730" s="771"/>
      <c r="U730" s="771"/>
      <c r="V730" s="771"/>
      <c r="W730" s="771"/>
      <c r="X730" s="771"/>
      <c r="Y730" s="771"/>
      <c r="Z730" s="771"/>
    </row>
    <row r="731" spans="1:26" ht="15.75" customHeight="1">
      <c r="A731" s="771"/>
      <c r="B731" s="861"/>
      <c r="C731" s="771"/>
      <c r="D731" s="771"/>
      <c r="E731" s="771"/>
      <c r="F731" s="771"/>
      <c r="G731" s="771"/>
      <c r="H731" s="771"/>
      <c r="I731" s="771"/>
      <c r="J731" s="771"/>
      <c r="K731" s="771"/>
      <c r="L731" s="771"/>
      <c r="M731" s="771"/>
      <c r="N731" s="770"/>
      <c r="O731" s="771"/>
      <c r="P731" s="771"/>
      <c r="Q731" s="771"/>
      <c r="R731" s="771"/>
      <c r="S731" s="771"/>
      <c r="T731" s="771"/>
      <c r="U731" s="771"/>
      <c r="V731" s="771"/>
      <c r="W731" s="771"/>
      <c r="X731" s="771"/>
      <c r="Y731" s="771"/>
      <c r="Z731" s="771"/>
    </row>
    <row r="732" spans="1:26" ht="15.75" customHeight="1">
      <c r="A732" s="771"/>
      <c r="B732" s="861"/>
      <c r="C732" s="771"/>
      <c r="D732" s="771"/>
      <c r="E732" s="771"/>
      <c r="F732" s="771"/>
      <c r="G732" s="771"/>
      <c r="H732" s="771"/>
      <c r="I732" s="771"/>
      <c r="J732" s="771"/>
      <c r="K732" s="771"/>
      <c r="L732" s="771"/>
      <c r="M732" s="771"/>
      <c r="N732" s="770"/>
      <c r="O732" s="771"/>
      <c r="P732" s="771"/>
      <c r="Q732" s="771"/>
      <c r="R732" s="771"/>
      <c r="S732" s="771"/>
      <c r="T732" s="771"/>
      <c r="U732" s="771"/>
      <c r="V732" s="771"/>
      <c r="W732" s="771"/>
      <c r="X732" s="771"/>
      <c r="Y732" s="771"/>
      <c r="Z732" s="771"/>
    </row>
    <row r="733" spans="1:26" ht="15.75" customHeight="1">
      <c r="A733" s="771"/>
      <c r="B733" s="861"/>
      <c r="C733" s="771"/>
      <c r="D733" s="771"/>
      <c r="E733" s="771"/>
      <c r="F733" s="771"/>
      <c r="G733" s="771"/>
      <c r="H733" s="771"/>
      <c r="I733" s="771"/>
      <c r="J733" s="771"/>
      <c r="K733" s="771"/>
      <c r="L733" s="771"/>
      <c r="M733" s="771"/>
      <c r="N733" s="770"/>
      <c r="O733" s="771"/>
      <c r="P733" s="771"/>
      <c r="Q733" s="771"/>
      <c r="R733" s="771"/>
      <c r="S733" s="771"/>
      <c r="T733" s="771"/>
      <c r="U733" s="771"/>
      <c r="V733" s="771"/>
      <c r="W733" s="771"/>
      <c r="X733" s="771"/>
      <c r="Y733" s="771"/>
      <c r="Z733" s="771"/>
    </row>
    <row r="734" spans="1:26" ht="15.75" customHeight="1">
      <c r="A734" s="771"/>
      <c r="B734" s="861"/>
      <c r="C734" s="771"/>
      <c r="D734" s="771"/>
      <c r="E734" s="771"/>
      <c r="F734" s="771"/>
      <c r="G734" s="771"/>
      <c r="H734" s="771"/>
      <c r="I734" s="771"/>
      <c r="J734" s="771"/>
      <c r="K734" s="771"/>
      <c r="L734" s="771"/>
      <c r="M734" s="771"/>
      <c r="N734" s="770"/>
      <c r="O734" s="771"/>
      <c r="P734" s="771"/>
      <c r="Q734" s="771"/>
      <c r="R734" s="771"/>
      <c r="S734" s="771"/>
      <c r="T734" s="771"/>
      <c r="U734" s="771"/>
      <c r="V734" s="771"/>
      <c r="W734" s="771"/>
      <c r="X734" s="771"/>
      <c r="Y734" s="771"/>
      <c r="Z734" s="771"/>
    </row>
    <row r="735" spans="1:26" ht="15.75" customHeight="1">
      <c r="A735" s="771"/>
      <c r="B735" s="861"/>
      <c r="C735" s="771"/>
      <c r="D735" s="771"/>
      <c r="E735" s="771"/>
      <c r="F735" s="771"/>
      <c r="G735" s="771"/>
      <c r="H735" s="771"/>
      <c r="I735" s="771"/>
      <c r="J735" s="771"/>
      <c r="K735" s="771"/>
      <c r="L735" s="771"/>
      <c r="M735" s="771"/>
      <c r="N735" s="770"/>
      <c r="O735" s="771"/>
      <c r="P735" s="771"/>
      <c r="Q735" s="771"/>
      <c r="R735" s="771"/>
      <c r="S735" s="771"/>
      <c r="T735" s="771"/>
      <c r="U735" s="771"/>
      <c r="V735" s="771"/>
      <c r="W735" s="771"/>
      <c r="X735" s="771"/>
      <c r="Y735" s="771"/>
      <c r="Z735" s="771"/>
    </row>
    <row r="736" spans="1:26" ht="15.75" customHeight="1">
      <c r="A736" s="771"/>
      <c r="B736" s="861"/>
      <c r="C736" s="771"/>
      <c r="D736" s="771"/>
      <c r="E736" s="771"/>
      <c r="F736" s="771"/>
      <c r="G736" s="771"/>
      <c r="H736" s="771"/>
      <c r="I736" s="771"/>
      <c r="J736" s="771"/>
      <c r="K736" s="771"/>
      <c r="L736" s="771"/>
      <c r="M736" s="771"/>
      <c r="N736" s="770"/>
      <c r="O736" s="771"/>
      <c r="P736" s="771"/>
      <c r="Q736" s="771"/>
      <c r="R736" s="771"/>
      <c r="S736" s="771"/>
      <c r="T736" s="771"/>
      <c r="U736" s="771"/>
      <c r="V736" s="771"/>
      <c r="W736" s="771"/>
      <c r="X736" s="771"/>
      <c r="Y736" s="771"/>
      <c r="Z736" s="771"/>
    </row>
    <row r="737" spans="1:26" ht="15.75" customHeight="1">
      <c r="A737" s="771"/>
      <c r="B737" s="861"/>
      <c r="C737" s="771"/>
      <c r="D737" s="771"/>
      <c r="E737" s="771"/>
      <c r="F737" s="771"/>
      <c r="G737" s="771"/>
      <c r="H737" s="771"/>
      <c r="I737" s="771"/>
      <c r="J737" s="771"/>
      <c r="K737" s="771"/>
      <c r="L737" s="771"/>
      <c r="M737" s="771"/>
      <c r="N737" s="770"/>
      <c r="O737" s="771"/>
      <c r="P737" s="771"/>
      <c r="Q737" s="771"/>
      <c r="R737" s="771"/>
      <c r="S737" s="771"/>
      <c r="T737" s="771"/>
      <c r="U737" s="771"/>
      <c r="V737" s="771"/>
      <c r="W737" s="771"/>
      <c r="X737" s="771"/>
      <c r="Y737" s="771"/>
      <c r="Z737" s="771"/>
    </row>
    <row r="738" spans="1:26" ht="15.75" customHeight="1">
      <c r="A738" s="771"/>
      <c r="B738" s="861"/>
      <c r="C738" s="771"/>
      <c r="D738" s="771"/>
      <c r="E738" s="771"/>
      <c r="F738" s="771"/>
      <c r="G738" s="771"/>
      <c r="H738" s="771"/>
      <c r="I738" s="771"/>
      <c r="J738" s="771"/>
      <c r="K738" s="771"/>
      <c r="L738" s="771"/>
      <c r="M738" s="771"/>
      <c r="N738" s="770"/>
      <c r="O738" s="771"/>
      <c r="P738" s="771"/>
      <c r="Q738" s="771"/>
      <c r="R738" s="771"/>
      <c r="S738" s="771"/>
      <c r="T738" s="771"/>
      <c r="U738" s="771"/>
      <c r="V738" s="771"/>
      <c r="W738" s="771"/>
      <c r="X738" s="771"/>
      <c r="Y738" s="771"/>
      <c r="Z738" s="771"/>
    </row>
    <row r="739" spans="1:26" ht="15.75" customHeight="1">
      <c r="A739" s="771"/>
      <c r="B739" s="861"/>
      <c r="C739" s="771"/>
      <c r="D739" s="771"/>
      <c r="E739" s="771"/>
      <c r="F739" s="771"/>
      <c r="G739" s="771"/>
      <c r="H739" s="771"/>
      <c r="I739" s="771"/>
      <c r="J739" s="771"/>
      <c r="K739" s="771"/>
      <c r="L739" s="771"/>
      <c r="M739" s="771"/>
      <c r="N739" s="770"/>
      <c r="O739" s="771"/>
      <c r="P739" s="771"/>
      <c r="Q739" s="771"/>
      <c r="R739" s="771"/>
      <c r="S739" s="771"/>
      <c r="T739" s="771"/>
      <c r="U739" s="771"/>
      <c r="V739" s="771"/>
      <c r="W739" s="771"/>
      <c r="X739" s="771"/>
      <c r="Y739" s="771"/>
      <c r="Z739" s="771"/>
    </row>
    <row r="740" spans="1:26" ht="15.75" customHeight="1">
      <c r="A740" s="771"/>
      <c r="B740" s="861"/>
      <c r="C740" s="771"/>
      <c r="D740" s="771"/>
      <c r="E740" s="771"/>
      <c r="F740" s="771"/>
      <c r="G740" s="771"/>
      <c r="H740" s="771"/>
      <c r="I740" s="771"/>
      <c r="J740" s="771"/>
      <c r="K740" s="771"/>
      <c r="L740" s="771"/>
      <c r="M740" s="771"/>
      <c r="N740" s="770"/>
      <c r="O740" s="771"/>
      <c r="P740" s="771"/>
      <c r="Q740" s="771"/>
      <c r="R740" s="771"/>
      <c r="S740" s="771"/>
      <c r="T740" s="771"/>
      <c r="U740" s="771"/>
      <c r="V740" s="771"/>
      <c r="W740" s="771"/>
      <c r="X740" s="771"/>
      <c r="Y740" s="771"/>
      <c r="Z740" s="771"/>
    </row>
    <row r="741" spans="1:26" ht="15.75" customHeight="1">
      <c r="A741" s="771"/>
      <c r="B741" s="861"/>
      <c r="C741" s="771"/>
      <c r="D741" s="771"/>
      <c r="E741" s="771"/>
      <c r="F741" s="771"/>
      <c r="G741" s="771"/>
      <c r="H741" s="771"/>
      <c r="I741" s="771"/>
      <c r="J741" s="771"/>
      <c r="K741" s="771"/>
      <c r="L741" s="771"/>
      <c r="M741" s="771"/>
      <c r="N741" s="770"/>
      <c r="O741" s="771"/>
      <c r="P741" s="771"/>
      <c r="Q741" s="771"/>
      <c r="R741" s="771"/>
      <c r="S741" s="771"/>
      <c r="T741" s="771"/>
      <c r="U741" s="771"/>
      <c r="V741" s="771"/>
      <c r="W741" s="771"/>
      <c r="X741" s="771"/>
      <c r="Y741" s="771"/>
      <c r="Z741" s="771"/>
    </row>
    <row r="742" spans="1:26" ht="15.75" customHeight="1">
      <c r="A742" s="771"/>
      <c r="B742" s="861"/>
      <c r="C742" s="771"/>
      <c r="D742" s="771"/>
      <c r="E742" s="771"/>
      <c r="F742" s="771"/>
      <c r="G742" s="771"/>
      <c r="H742" s="771"/>
      <c r="I742" s="771"/>
      <c r="J742" s="771"/>
      <c r="K742" s="771"/>
      <c r="L742" s="771"/>
      <c r="M742" s="771"/>
      <c r="N742" s="770"/>
      <c r="O742" s="771"/>
      <c r="P742" s="771"/>
      <c r="Q742" s="771"/>
      <c r="R742" s="771"/>
      <c r="S742" s="771"/>
      <c r="T742" s="771"/>
      <c r="U742" s="771"/>
      <c r="V742" s="771"/>
      <c r="W742" s="771"/>
      <c r="X742" s="771"/>
      <c r="Y742" s="771"/>
      <c r="Z742" s="771"/>
    </row>
    <row r="743" spans="1:26" ht="15.75" customHeight="1">
      <c r="A743" s="771"/>
      <c r="B743" s="861"/>
      <c r="C743" s="771"/>
      <c r="D743" s="771"/>
      <c r="E743" s="771"/>
      <c r="F743" s="771"/>
      <c r="G743" s="771"/>
      <c r="H743" s="771"/>
      <c r="I743" s="771"/>
      <c r="J743" s="771"/>
      <c r="K743" s="771"/>
      <c r="L743" s="771"/>
      <c r="M743" s="771"/>
      <c r="N743" s="770"/>
      <c r="O743" s="771"/>
      <c r="P743" s="771"/>
      <c r="Q743" s="771"/>
      <c r="R743" s="771"/>
      <c r="S743" s="771"/>
      <c r="T743" s="771"/>
      <c r="U743" s="771"/>
      <c r="V743" s="771"/>
      <c r="W743" s="771"/>
      <c r="X743" s="771"/>
      <c r="Y743" s="771"/>
      <c r="Z743" s="771"/>
    </row>
    <row r="744" spans="1:26" ht="15.75" customHeight="1">
      <c r="A744" s="771"/>
      <c r="B744" s="861"/>
      <c r="C744" s="771"/>
      <c r="D744" s="771"/>
      <c r="E744" s="771"/>
      <c r="F744" s="771"/>
      <c r="G744" s="771"/>
      <c r="H744" s="771"/>
      <c r="I744" s="771"/>
      <c r="J744" s="771"/>
      <c r="K744" s="771"/>
      <c r="L744" s="771"/>
      <c r="M744" s="771"/>
      <c r="N744" s="770"/>
      <c r="O744" s="771"/>
      <c r="P744" s="771"/>
      <c r="Q744" s="771"/>
      <c r="R744" s="771"/>
      <c r="S744" s="771"/>
      <c r="T744" s="771"/>
      <c r="U744" s="771"/>
      <c r="V744" s="771"/>
      <c r="W744" s="771"/>
      <c r="X744" s="771"/>
      <c r="Y744" s="771"/>
      <c r="Z744" s="771"/>
    </row>
    <row r="745" spans="1:26" ht="15.75" customHeight="1">
      <c r="A745" s="771"/>
      <c r="B745" s="861"/>
      <c r="C745" s="771"/>
      <c r="D745" s="771"/>
      <c r="E745" s="771"/>
      <c r="F745" s="771"/>
      <c r="G745" s="771"/>
      <c r="H745" s="771"/>
      <c r="I745" s="771"/>
      <c r="J745" s="771"/>
      <c r="K745" s="771"/>
      <c r="L745" s="771"/>
      <c r="M745" s="771"/>
      <c r="N745" s="770"/>
      <c r="O745" s="771"/>
      <c r="P745" s="771"/>
      <c r="Q745" s="771"/>
      <c r="R745" s="771"/>
      <c r="S745" s="771"/>
      <c r="T745" s="771"/>
      <c r="U745" s="771"/>
      <c r="V745" s="771"/>
      <c r="W745" s="771"/>
      <c r="X745" s="771"/>
      <c r="Y745" s="771"/>
      <c r="Z745" s="771"/>
    </row>
    <row r="746" spans="1:26" ht="15.75" customHeight="1">
      <c r="A746" s="771"/>
      <c r="B746" s="861"/>
      <c r="C746" s="771"/>
      <c r="D746" s="771"/>
      <c r="E746" s="771"/>
      <c r="F746" s="771"/>
      <c r="G746" s="771"/>
      <c r="H746" s="771"/>
      <c r="I746" s="771"/>
      <c r="J746" s="771"/>
      <c r="K746" s="771"/>
      <c r="L746" s="771"/>
      <c r="M746" s="771"/>
      <c r="N746" s="770"/>
      <c r="O746" s="771"/>
      <c r="P746" s="771"/>
      <c r="Q746" s="771"/>
      <c r="R746" s="771"/>
      <c r="S746" s="771"/>
      <c r="T746" s="771"/>
      <c r="U746" s="771"/>
      <c r="V746" s="771"/>
      <c r="W746" s="771"/>
      <c r="X746" s="771"/>
      <c r="Y746" s="771"/>
      <c r="Z746" s="771"/>
    </row>
    <row r="747" spans="1:26" ht="15.75" customHeight="1">
      <c r="A747" s="771"/>
      <c r="B747" s="861"/>
      <c r="C747" s="771"/>
      <c r="D747" s="771"/>
      <c r="E747" s="771"/>
      <c r="F747" s="771"/>
      <c r="G747" s="771"/>
      <c r="H747" s="771"/>
      <c r="I747" s="771"/>
      <c r="J747" s="771"/>
      <c r="K747" s="771"/>
      <c r="L747" s="771"/>
      <c r="M747" s="771"/>
      <c r="N747" s="770"/>
      <c r="O747" s="771"/>
      <c r="P747" s="771"/>
      <c r="Q747" s="771"/>
      <c r="R747" s="771"/>
      <c r="S747" s="771"/>
      <c r="T747" s="771"/>
      <c r="U747" s="771"/>
      <c r="V747" s="771"/>
      <c r="W747" s="771"/>
      <c r="X747" s="771"/>
      <c r="Y747" s="771"/>
      <c r="Z747" s="771"/>
    </row>
    <row r="748" spans="1:26" ht="15.75" customHeight="1">
      <c r="A748" s="771"/>
      <c r="B748" s="861"/>
      <c r="C748" s="771"/>
      <c r="D748" s="771"/>
      <c r="E748" s="771"/>
      <c r="F748" s="771"/>
      <c r="G748" s="771"/>
      <c r="H748" s="771"/>
      <c r="I748" s="771"/>
      <c r="J748" s="771"/>
      <c r="K748" s="771"/>
      <c r="L748" s="771"/>
      <c r="M748" s="771"/>
      <c r="N748" s="770"/>
      <c r="O748" s="771"/>
      <c r="P748" s="771"/>
      <c r="Q748" s="771"/>
      <c r="R748" s="771"/>
      <c r="S748" s="771"/>
      <c r="T748" s="771"/>
      <c r="U748" s="771"/>
      <c r="V748" s="771"/>
      <c r="W748" s="771"/>
      <c r="X748" s="771"/>
      <c r="Y748" s="771"/>
      <c r="Z748" s="771"/>
    </row>
    <row r="749" spans="1:26" ht="15.75" customHeight="1">
      <c r="A749" s="771"/>
      <c r="B749" s="861"/>
      <c r="C749" s="771"/>
      <c r="D749" s="771"/>
      <c r="E749" s="771"/>
      <c r="F749" s="771"/>
      <c r="G749" s="771"/>
      <c r="H749" s="771"/>
      <c r="I749" s="771"/>
      <c r="J749" s="771"/>
      <c r="K749" s="771"/>
      <c r="L749" s="771"/>
      <c r="M749" s="771"/>
      <c r="N749" s="770"/>
      <c r="O749" s="771"/>
      <c r="P749" s="771"/>
      <c r="Q749" s="771"/>
      <c r="R749" s="771"/>
      <c r="S749" s="771"/>
      <c r="T749" s="771"/>
      <c r="U749" s="771"/>
      <c r="V749" s="771"/>
      <c r="W749" s="771"/>
      <c r="X749" s="771"/>
      <c r="Y749" s="771"/>
      <c r="Z749" s="771"/>
    </row>
    <row r="750" spans="1:26" ht="15.75" customHeight="1">
      <c r="A750" s="771"/>
      <c r="B750" s="861"/>
      <c r="C750" s="771"/>
      <c r="D750" s="771"/>
      <c r="E750" s="771"/>
      <c r="F750" s="771"/>
      <c r="G750" s="771"/>
      <c r="H750" s="771"/>
      <c r="I750" s="771"/>
      <c r="J750" s="771"/>
      <c r="K750" s="771"/>
      <c r="L750" s="771"/>
      <c r="M750" s="771"/>
      <c r="N750" s="770"/>
      <c r="O750" s="771"/>
      <c r="P750" s="771"/>
      <c r="Q750" s="771"/>
      <c r="R750" s="771"/>
      <c r="S750" s="771"/>
      <c r="T750" s="771"/>
      <c r="U750" s="771"/>
      <c r="V750" s="771"/>
      <c r="W750" s="771"/>
      <c r="X750" s="771"/>
      <c r="Y750" s="771"/>
      <c r="Z750" s="771"/>
    </row>
    <row r="751" spans="1:26" ht="15.75" customHeight="1">
      <c r="A751" s="771"/>
      <c r="B751" s="861"/>
      <c r="C751" s="771"/>
      <c r="D751" s="771"/>
      <c r="E751" s="771"/>
      <c r="F751" s="771"/>
      <c r="G751" s="771"/>
      <c r="H751" s="771"/>
      <c r="I751" s="771"/>
      <c r="J751" s="771"/>
      <c r="K751" s="771"/>
      <c r="L751" s="771"/>
      <c r="M751" s="771"/>
      <c r="N751" s="770"/>
      <c r="O751" s="771"/>
      <c r="P751" s="771"/>
      <c r="Q751" s="771"/>
      <c r="R751" s="771"/>
      <c r="S751" s="771"/>
      <c r="T751" s="771"/>
      <c r="U751" s="771"/>
      <c r="V751" s="771"/>
      <c r="W751" s="771"/>
      <c r="X751" s="771"/>
      <c r="Y751" s="771"/>
      <c r="Z751" s="771"/>
    </row>
    <row r="752" spans="1:26" ht="15.75" customHeight="1">
      <c r="A752" s="771"/>
      <c r="B752" s="861"/>
      <c r="C752" s="771"/>
      <c r="D752" s="771"/>
      <c r="E752" s="771"/>
      <c r="F752" s="771"/>
      <c r="G752" s="771"/>
      <c r="H752" s="771"/>
      <c r="I752" s="771"/>
      <c r="J752" s="771"/>
      <c r="K752" s="771"/>
      <c r="L752" s="771"/>
      <c r="M752" s="771"/>
      <c r="N752" s="770"/>
      <c r="O752" s="771"/>
      <c r="P752" s="771"/>
      <c r="Q752" s="771"/>
      <c r="R752" s="771"/>
      <c r="S752" s="771"/>
      <c r="T752" s="771"/>
      <c r="U752" s="771"/>
      <c r="V752" s="771"/>
      <c r="W752" s="771"/>
      <c r="X752" s="771"/>
      <c r="Y752" s="771"/>
      <c r="Z752" s="771"/>
    </row>
    <row r="753" spans="1:26" ht="15.75" customHeight="1">
      <c r="A753" s="771"/>
      <c r="B753" s="861"/>
      <c r="C753" s="771"/>
      <c r="D753" s="771"/>
      <c r="E753" s="771"/>
      <c r="F753" s="771"/>
      <c r="G753" s="771"/>
      <c r="H753" s="771"/>
      <c r="I753" s="771"/>
      <c r="J753" s="771"/>
      <c r="K753" s="771"/>
      <c r="L753" s="771"/>
      <c r="M753" s="771"/>
      <c r="N753" s="770"/>
      <c r="O753" s="771"/>
      <c r="P753" s="771"/>
      <c r="Q753" s="771"/>
      <c r="R753" s="771"/>
      <c r="S753" s="771"/>
      <c r="T753" s="771"/>
      <c r="U753" s="771"/>
      <c r="V753" s="771"/>
      <c r="W753" s="771"/>
      <c r="X753" s="771"/>
      <c r="Y753" s="771"/>
      <c r="Z753" s="771"/>
    </row>
    <row r="754" spans="1:26" ht="15.75" customHeight="1">
      <c r="A754" s="771"/>
      <c r="B754" s="861"/>
      <c r="C754" s="771"/>
      <c r="D754" s="771"/>
      <c r="E754" s="771"/>
      <c r="F754" s="771"/>
      <c r="G754" s="771"/>
      <c r="H754" s="771"/>
      <c r="I754" s="771"/>
      <c r="J754" s="771"/>
      <c r="K754" s="771"/>
      <c r="L754" s="771"/>
      <c r="M754" s="771"/>
      <c r="N754" s="770"/>
      <c r="O754" s="771"/>
      <c r="P754" s="771"/>
      <c r="Q754" s="771"/>
      <c r="R754" s="771"/>
      <c r="S754" s="771"/>
      <c r="T754" s="771"/>
      <c r="U754" s="771"/>
      <c r="V754" s="771"/>
      <c r="W754" s="771"/>
      <c r="X754" s="771"/>
      <c r="Y754" s="771"/>
      <c r="Z754" s="771"/>
    </row>
    <row r="755" spans="1:26" ht="15.75" customHeight="1">
      <c r="A755" s="771"/>
      <c r="B755" s="861"/>
      <c r="C755" s="771"/>
      <c r="D755" s="771"/>
      <c r="E755" s="771"/>
      <c r="F755" s="771"/>
      <c r="G755" s="771"/>
      <c r="H755" s="771"/>
      <c r="I755" s="771"/>
      <c r="J755" s="771"/>
      <c r="K755" s="771"/>
      <c r="L755" s="771"/>
      <c r="M755" s="771"/>
      <c r="N755" s="770"/>
      <c r="O755" s="771"/>
      <c r="P755" s="771"/>
      <c r="Q755" s="771"/>
      <c r="R755" s="771"/>
      <c r="S755" s="771"/>
      <c r="T755" s="771"/>
      <c r="U755" s="771"/>
      <c r="V755" s="771"/>
      <c r="W755" s="771"/>
      <c r="X755" s="771"/>
      <c r="Y755" s="771"/>
      <c r="Z755" s="771"/>
    </row>
    <row r="756" spans="1:26" ht="15.75" customHeight="1">
      <c r="A756" s="771"/>
      <c r="B756" s="861"/>
      <c r="C756" s="771"/>
      <c r="D756" s="771"/>
      <c r="E756" s="771"/>
      <c r="F756" s="771"/>
      <c r="G756" s="771"/>
      <c r="H756" s="771"/>
      <c r="I756" s="771"/>
      <c r="J756" s="771"/>
      <c r="K756" s="771"/>
      <c r="L756" s="771"/>
      <c r="M756" s="771"/>
      <c r="N756" s="770"/>
      <c r="O756" s="771"/>
      <c r="P756" s="771"/>
      <c r="Q756" s="771"/>
      <c r="R756" s="771"/>
      <c r="S756" s="771"/>
      <c r="T756" s="771"/>
      <c r="U756" s="771"/>
      <c r="V756" s="771"/>
      <c r="W756" s="771"/>
      <c r="X756" s="771"/>
      <c r="Y756" s="771"/>
      <c r="Z756" s="771"/>
    </row>
    <row r="757" spans="1:26" ht="15.75" customHeight="1">
      <c r="A757" s="771"/>
      <c r="B757" s="861"/>
      <c r="C757" s="771"/>
      <c r="D757" s="771"/>
      <c r="E757" s="771"/>
      <c r="F757" s="771"/>
      <c r="G757" s="771"/>
      <c r="H757" s="771"/>
      <c r="I757" s="771"/>
      <c r="J757" s="771"/>
      <c r="K757" s="771"/>
      <c r="L757" s="771"/>
      <c r="M757" s="771"/>
      <c r="N757" s="770"/>
      <c r="O757" s="771"/>
      <c r="P757" s="771"/>
      <c r="Q757" s="771"/>
      <c r="R757" s="771"/>
      <c r="S757" s="771"/>
      <c r="T757" s="771"/>
      <c r="U757" s="771"/>
      <c r="V757" s="771"/>
      <c r="W757" s="771"/>
      <c r="X757" s="771"/>
      <c r="Y757" s="771"/>
      <c r="Z757" s="771"/>
    </row>
    <row r="758" spans="1:26" ht="15.75" customHeight="1">
      <c r="A758" s="771"/>
      <c r="B758" s="861"/>
      <c r="C758" s="771"/>
      <c r="D758" s="771"/>
      <c r="E758" s="771"/>
      <c r="F758" s="771"/>
      <c r="G758" s="771"/>
      <c r="H758" s="771"/>
      <c r="I758" s="771"/>
      <c r="J758" s="771"/>
      <c r="K758" s="771"/>
      <c r="L758" s="771"/>
      <c r="M758" s="771"/>
      <c r="N758" s="770"/>
      <c r="O758" s="771"/>
      <c r="P758" s="771"/>
      <c r="Q758" s="771"/>
      <c r="R758" s="771"/>
      <c r="S758" s="771"/>
      <c r="T758" s="771"/>
      <c r="U758" s="771"/>
      <c r="V758" s="771"/>
      <c r="W758" s="771"/>
      <c r="X758" s="771"/>
      <c r="Y758" s="771"/>
      <c r="Z758" s="771"/>
    </row>
    <row r="759" spans="1:26" ht="15.75" customHeight="1">
      <c r="A759" s="771"/>
      <c r="B759" s="861"/>
      <c r="C759" s="771"/>
      <c r="D759" s="771"/>
      <c r="E759" s="771"/>
      <c r="F759" s="771"/>
      <c r="G759" s="771"/>
      <c r="H759" s="771"/>
      <c r="I759" s="771"/>
      <c r="J759" s="771"/>
      <c r="K759" s="771"/>
      <c r="L759" s="771"/>
      <c r="M759" s="771"/>
      <c r="N759" s="770"/>
      <c r="O759" s="771"/>
      <c r="P759" s="771"/>
      <c r="Q759" s="771"/>
      <c r="R759" s="771"/>
      <c r="S759" s="771"/>
      <c r="T759" s="771"/>
      <c r="U759" s="771"/>
      <c r="V759" s="771"/>
      <c r="W759" s="771"/>
      <c r="X759" s="771"/>
      <c r="Y759" s="771"/>
      <c r="Z759" s="771"/>
    </row>
    <row r="760" spans="1:26" ht="15.75" customHeight="1">
      <c r="A760" s="771"/>
      <c r="B760" s="861"/>
      <c r="C760" s="771"/>
      <c r="D760" s="771"/>
      <c r="E760" s="771"/>
      <c r="F760" s="771"/>
      <c r="G760" s="771"/>
      <c r="H760" s="771"/>
      <c r="I760" s="771"/>
      <c r="J760" s="771"/>
      <c r="K760" s="771"/>
      <c r="L760" s="771"/>
      <c r="M760" s="771"/>
      <c r="N760" s="770"/>
      <c r="O760" s="771"/>
      <c r="P760" s="771"/>
      <c r="Q760" s="771"/>
      <c r="R760" s="771"/>
      <c r="S760" s="771"/>
      <c r="T760" s="771"/>
      <c r="U760" s="771"/>
      <c r="V760" s="771"/>
      <c r="W760" s="771"/>
      <c r="X760" s="771"/>
      <c r="Y760" s="771"/>
      <c r="Z760" s="771"/>
    </row>
    <row r="761" spans="1:26" ht="15.75" customHeight="1">
      <c r="A761" s="771"/>
      <c r="B761" s="861"/>
      <c r="C761" s="771"/>
      <c r="D761" s="771"/>
      <c r="E761" s="771"/>
      <c r="F761" s="771"/>
      <c r="G761" s="771"/>
      <c r="H761" s="771"/>
      <c r="I761" s="771"/>
      <c r="J761" s="771"/>
      <c r="K761" s="771"/>
      <c r="L761" s="771"/>
      <c r="M761" s="771"/>
      <c r="N761" s="770"/>
      <c r="O761" s="771"/>
      <c r="P761" s="771"/>
      <c r="Q761" s="771"/>
      <c r="R761" s="771"/>
      <c r="S761" s="771"/>
      <c r="T761" s="771"/>
      <c r="U761" s="771"/>
      <c r="V761" s="771"/>
      <c r="W761" s="771"/>
      <c r="X761" s="771"/>
      <c r="Y761" s="771"/>
      <c r="Z761" s="771"/>
    </row>
    <row r="762" spans="1:26" ht="15.75" customHeight="1">
      <c r="A762" s="771"/>
      <c r="B762" s="861"/>
      <c r="C762" s="771"/>
      <c r="D762" s="771"/>
      <c r="E762" s="771"/>
      <c r="F762" s="771"/>
      <c r="G762" s="771"/>
      <c r="H762" s="771"/>
      <c r="I762" s="771"/>
      <c r="J762" s="771"/>
      <c r="K762" s="771"/>
      <c r="L762" s="771"/>
      <c r="M762" s="771"/>
      <c r="N762" s="770"/>
      <c r="O762" s="771"/>
      <c r="P762" s="771"/>
      <c r="Q762" s="771"/>
      <c r="R762" s="771"/>
      <c r="S762" s="771"/>
      <c r="T762" s="771"/>
      <c r="U762" s="771"/>
      <c r="V762" s="771"/>
      <c r="W762" s="771"/>
      <c r="X762" s="771"/>
      <c r="Y762" s="771"/>
      <c r="Z762" s="771"/>
    </row>
    <row r="763" spans="1:26" ht="15.75" customHeight="1">
      <c r="A763" s="771"/>
      <c r="B763" s="861"/>
      <c r="C763" s="771"/>
      <c r="D763" s="771"/>
      <c r="E763" s="771"/>
      <c r="F763" s="771"/>
      <c r="G763" s="771"/>
      <c r="H763" s="771"/>
      <c r="I763" s="771"/>
      <c r="J763" s="771"/>
      <c r="K763" s="771"/>
      <c r="L763" s="771"/>
      <c r="M763" s="771"/>
      <c r="N763" s="770"/>
      <c r="O763" s="771"/>
      <c r="P763" s="771"/>
      <c r="Q763" s="771"/>
      <c r="R763" s="771"/>
      <c r="S763" s="771"/>
      <c r="T763" s="771"/>
      <c r="U763" s="771"/>
      <c r="V763" s="771"/>
      <c r="W763" s="771"/>
      <c r="X763" s="771"/>
      <c r="Y763" s="771"/>
      <c r="Z763" s="771"/>
    </row>
    <row r="764" spans="1:26" ht="15.75" customHeight="1">
      <c r="A764" s="771"/>
      <c r="B764" s="861"/>
      <c r="C764" s="771"/>
      <c r="D764" s="771"/>
      <c r="E764" s="771"/>
      <c r="F764" s="771"/>
      <c r="G764" s="771"/>
      <c r="H764" s="771"/>
      <c r="I764" s="771"/>
      <c r="J764" s="771"/>
      <c r="K764" s="771"/>
      <c r="L764" s="771"/>
      <c r="M764" s="771"/>
      <c r="N764" s="770"/>
      <c r="O764" s="771"/>
      <c r="P764" s="771"/>
      <c r="Q764" s="771"/>
      <c r="R764" s="771"/>
      <c r="S764" s="771"/>
      <c r="T764" s="771"/>
      <c r="U764" s="771"/>
      <c r="V764" s="771"/>
      <c r="W764" s="771"/>
      <c r="X764" s="771"/>
      <c r="Y764" s="771"/>
      <c r="Z764" s="771"/>
    </row>
    <row r="765" spans="1:26" ht="15.75" customHeight="1">
      <c r="A765" s="771"/>
      <c r="B765" s="861"/>
      <c r="C765" s="771"/>
      <c r="D765" s="771"/>
      <c r="E765" s="771"/>
      <c r="F765" s="771"/>
      <c r="G765" s="771"/>
      <c r="H765" s="771"/>
      <c r="I765" s="771"/>
      <c r="J765" s="771"/>
      <c r="K765" s="771"/>
      <c r="L765" s="771"/>
      <c r="M765" s="771"/>
      <c r="N765" s="770"/>
      <c r="O765" s="771"/>
      <c r="P765" s="771"/>
      <c r="Q765" s="771"/>
      <c r="R765" s="771"/>
      <c r="S765" s="771"/>
      <c r="T765" s="771"/>
      <c r="U765" s="771"/>
      <c r="V765" s="771"/>
      <c r="W765" s="771"/>
      <c r="X765" s="771"/>
      <c r="Y765" s="771"/>
      <c r="Z765" s="771"/>
    </row>
    <row r="766" spans="1:26" ht="15.75" customHeight="1">
      <c r="A766" s="771"/>
      <c r="B766" s="861"/>
      <c r="C766" s="771"/>
      <c r="D766" s="771"/>
      <c r="E766" s="771"/>
      <c r="F766" s="771"/>
      <c r="G766" s="771"/>
      <c r="H766" s="771"/>
      <c r="I766" s="771"/>
      <c r="J766" s="771"/>
      <c r="K766" s="771"/>
      <c r="L766" s="771"/>
      <c r="M766" s="771"/>
      <c r="N766" s="770"/>
      <c r="O766" s="771"/>
      <c r="P766" s="771"/>
      <c r="Q766" s="771"/>
      <c r="R766" s="771"/>
      <c r="S766" s="771"/>
      <c r="T766" s="771"/>
      <c r="U766" s="771"/>
      <c r="V766" s="771"/>
      <c r="W766" s="771"/>
      <c r="X766" s="771"/>
      <c r="Y766" s="771"/>
      <c r="Z766" s="771"/>
    </row>
    <row r="767" spans="1:26" ht="15.75" customHeight="1">
      <c r="A767" s="771"/>
      <c r="B767" s="861"/>
      <c r="C767" s="771"/>
      <c r="D767" s="771"/>
      <c r="E767" s="771"/>
      <c r="F767" s="771"/>
      <c r="G767" s="771"/>
      <c r="H767" s="771"/>
      <c r="I767" s="771"/>
      <c r="J767" s="771"/>
      <c r="K767" s="771"/>
      <c r="L767" s="771"/>
      <c r="M767" s="771"/>
      <c r="N767" s="770"/>
      <c r="O767" s="771"/>
      <c r="P767" s="771"/>
      <c r="Q767" s="771"/>
      <c r="R767" s="771"/>
      <c r="S767" s="771"/>
      <c r="T767" s="771"/>
      <c r="U767" s="771"/>
      <c r="V767" s="771"/>
      <c r="W767" s="771"/>
      <c r="X767" s="771"/>
      <c r="Y767" s="771"/>
      <c r="Z767" s="771"/>
    </row>
    <row r="768" spans="1:26" ht="15.75" customHeight="1">
      <c r="A768" s="771"/>
      <c r="B768" s="861"/>
      <c r="C768" s="771"/>
      <c r="D768" s="771"/>
      <c r="E768" s="771"/>
      <c r="F768" s="771"/>
      <c r="G768" s="771"/>
      <c r="H768" s="771"/>
      <c r="I768" s="771"/>
      <c r="J768" s="771"/>
      <c r="K768" s="771"/>
      <c r="L768" s="771"/>
      <c r="M768" s="771"/>
      <c r="N768" s="770"/>
      <c r="O768" s="771"/>
      <c r="P768" s="771"/>
      <c r="Q768" s="771"/>
      <c r="R768" s="771"/>
      <c r="S768" s="771"/>
      <c r="T768" s="771"/>
      <c r="U768" s="771"/>
      <c r="V768" s="771"/>
      <c r="W768" s="771"/>
      <c r="X768" s="771"/>
      <c r="Y768" s="771"/>
      <c r="Z768" s="771"/>
    </row>
    <row r="769" spans="1:26" ht="15.75" customHeight="1">
      <c r="A769" s="771"/>
      <c r="B769" s="861"/>
      <c r="C769" s="771"/>
      <c r="D769" s="771"/>
      <c r="E769" s="771"/>
      <c r="F769" s="771"/>
      <c r="G769" s="771"/>
      <c r="H769" s="771"/>
      <c r="I769" s="771"/>
      <c r="J769" s="771"/>
      <c r="K769" s="771"/>
      <c r="L769" s="771"/>
      <c r="M769" s="771"/>
      <c r="N769" s="770"/>
      <c r="O769" s="771"/>
      <c r="P769" s="771"/>
      <c r="Q769" s="771"/>
      <c r="R769" s="771"/>
      <c r="S769" s="771"/>
      <c r="T769" s="771"/>
      <c r="U769" s="771"/>
      <c r="V769" s="771"/>
      <c r="W769" s="771"/>
      <c r="X769" s="771"/>
      <c r="Y769" s="771"/>
      <c r="Z769" s="771"/>
    </row>
    <row r="770" spans="1:26" ht="15.75" customHeight="1">
      <c r="A770" s="771"/>
      <c r="B770" s="861"/>
      <c r="C770" s="771"/>
      <c r="D770" s="771"/>
      <c r="E770" s="771"/>
      <c r="F770" s="771"/>
      <c r="G770" s="771"/>
      <c r="H770" s="771"/>
      <c r="I770" s="771"/>
      <c r="J770" s="771"/>
      <c r="K770" s="771"/>
      <c r="L770" s="771"/>
      <c r="M770" s="771"/>
      <c r="N770" s="770"/>
      <c r="O770" s="771"/>
      <c r="P770" s="771"/>
      <c r="Q770" s="771"/>
      <c r="R770" s="771"/>
      <c r="S770" s="771"/>
      <c r="T770" s="771"/>
      <c r="U770" s="771"/>
      <c r="V770" s="771"/>
      <c r="W770" s="771"/>
      <c r="X770" s="771"/>
      <c r="Y770" s="771"/>
      <c r="Z770" s="771"/>
    </row>
    <row r="771" spans="1:26" ht="15.75" customHeight="1">
      <c r="A771" s="771"/>
      <c r="B771" s="861"/>
      <c r="C771" s="771"/>
      <c r="D771" s="771"/>
      <c r="E771" s="771"/>
      <c r="F771" s="771"/>
      <c r="G771" s="771"/>
      <c r="H771" s="771"/>
      <c r="I771" s="771"/>
      <c r="J771" s="771"/>
      <c r="K771" s="771"/>
      <c r="L771" s="771"/>
      <c r="M771" s="771"/>
      <c r="N771" s="770"/>
      <c r="O771" s="771"/>
      <c r="P771" s="771"/>
      <c r="Q771" s="771"/>
      <c r="R771" s="771"/>
      <c r="S771" s="771"/>
      <c r="T771" s="771"/>
      <c r="U771" s="771"/>
      <c r="V771" s="771"/>
      <c r="W771" s="771"/>
      <c r="X771" s="771"/>
      <c r="Y771" s="771"/>
      <c r="Z771" s="771"/>
    </row>
    <row r="772" spans="1:26" ht="15.75" customHeight="1">
      <c r="A772" s="771"/>
      <c r="B772" s="861"/>
      <c r="C772" s="771"/>
      <c r="D772" s="771"/>
      <c r="E772" s="771"/>
      <c r="F772" s="771"/>
      <c r="G772" s="771"/>
      <c r="H772" s="771"/>
      <c r="I772" s="771"/>
      <c r="J772" s="771"/>
      <c r="K772" s="771"/>
      <c r="L772" s="771"/>
      <c r="M772" s="771"/>
      <c r="N772" s="770"/>
      <c r="O772" s="771"/>
      <c r="P772" s="771"/>
      <c r="Q772" s="771"/>
      <c r="R772" s="771"/>
      <c r="S772" s="771"/>
      <c r="T772" s="771"/>
      <c r="U772" s="771"/>
      <c r="V772" s="771"/>
      <c r="W772" s="771"/>
      <c r="X772" s="771"/>
      <c r="Y772" s="771"/>
      <c r="Z772" s="771"/>
    </row>
    <row r="773" spans="1:26" ht="15.75" customHeight="1">
      <c r="A773" s="771"/>
      <c r="B773" s="861"/>
      <c r="C773" s="771"/>
      <c r="D773" s="771"/>
      <c r="E773" s="771"/>
      <c r="F773" s="771"/>
      <c r="G773" s="771"/>
      <c r="H773" s="771"/>
      <c r="I773" s="771"/>
      <c r="J773" s="771"/>
      <c r="K773" s="771"/>
      <c r="L773" s="771"/>
      <c r="M773" s="771"/>
      <c r="N773" s="770"/>
      <c r="O773" s="771"/>
      <c r="P773" s="771"/>
      <c r="Q773" s="771"/>
      <c r="R773" s="771"/>
      <c r="S773" s="771"/>
      <c r="T773" s="771"/>
      <c r="U773" s="771"/>
      <c r="V773" s="771"/>
      <c r="W773" s="771"/>
      <c r="X773" s="771"/>
      <c r="Y773" s="771"/>
      <c r="Z773" s="771"/>
    </row>
    <row r="774" spans="1:26" ht="15.75" customHeight="1">
      <c r="A774" s="771"/>
      <c r="B774" s="861"/>
      <c r="C774" s="771"/>
      <c r="D774" s="771"/>
      <c r="E774" s="771"/>
      <c r="F774" s="771"/>
      <c r="G774" s="771"/>
      <c r="H774" s="771"/>
      <c r="I774" s="771"/>
      <c r="J774" s="771"/>
      <c r="K774" s="771"/>
      <c r="L774" s="771"/>
      <c r="M774" s="771"/>
      <c r="N774" s="770"/>
      <c r="O774" s="771"/>
      <c r="P774" s="771"/>
      <c r="Q774" s="771"/>
      <c r="R774" s="771"/>
      <c r="S774" s="771"/>
      <c r="T774" s="771"/>
      <c r="U774" s="771"/>
      <c r="V774" s="771"/>
      <c r="W774" s="771"/>
      <c r="X774" s="771"/>
      <c r="Y774" s="771"/>
      <c r="Z774" s="771"/>
    </row>
    <row r="775" spans="1:26" ht="15.75" customHeight="1">
      <c r="A775" s="771"/>
      <c r="B775" s="861"/>
      <c r="C775" s="771"/>
      <c r="D775" s="771"/>
      <c r="E775" s="771"/>
      <c r="F775" s="771"/>
      <c r="G775" s="771"/>
      <c r="H775" s="771"/>
      <c r="I775" s="771"/>
      <c r="J775" s="771"/>
      <c r="K775" s="771"/>
      <c r="L775" s="771"/>
      <c r="M775" s="771"/>
      <c r="N775" s="770"/>
      <c r="O775" s="771"/>
      <c r="P775" s="771"/>
      <c r="Q775" s="771"/>
      <c r="R775" s="771"/>
      <c r="S775" s="771"/>
      <c r="T775" s="771"/>
      <c r="U775" s="771"/>
      <c r="V775" s="771"/>
      <c r="W775" s="771"/>
      <c r="X775" s="771"/>
      <c r="Y775" s="771"/>
      <c r="Z775" s="771"/>
    </row>
    <row r="776" spans="1:26" ht="15.75" customHeight="1">
      <c r="A776" s="771"/>
      <c r="B776" s="861"/>
      <c r="C776" s="771"/>
      <c r="D776" s="771"/>
      <c r="E776" s="771"/>
      <c r="F776" s="771"/>
      <c r="G776" s="771"/>
      <c r="H776" s="771"/>
      <c r="I776" s="771"/>
      <c r="J776" s="771"/>
      <c r="K776" s="771"/>
      <c r="L776" s="771"/>
      <c r="M776" s="771"/>
      <c r="N776" s="770"/>
      <c r="O776" s="771"/>
      <c r="P776" s="771"/>
      <c r="Q776" s="771"/>
      <c r="R776" s="771"/>
      <c r="S776" s="771"/>
      <c r="T776" s="771"/>
      <c r="U776" s="771"/>
      <c r="V776" s="771"/>
      <c r="W776" s="771"/>
      <c r="X776" s="771"/>
      <c r="Y776" s="771"/>
      <c r="Z776" s="771"/>
    </row>
    <row r="777" spans="1:26" ht="15.75" customHeight="1">
      <c r="A777" s="771"/>
      <c r="B777" s="861"/>
      <c r="C777" s="771"/>
      <c r="D777" s="771"/>
      <c r="E777" s="771"/>
      <c r="F777" s="771"/>
      <c r="G777" s="771"/>
      <c r="H777" s="771"/>
      <c r="I777" s="771"/>
      <c r="J777" s="771"/>
      <c r="K777" s="771"/>
      <c r="L777" s="771"/>
      <c r="M777" s="771"/>
      <c r="N777" s="770"/>
      <c r="O777" s="771"/>
      <c r="P777" s="771"/>
      <c r="Q777" s="771"/>
      <c r="R777" s="771"/>
      <c r="S777" s="771"/>
      <c r="T777" s="771"/>
      <c r="U777" s="771"/>
      <c r="V777" s="771"/>
      <c r="W777" s="771"/>
      <c r="X777" s="771"/>
      <c r="Y777" s="771"/>
      <c r="Z777" s="771"/>
    </row>
    <row r="778" spans="1:26" ht="15.75" customHeight="1">
      <c r="A778" s="771"/>
      <c r="B778" s="861"/>
      <c r="C778" s="771"/>
      <c r="D778" s="771"/>
      <c r="E778" s="771"/>
      <c r="F778" s="771"/>
      <c r="G778" s="771"/>
      <c r="H778" s="771"/>
      <c r="I778" s="771"/>
      <c r="J778" s="771"/>
      <c r="K778" s="771"/>
      <c r="L778" s="771"/>
      <c r="M778" s="771"/>
      <c r="N778" s="770"/>
      <c r="O778" s="771"/>
      <c r="P778" s="771"/>
      <c r="Q778" s="771"/>
      <c r="R778" s="771"/>
      <c r="S778" s="771"/>
      <c r="T778" s="771"/>
      <c r="U778" s="771"/>
      <c r="V778" s="771"/>
      <c r="W778" s="771"/>
      <c r="X778" s="771"/>
      <c r="Y778" s="771"/>
      <c r="Z778" s="771"/>
    </row>
    <row r="779" spans="1:26" ht="15.75" customHeight="1">
      <c r="A779" s="771"/>
      <c r="B779" s="861"/>
      <c r="C779" s="771"/>
      <c r="D779" s="771"/>
      <c r="E779" s="771"/>
      <c r="F779" s="771"/>
      <c r="G779" s="771"/>
      <c r="H779" s="771"/>
      <c r="I779" s="771"/>
      <c r="J779" s="771"/>
      <c r="K779" s="771"/>
      <c r="L779" s="771"/>
      <c r="M779" s="771"/>
      <c r="N779" s="770"/>
      <c r="O779" s="771"/>
      <c r="P779" s="771"/>
      <c r="Q779" s="771"/>
      <c r="R779" s="771"/>
      <c r="S779" s="771"/>
      <c r="T779" s="771"/>
      <c r="U779" s="771"/>
      <c r="V779" s="771"/>
      <c r="W779" s="771"/>
      <c r="X779" s="771"/>
      <c r="Y779" s="771"/>
      <c r="Z779" s="771"/>
    </row>
    <row r="780" spans="1:26" ht="15.75" customHeight="1">
      <c r="A780" s="771"/>
      <c r="B780" s="861"/>
      <c r="C780" s="771"/>
      <c r="D780" s="771"/>
      <c r="E780" s="771"/>
      <c r="F780" s="771"/>
      <c r="G780" s="771"/>
      <c r="H780" s="771"/>
      <c r="I780" s="771"/>
      <c r="J780" s="771"/>
      <c r="K780" s="771"/>
      <c r="L780" s="771"/>
      <c r="M780" s="771"/>
      <c r="N780" s="770"/>
      <c r="O780" s="771"/>
      <c r="P780" s="771"/>
      <c r="Q780" s="771"/>
      <c r="R780" s="771"/>
      <c r="S780" s="771"/>
      <c r="T780" s="771"/>
      <c r="U780" s="771"/>
      <c r="V780" s="771"/>
      <c r="W780" s="771"/>
      <c r="X780" s="771"/>
      <c r="Y780" s="771"/>
      <c r="Z780" s="771"/>
    </row>
    <row r="781" spans="1:26" ht="15.75" customHeight="1">
      <c r="A781" s="771"/>
      <c r="B781" s="861"/>
      <c r="C781" s="771"/>
      <c r="D781" s="771"/>
      <c r="E781" s="771"/>
      <c r="F781" s="771"/>
      <c r="G781" s="771"/>
      <c r="H781" s="771"/>
      <c r="I781" s="771"/>
      <c r="J781" s="771"/>
      <c r="K781" s="771"/>
      <c r="L781" s="771"/>
      <c r="M781" s="771"/>
      <c r="N781" s="770"/>
      <c r="O781" s="771"/>
      <c r="P781" s="771"/>
      <c r="Q781" s="771"/>
      <c r="R781" s="771"/>
      <c r="S781" s="771"/>
      <c r="T781" s="771"/>
      <c r="U781" s="771"/>
      <c r="V781" s="771"/>
      <c r="W781" s="771"/>
      <c r="X781" s="771"/>
      <c r="Y781" s="771"/>
      <c r="Z781" s="771"/>
    </row>
    <row r="782" spans="1:26" ht="15.75" customHeight="1">
      <c r="A782" s="771"/>
      <c r="B782" s="861"/>
      <c r="C782" s="771"/>
      <c r="D782" s="771"/>
      <c r="E782" s="771"/>
      <c r="F782" s="771"/>
      <c r="G782" s="771"/>
      <c r="H782" s="771"/>
      <c r="I782" s="771"/>
      <c r="J782" s="771"/>
      <c r="K782" s="771"/>
      <c r="L782" s="771"/>
      <c r="M782" s="771"/>
      <c r="N782" s="770"/>
      <c r="O782" s="771"/>
      <c r="P782" s="771"/>
      <c r="Q782" s="771"/>
      <c r="R782" s="771"/>
      <c r="S782" s="771"/>
      <c r="T782" s="771"/>
      <c r="U782" s="771"/>
      <c r="V782" s="771"/>
      <c r="W782" s="771"/>
      <c r="X782" s="771"/>
      <c r="Y782" s="771"/>
      <c r="Z782" s="771"/>
    </row>
    <row r="783" spans="1:26" ht="15.75" customHeight="1">
      <c r="A783" s="771"/>
      <c r="B783" s="861"/>
      <c r="C783" s="771"/>
      <c r="D783" s="771"/>
      <c r="E783" s="771"/>
      <c r="F783" s="771"/>
      <c r="G783" s="771"/>
      <c r="H783" s="771"/>
      <c r="I783" s="771"/>
      <c r="J783" s="771"/>
      <c r="K783" s="771"/>
      <c r="L783" s="771"/>
      <c r="M783" s="771"/>
      <c r="N783" s="770"/>
      <c r="O783" s="771"/>
      <c r="P783" s="771"/>
      <c r="Q783" s="771"/>
      <c r="R783" s="771"/>
      <c r="S783" s="771"/>
      <c r="T783" s="771"/>
      <c r="U783" s="771"/>
      <c r="V783" s="771"/>
      <c r="W783" s="771"/>
      <c r="X783" s="771"/>
      <c r="Y783" s="771"/>
      <c r="Z783" s="771"/>
    </row>
    <row r="784" spans="1:26" ht="15.75" customHeight="1">
      <c r="A784" s="771"/>
      <c r="B784" s="861"/>
      <c r="C784" s="771"/>
      <c r="D784" s="771"/>
      <c r="E784" s="771"/>
      <c r="F784" s="771"/>
      <c r="G784" s="771"/>
      <c r="H784" s="771"/>
      <c r="I784" s="771"/>
      <c r="J784" s="771"/>
      <c r="K784" s="771"/>
      <c r="L784" s="771"/>
      <c r="M784" s="771"/>
      <c r="N784" s="770"/>
      <c r="O784" s="771"/>
      <c r="P784" s="771"/>
      <c r="Q784" s="771"/>
      <c r="R784" s="771"/>
      <c r="S784" s="771"/>
      <c r="T784" s="771"/>
      <c r="U784" s="771"/>
      <c r="V784" s="771"/>
      <c r="W784" s="771"/>
      <c r="X784" s="771"/>
      <c r="Y784" s="771"/>
      <c r="Z784" s="771"/>
    </row>
    <row r="785" spans="1:26" ht="15.75" customHeight="1">
      <c r="A785" s="771"/>
      <c r="B785" s="861"/>
      <c r="C785" s="771"/>
      <c r="D785" s="771"/>
      <c r="E785" s="771"/>
      <c r="F785" s="771"/>
      <c r="G785" s="771"/>
      <c r="H785" s="771"/>
      <c r="I785" s="771"/>
      <c r="J785" s="771"/>
      <c r="K785" s="771"/>
      <c r="L785" s="771"/>
      <c r="M785" s="771"/>
      <c r="N785" s="770"/>
      <c r="O785" s="771"/>
      <c r="P785" s="771"/>
      <c r="Q785" s="771"/>
      <c r="R785" s="771"/>
      <c r="S785" s="771"/>
      <c r="T785" s="771"/>
      <c r="U785" s="771"/>
      <c r="V785" s="771"/>
      <c r="W785" s="771"/>
      <c r="X785" s="771"/>
      <c r="Y785" s="771"/>
      <c r="Z785" s="771"/>
    </row>
    <row r="786" spans="1:26" ht="15.75" customHeight="1">
      <c r="A786" s="771"/>
      <c r="B786" s="861"/>
      <c r="C786" s="771"/>
      <c r="D786" s="771"/>
      <c r="E786" s="771"/>
      <c r="F786" s="771"/>
      <c r="G786" s="771"/>
      <c r="H786" s="771"/>
      <c r="I786" s="771"/>
      <c r="J786" s="771"/>
      <c r="K786" s="771"/>
      <c r="L786" s="771"/>
      <c r="M786" s="771"/>
      <c r="N786" s="770"/>
      <c r="O786" s="771"/>
      <c r="P786" s="771"/>
      <c r="Q786" s="771"/>
      <c r="R786" s="771"/>
      <c r="S786" s="771"/>
      <c r="T786" s="771"/>
      <c r="U786" s="771"/>
      <c r="V786" s="771"/>
      <c r="W786" s="771"/>
      <c r="X786" s="771"/>
      <c r="Y786" s="771"/>
      <c r="Z786" s="771"/>
    </row>
    <row r="787" spans="1:26" ht="15.75" customHeight="1">
      <c r="A787" s="771"/>
      <c r="B787" s="861"/>
      <c r="C787" s="771"/>
      <c r="D787" s="771"/>
      <c r="E787" s="771"/>
      <c r="F787" s="771"/>
      <c r="G787" s="771"/>
      <c r="H787" s="771"/>
      <c r="I787" s="771"/>
      <c r="J787" s="771"/>
      <c r="K787" s="771"/>
      <c r="L787" s="771"/>
      <c r="M787" s="771"/>
      <c r="N787" s="770"/>
      <c r="O787" s="771"/>
      <c r="P787" s="771"/>
      <c r="Q787" s="771"/>
      <c r="R787" s="771"/>
      <c r="S787" s="771"/>
      <c r="T787" s="771"/>
      <c r="U787" s="771"/>
      <c r="V787" s="771"/>
      <c r="W787" s="771"/>
      <c r="X787" s="771"/>
      <c r="Y787" s="771"/>
      <c r="Z787" s="771"/>
    </row>
    <row r="788" spans="1:26" ht="15.75" customHeight="1">
      <c r="A788" s="771"/>
      <c r="B788" s="861"/>
      <c r="C788" s="771"/>
      <c r="D788" s="771"/>
      <c r="E788" s="771"/>
      <c r="F788" s="771"/>
      <c r="G788" s="771"/>
      <c r="H788" s="771"/>
      <c r="I788" s="771"/>
      <c r="J788" s="771"/>
      <c r="K788" s="771"/>
      <c r="L788" s="771"/>
      <c r="M788" s="771"/>
      <c r="N788" s="770"/>
      <c r="O788" s="771"/>
      <c r="P788" s="771"/>
      <c r="Q788" s="771"/>
      <c r="R788" s="771"/>
      <c r="S788" s="771"/>
      <c r="T788" s="771"/>
      <c r="U788" s="771"/>
      <c r="V788" s="771"/>
      <c r="W788" s="771"/>
      <c r="X788" s="771"/>
      <c r="Y788" s="771"/>
      <c r="Z788" s="771"/>
    </row>
    <row r="789" spans="1:26" ht="15.75" customHeight="1">
      <c r="A789" s="771"/>
      <c r="B789" s="861"/>
      <c r="C789" s="771"/>
      <c r="D789" s="771"/>
      <c r="E789" s="771"/>
      <c r="F789" s="771"/>
      <c r="G789" s="771"/>
      <c r="H789" s="771"/>
      <c r="I789" s="771"/>
      <c r="J789" s="771"/>
      <c r="K789" s="771"/>
      <c r="L789" s="771"/>
      <c r="M789" s="771"/>
      <c r="N789" s="770"/>
      <c r="O789" s="771"/>
      <c r="P789" s="771"/>
      <c r="Q789" s="771"/>
      <c r="R789" s="771"/>
      <c r="S789" s="771"/>
      <c r="T789" s="771"/>
      <c r="U789" s="771"/>
      <c r="V789" s="771"/>
      <c r="W789" s="771"/>
      <c r="X789" s="771"/>
      <c r="Y789" s="771"/>
      <c r="Z789" s="771"/>
    </row>
    <row r="790" spans="1:26" ht="15.75" customHeight="1">
      <c r="A790" s="771"/>
      <c r="B790" s="861"/>
      <c r="C790" s="771"/>
      <c r="D790" s="771"/>
      <c r="E790" s="771"/>
      <c r="F790" s="771"/>
      <c r="G790" s="771"/>
      <c r="H790" s="771"/>
      <c r="I790" s="771"/>
      <c r="J790" s="771"/>
      <c r="K790" s="771"/>
      <c r="L790" s="771"/>
      <c r="M790" s="771"/>
      <c r="N790" s="770"/>
      <c r="O790" s="771"/>
      <c r="P790" s="771"/>
      <c r="Q790" s="771"/>
      <c r="R790" s="771"/>
      <c r="S790" s="771"/>
      <c r="T790" s="771"/>
      <c r="U790" s="771"/>
      <c r="V790" s="771"/>
      <c r="W790" s="771"/>
      <c r="X790" s="771"/>
      <c r="Y790" s="771"/>
      <c r="Z790" s="771"/>
    </row>
    <row r="791" spans="1:26" ht="15.75" customHeight="1">
      <c r="A791" s="771"/>
      <c r="B791" s="861"/>
      <c r="C791" s="771"/>
      <c r="D791" s="771"/>
      <c r="E791" s="771"/>
      <c r="F791" s="771"/>
      <c r="G791" s="771"/>
      <c r="H791" s="771"/>
      <c r="I791" s="771"/>
      <c r="J791" s="771"/>
      <c r="K791" s="771"/>
      <c r="L791" s="771"/>
      <c r="M791" s="771"/>
      <c r="N791" s="770"/>
      <c r="O791" s="771"/>
      <c r="P791" s="771"/>
      <c r="Q791" s="771"/>
      <c r="R791" s="771"/>
      <c r="S791" s="771"/>
      <c r="T791" s="771"/>
      <c r="U791" s="771"/>
      <c r="V791" s="771"/>
      <c r="W791" s="771"/>
      <c r="X791" s="771"/>
      <c r="Y791" s="771"/>
      <c r="Z791" s="771"/>
    </row>
    <row r="792" spans="1:26" ht="15.75" customHeight="1">
      <c r="A792" s="771"/>
      <c r="B792" s="861"/>
      <c r="C792" s="771"/>
      <c r="D792" s="771"/>
      <c r="E792" s="771"/>
      <c r="F792" s="771"/>
      <c r="G792" s="771"/>
      <c r="H792" s="771"/>
      <c r="I792" s="771"/>
      <c r="J792" s="771"/>
      <c r="K792" s="771"/>
      <c r="L792" s="771"/>
      <c r="M792" s="771"/>
      <c r="N792" s="770"/>
      <c r="O792" s="771"/>
      <c r="P792" s="771"/>
      <c r="Q792" s="771"/>
      <c r="R792" s="771"/>
      <c r="S792" s="771"/>
      <c r="T792" s="771"/>
      <c r="U792" s="771"/>
      <c r="V792" s="771"/>
      <c r="W792" s="771"/>
      <c r="X792" s="771"/>
      <c r="Y792" s="771"/>
      <c r="Z792" s="771"/>
    </row>
    <row r="793" spans="1:26" ht="15.75" customHeight="1">
      <c r="A793" s="771"/>
      <c r="B793" s="861"/>
      <c r="C793" s="771"/>
      <c r="D793" s="771"/>
      <c r="E793" s="771"/>
      <c r="F793" s="771"/>
      <c r="G793" s="771"/>
      <c r="H793" s="771"/>
      <c r="I793" s="771"/>
      <c r="J793" s="771"/>
      <c r="K793" s="771"/>
      <c r="L793" s="771"/>
      <c r="M793" s="771"/>
      <c r="N793" s="770"/>
      <c r="O793" s="771"/>
      <c r="P793" s="771"/>
      <c r="Q793" s="771"/>
      <c r="R793" s="771"/>
      <c r="S793" s="771"/>
      <c r="T793" s="771"/>
      <c r="U793" s="771"/>
      <c r="V793" s="771"/>
      <c r="W793" s="771"/>
      <c r="X793" s="771"/>
      <c r="Y793" s="771"/>
      <c r="Z793" s="771"/>
    </row>
    <row r="794" spans="1:26" ht="15.75" customHeight="1">
      <c r="A794" s="771"/>
      <c r="B794" s="861"/>
      <c r="C794" s="771"/>
      <c r="D794" s="771"/>
      <c r="E794" s="771"/>
      <c r="F794" s="771"/>
      <c r="G794" s="771"/>
      <c r="H794" s="771"/>
      <c r="I794" s="771"/>
      <c r="J794" s="771"/>
      <c r="K794" s="771"/>
      <c r="L794" s="771"/>
      <c r="M794" s="771"/>
      <c r="N794" s="770"/>
      <c r="O794" s="771"/>
      <c r="P794" s="771"/>
      <c r="Q794" s="771"/>
      <c r="R794" s="771"/>
      <c r="S794" s="771"/>
      <c r="T794" s="771"/>
      <c r="U794" s="771"/>
      <c r="V794" s="771"/>
      <c r="W794" s="771"/>
      <c r="X794" s="771"/>
      <c r="Y794" s="771"/>
      <c r="Z794" s="771"/>
    </row>
    <row r="795" spans="1:26" ht="15.75" customHeight="1">
      <c r="A795" s="771"/>
      <c r="B795" s="861"/>
      <c r="C795" s="771"/>
      <c r="D795" s="771"/>
      <c r="E795" s="771"/>
      <c r="F795" s="771"/>
      <c r="G795" s="771"/>
      <c r="H795" s="771"/>
      <c r="I795" s="771"/>
      <c r="J795" s="771"/>
      <c r="K795" s="771"/>
      <c r="L795" s="771"/>
      <c r="M795" s="771"/>
      <c r="N795" s="770"/>
      <c r="O795" s="771"/>
      <c r="P795" s="771"/>
      <c r="Q795" s="771"/>
      <c r="R795" s="771"/>
      <c r="S795" s="771"/>
      <c r="T795" s="771"/>
      <c r="U795" s="771"/>
      <c r="V795" s="771"/>
      <c r="W795" s="771"/>
      <c r="X795" s="771"/>
      <c r="Y795" s="771"/>
      <c r="Z795" s="771"/>
    </row>
    <row r="796" spans="1:26" ht="15.75" customHeight="1">
      <c r="A796" s="771"/>
      <c r="B796" s="861"/>
      <c r="C796" s="771"/>
      <c r="D796" s="771"/>
      <c r="E796" s="771"/>
      <c r="F796" s="771"/>
      <c r="G796" s="771"/>
      <c r="H796" s="771"/>
      <c r="I796" s="771"/>
      <c r="J796" s="771"/>
      <c r="K796" s="771"/>
      <c r="L796" s="771"/>
      <c r="M796" s="771"/>
      <c r="N796" s="770"/>
      <c r="O796" s="771"/>
      <c r="P796" s="771"/>
      <c r="Q796" s="771"/>
      <c r="R796" s="771"/>
      <c r="S796" s="771"/>
      <c r="T796" s="771"/>
      <c r="U796" s="771"/>
      <c r="V796" s="771"/>
      <c r="W796" s="771"/>
      <c r="X796" s="771"/>
      <c r="Y796" s="771"/>
      <c r="Z796" s="771"/>
    </row>
    <row r="797" spans="1:26" ht="15.75" customHeight="1">
      <c r="A797" s="771"/>
      <c r="B797" s="861"/>
      <c r="C797" s="771"/>
      <c r="D797" s="771"/>
      <c r="E797" s="771"/>
      <c r="F797" s="771"/>
      <c r="G797" s="771"/>
      <c r="H797" s="771"/>
      <c r="I797" s="771"/>
      <c r="J797" s="771"/>
      <c r="K797" s="771"/>
      <c r="L797" s="771"/>
      <c r="M797" s="771"/>
      <c r="N797" s="770"/>
      <c r="O797" s="771"/>
      <c r="P797" s="771"/>
      <c r="Q797" s="771"/>
      <c r="R797" s="771"/>
      <c r="S797" s="771"/>
      <c r="T797" s="771"/>
      <c r="U797" s="771"/>
      <c r="V797" s="771"/>
      <c r="W797" s="771"/>
      <c r="X797" s="771"/>
      <c r="Y797" s="771"/>
      <c r="Z797" s="771"/>
    </row>
    <row r="798" spans="1:26" ht="15.75" customHeight="1">
      <c r="A798" s="771"/>
      <c r="B798" s="861"/>
      <c r="C798" s="771"/>
      <c r="D798" s="771"/>
      <c r="E798" s="771"/>
      <c r="F798" s="771"/>
      <c r="G798" s="771"/>
      <c r="H798" s="771"/>
      <c r="I798" s="771"/>
      <c r="J798" s="771"/>
      <c r="K798" s="771"/>
      <c r="L798" s="771"/>
      <c r="M798" s="771"/>
      <c r="N798" s="770"/>
      <c r="O798" s="771"/>
      <c r="P798" s="771"/>
      <c r="Q798" s="771"/>
      <c r="R798" s="771"/>
      <c r="S798" s="771"/>
      <c r="T798" s="771"/>
      <c r="U798" s="771"/>
      <c r="V798" s="771"/>
      <c r="W798" s="771"/>
      <c r="X798" s="771"/>
      <c r="Y798" s="771"/>
      <c r="Z798" s="771"/>
    </row>
    <row r="799" spans="1:26" ht="15.75" customHeight="1">
      <c r="A799" s="771"/>
      <c r="B799" s="861"/>
      <c r="C799" s="771"/>
      <c r="D799" s="771"/>
      <c r="E799" s="771"/>
      <c r="F799" s="771"/>
      <c r="G799" s="771"/>
      <c r="H799" s="771"/>
      <c r="I799" s="771"/>
      <c r="J799" s="771"/>
      <c r="K799" s="771"/>
      <c r="L799" s="771"/>
      <c r="M799" s="771"/>
      <c r="N799" s="770"/>
      <c r="O799" s="771"/>
      <c r="P799" s="771"/>
      <c r="Q799" s="771"/>
      <c r="R799" s="771"/>
      <c r="S799" s="771"/>
      <c r="T799" s="771"/>
      <c r="U799" s="771"/>
      <c r="V799" s="771"/>
      <c r="W799" s="771"/>
      <c r="X799" s="771"/>
      <c r="Y799" s="771"/>
      <c r="Z799" s="771"/>
    </row>
    <row r="800" spans="1:26" ht="15.75" customHeight="1">
      <c r="A800" s="771"/>
      <c r="B800" s="861"/>
      <c r="C800" s="771"/>
      <c r="D800" s="771"/>
      <c r="E800" s="771"/>
      <c r="F800" s="771"/>
      <c r="G800" s="771"/>
      <c r="H800" s="771"/>
      <c r="I800" s="771"/>
      <c r="J800" s="771"/>
      <c r="K800" s="771"/>
      <c r="L800" s="771"/>
      <c r="M800" s="771"/>
      <c r="N800" s="770"/>
      <c r="O800" s="771"/>
      <c r="P800" s="771"/>
      <c r="Q800" s="771"/>
      <c r="R800" s="771"/>
      <c r="S800" s="771"/>
      <c r="T800" s="771"/>
      <c r="U800" s="771"/>
      <c r="V800" s="771"/>
      <c r="W800" s="771"/>
      <c r="X800" s="771"/>
      <c r="Y800" s="771"/>
      <c r="Z800" s="771"/>
    </row>
    <row r="801" spans="1:26" ht="15.75" customHeight="1">
      <c r="A801" s="771"/>
      <c r="B801" s="861"/>
      <c r="C801" s="771"/>
      <c r="D801" s="771"/>
      <c r="E801" s="771"/>
      <c r="F801" s="771"/>
      <c r="G801" s="771"/>
      <c r="H801" s="771"/>
      <c r="I801" s="771"/>
      <c r="J801" s="771"/>
      <c r="K801" s="771"/>
      <c r="L801" s="771"/>
      <c r="M801" s="771"/>
      <c r="N801" s="770"/>
      <c r="O801" s="771"/>
      <c r="P801" s="771"/>
      <c r="Q801" s="771"/>
      <c r="R801" s="771"/>
      <c r="S801" s="771"/>
      <c r="T801" s="771"/>
      <c r="U801" s="771"/>
      <c r="V801" s="771"/>
      <c r="W801" s="771"/>
      <c r="X801" s="771"/>
      <c r="Y801" s="771"/>
      <c r="Z801" s="771"/>
    </row>
    <row r="802" spans="1:26" ht="15.75" customHeight="1">
      <c r="A802" s="771"/>
      <c r="B802" s="861"/>
      <c r="C802" s="771"/>
      <c r="D802" s="771"/>
      <c r="E802" s="771"/>
      <c r="F802" s="771"/>
      <c r="G802" s="771"/>
      <c r="H802" s="771"/>
      <c r="I802" s="771"/>
      <c r="J802" s="771"/>
      <c r="K802" s="771"/>
      <c r="L802" s="771"/>
      <c r="M802" s="771"/>
      <c r="N802" s="770"/>
      <c r="O802" s="771"/>
      <c r="P802" s="771"/>
      <c r="Q802" s="771"/>
      <c r="R802" s="771"/>
      <c r="S802" s="771"/>
      <c r="T802" s="771"/>
      <c r="U802" s="771"/>
      <c r="V802" s="771"/>
      <c r="W802" s="771"/>
      <c r="X802" s="771"/>
      <c r="Y802" s="771"/>
      <c r="Z802" s="771"/>
    </row>
    <row r="803" spans="1:26" ht="15.75" customHeight="1">
      <c r="A803" s="771"/>
      <c r="B803" s="861"/>
      <c r="C803" s="771"/>
      <c r="D803" s="771"/>
      <c r="E803" s="771"/>
      <c r="F803" s="771"/>
      <c r="G803" s="771"/>
      <c r="H803" s="771"/>
      <c r="I803" s="771"/>
      <c r="J803" s="771"/>
      <c r="K803" s="771"/>
      <c r="L803" s="771"/>
      <c r="M803" s="771"/>
      <c r="N803" s="770"/>
      <c r="O803" s="771"/>
      <c r="P803" s="771"/>
      <c r="Q803" s="771"/>
      <c r="R803" s="771"/>
      <c r="S803" s="771"/>
      <c r="T803" s="771"/>
      <c r="U803" s="771"/>
      <c r="V803" s="771"/>
      <c r="W803" s="771"/>
      <c r="X803" s="771"/>
      <c r="Y803" s="771"/>
      <c r="Z803" s="771"/>
    </row>
    <row r="804" spans="1:26" ht="15.75" customHeight="1">
      <c r="A804" s="771"/>
      <c r="B804" s="861"/>
      <c r="C804" s="771"/>
      <c r="D804" s="771"/>
      <c r="E804" s="771"/>
      <c r="F804" s="771"/>
      <c r="G804" s="771"/>
      <c r="H804" s="771"/>
      <c r="I804" s="771"/>
      <c r="J804" s="771"/>
      <c r="K804" s="771"/>
      <c r="L804" s="771"/>
      <c r="M804" s="771"/>
      <c r="N804" s="770"/>
      <c r="O804" s="771"/>
      <c r="P804" s="771"/>
      <c r="Q804" s="771"/>
      <c r="R804" s="771"/>
      <c r="S804" s="771"/>
      <c r="T804" s="771"/>
      <c r="U804" s="771"/>
      <c r="V804" s="771"/>
      <c r="W804" s="771"/>
      <c r="X804" s="771"/>
      <c r="Y804" s="771"/>
      <c r="Z804" s="771"/>
    </row>
    <row r="805" spans="1:26" ht="15.75" customHeight="1">
      <c r="A805" s="771"/>
      <c r="B805" s="861"/>
      <c r="C805" s="771"/>
      <c r="D805" s="771"/>
      <c r="E805" s="771"/>
      <c r="F805" s="771"/>
      <c r="G805" s="771"/>
      <c r="H805" s="771"/>
      <c r="I805" s="771"/>
      <c r="J805" s="771"/>
      <c r="K805" s="771"/>
      <c r="L805" s="771"/>
      <c r="M805" s="771"/>
      <c r="N805" s="770"/>
      <c r="O805" s="771"/>
      <c r="P805" s="771"/>
      <c r="Q805" s="771"/>
      <c r="R805" s="771"/>
      <c r="S805" s="771"/>
      <c r="T805" s="771"/>
      <c r="U805" s="771"/>
      <c r="V805" s="771"/>
      <c r="W805" s="771"/>
      <c r="X805" s="771"/>
      <c r="Y805" s="771"/>
      <c r="Z805" s="771"/>
    </row>
    <row r="806" spans="1:26" ht="15.75" customHeight="1">
      <c r="A806" s="771"/>
      <c r="B806" s="861"/>
      <c r="C806" s="771"/>
      <c r="D806" s="771"/>
      <c r="E806" s="771"/>
      <c r="F806" s="771"/>
      <c r="G806" s="771"/>
      <c r="H806" s="771"/>
      <c r="I806" s="771"/>
      <c r="J806" s="771"/>
      <c r="K806" s="771"/>
      <c r="L806" s="771"/>
      <c r="M806" s="771"/>
      <c r="N806" s="770"/>
      <c r="O806" s="771"/>
      <c r="P806" s="771"/>
      <c r="Q806" s="771"/>
      <c r="R806" s="771"/>
      <c r="S806" s="771"/>
      <c r="T806" s="771"/>
      <c r="U806" s="771"/>
      <c r="V806" s="771"/>
      <c r="W806" s="771"/>
      <c r="X806" s="771"/>
      <c r="Y806" s="771"/>
      <c r="Z806" s="771"/>
    </row>
    <row r="807" spans="1:26" ht="15.75" customHeight="1">
      <c r="A807" s="771"/>
      <c r="B807" s="861"/>
      <c r="C807" s="771"/>
      <c r="D807" s="771"/>
      <c r="E807" s="771"/>
      <c r="F807" s="771"/>
      <c r="G807" s="771"/>
      <c r="H807" s="771"/>
      <c r="I807" s="771"/>
      <c r="J807" s="771"/>
      <c r="K807" s="771"/>
      <c r="L807" s="771"/>
      <c r="M807" s="771"/>
      <c r="N807" s="770"/>
      <c r="O807" s="771"/>
      <c r="P807" s="771"/>
      <c r="Q807" s="771"/>
      <c r="R807" s="771"/>
      <c r="S807" s="771"/>
      <c r="T807" s="771"/>
      <c r="U807" s="771"/>
      <c r="V807" s="771"/>
      <c r="W807" s="771"/>
      <c r="X807" s="771"/>
      <c r="Y807" s="771"/>
      <c r="Z807" s="771"/>
    </row>
    <row r="808" spans="1:26" ht="15.75" customHeight="1">
      <c r="A808" s="771"/>
      <c r="B808" s="861"/>
      <c r="C808" s="771"/>
      <c r="D808" s="771"/>
      <c r="E808" s="771"/>
      <c r="F808" s="771"/>
      <c r="G808" s="771"/>
      <c r="H808" s="771"/>
      <c r="I808" s="771"/>
      <c r="J808" s="771"/>
      <c r="K808" s="771"/>
      <c r="L808" s="771"/>
      <c r="M808" s="771"/>
      <c r="N808" s="770"/>
      <c r="O808" s="771"/>
      <c r="P808" s="771"/>
      <c r="Q808" s="771"/>
      <c r="R808" s="771"/>
      <c r="S808" s="771"/>
      <c r="T808" s="771"/>
      <c r="U808" s="771"/>
      <c r="V808" s="771"/>
      <c r="W808" s="771"/>
      <c r="X808" s="771"/>
      <c r="Y808" s="771"/>
      <c r="Z808" s="771"/>
    </row>
    <row r="809" spans="1:26" ht="15.75" customHeight="1">
      <c r="A809" s="771"/>
      <c r="B809" s="861"/>
      <c r="C809" s="771"/>
      <c r="D809" s="771"/>
      <c r="E809" s="771"/>
      <c r="F809" s="771"/>
      <c r="G809" s="771"/>
      <c r="H809" s="771"/>
      <c r="I809" s="771"/>
      <c r="J809" s="771"/>
      <c r="K809" s="771"/>
      <c r="L809" s="771"/>
      <c r="M809" s="771"/>
      <c r="N809" s="770"/>
      <c r="O809" s="771"/>
      <c r="P809" s="771"/>
      <c r="Q809" s="771"/>
      <c r="R809" s="771"/>
      <c r="S809" s="771"/>
      <c r="T809" s="771"/>
      <c r="U809" s="771"/>
      <c r="V809" s="771"/>
      <c r="W809" s="771"/>
      <c r="X809" s="771"/>
      <c r="Y809" s="771"/>
      <c r="Z809" s="771"/>
    </row>
    <row r="810" spans="1:26" ht="15.75" customHeight="1">
      <c r="A810" s="771"/>
      <c r="B810" s="861"/>
      <c r="C810" s="771"/>
      <c r="D810" s="771"/>
      <c r="E810" s="771"/>
      <c r="F810" s="771"/>
      <c r="G810" s="771"/>
      <c r="H810" s="771"/>
      <c r="I810" s="771"/>
      <c r="J810" s="771"/>
      <c r="K810" s="771"/>
      <c r="L810" s="771"/>
      <c r="M810" s="771"/>
      <c r="N810" s="770"/>
      <c r="O810" s="771"/>
      <c r="P810" s="771"/>
      <c r="Q810" s="771"/>
      <c r="R810" s="771"/>
      <c r="S810" s="771"/>
      <c r="T810" s="771"/>
      <c r="U810" s="771"/>
      <c r="V810" s="771"/>
      <c r="W810" s="771"/>
      <c r="X810" s="771"/>
      <c r="Y810" s="771"/>
      <c r="Z810" s="771"/>
    </row>
    <row r="811" spans="1:26" ht="15.75" customHeight="1">
      <c r="A811" s="771"/>
      <c r="B811" s="861"/>
      <c r="C811" s="771"/>
      <c r="D811" s="771"/>
      <c r="E811" s="771"/>
      <c r="F811" s="771"/>
      <c r="G811" s="771"/>
      <c r="H811" s="771"/>
      <c r="I811" s="771"/>
      <c r="J811" s="771"/>
      <c r="K811" s="771"/>
      <c r="L811" s="771"/>
      <c r="M811" s="771"/>
      <c r="N811" s="770"/>
      <c r="O811" s="771"/>
      <c r="P811" s="771"/>
      <c r="Q811" s="771"/>
      <c r="R811" s="771"/>
      <c r="S811" s="771"/>
      <c r="T811" s="771"/>
      <c r="U811" s="771"/>
      <c r="V811" s="771"/>
      <c r="W811" s="771"/>
      <c r="X811" s="771"/>
      <c r="Y811" s="771"/>
      <c r="Z811" s="771"/>
    </row>
    <row r="812" spans="1:26" ht="15.75" customHeight="1">
      <c r="A812" s="771"/>
      <c r="B812" s="861"/>
      <c r="C812" s="771"/>
      <c r="D812" s="771"/>
      <c r="E812" s="771"/>
      <c r="F812" s="771"/>
      <c r="G812" s="771"/>
      <c r="H812" s="771"/>
      <c r="I812" s="771"/>
      <c r="J812" s="771"/>
      <c r="K812" s="771"/>
      <c r="L812" s="771"/>
      <c r="M812" s="771"/>
      <c r="N812" s="770"/>
      <c r="O812" s="771"/>
      <c r="P812" s="771"/>
      <c r="Q812" s="771"/>
      <c r="R812" s="771"/>
      <c r="S812" s="771"/>
      <c r="T812" s="771"/>
      <c r="U812" s="771"/>
      <c r="V812" s="771"/>
      <c r="W812" s="771"/>
      <c r="X812" s="771"/>
      <c r="Y812" s="771"/>
      <c r="Z812" s="771"/>
    </row>
    <row r="813" spans="1:26" ht="15.75" customHeight="1">
      <c r="A813" s="771"/>
      <c r="B813" s="861"/>
      <c r="C813" s="771"/>
      <c r="D813" s="771"/>
      <c r="E813" s="771"/>
      <c r="F813" s="771"/>
      <c r="G813" s="771"/>
      <c r="H813" s="771"/>
      <c r="I813" s="771"/>
      <c r="J813" s="771"/>
      <c r="K813" s="771"/>
      <c r="L813" s="771"/>
      <c r="M813" s="771"/>
      <c r="N813" s="770"/>
      <c r="O813" s="771"/>
      <c r="P813" s="771"/>
      <c r="Q813" s="771"/>
      <c r="R813" s="771"/>
      <c r="S813" s="771"/>
      <c r="T813" s="771"/>
      <c r="U813" s="771"/>
      <c r="V813" s="771"/>
      <c r="W813" s="771"/>
      <c r="X813" s="771"/>
      <c r="Y813" s="771"/>
      <c r="Z813" s="771"/>
    </row>
    <row r="814" spans="1:26" ht="15.75" customHeight="1">
      <c r="A814" s="771"/>
      <c r="B814" s="861"/>
      <c r="C814" s="771"/>
      <c r="D814" s="771"/>
      <c r="E814" s="771"/>
      <c r="F814" s="771"/>
      <c r="G814" s="771"/>
      <c r="H814" s="771"/>
      <c r="I814" s="771"/>
      <c r="J814" s="771"/>
      <c r="K814" s="771"/>
      <c r="L814" s="771"/>
      <c r="M814" s="771"/>
      <c r="N814" s="770"/>
      <c r="O814" s="771"/>
      <c r="P814" s="771"/>
      <c r="Q814" s="771"/>
      <c r="R814" s="771"/>
      <c r="S814" s="771"/>
      <c r="T814" s="771"/>
      <c r="U814" s="771"/>
      <c r="V814" s="771"/>
      <c r="W814" s="771"/>
      <c r="X814" s="771"/>
      <c r="Y814" s="771"/>
      <c r="Z814" s="771"/>
    </row>
    <row r="815" spans="1:26" ht="15.75" customHeight="1">
      <c r="A815" s="771"/>
      <c r="B815" s="861"/>
      <c r="C815" s="771"/>
      <c r="D815" s="771"/>
      <c r="E815" s="771"/>
      <c r="F815" s="771"/>
      <c r="G815" s="771"/>
      <c r="H815" s="771"/>
      <c r="I815" s="771"/>
      <c r="J815" s="771"/>
      <c r="K815" s="771"/>
      <c r="L815" s="771"/>
      <c r="M815" s="771"/>
      <c r="N815" s="770"/>
      <c r="O815" s="771"/>
      <c r="P815" s="771"/>
      <c r="Q815" s="771"/>
      <c r="R815" s="771"/>
      <c r="S815" s="771"/>
      <c r="T815" s="771"/>
      <c r="U815" s="771"/>
      <c r="V815" s="771"/>
      <c r="W815" s="771"/>
      <c r="X815" s="771"/>
      <c r="Y815" s="771"/>
      <c r="Z815" s="771"/>
    </row>
    <row r="816" spans="1:26" ht="15.75" customHeight="1">
      <c r="A816" s="771"/>
      <c r="B816" s="861"/>
      <c r="C816" s="771"/>
      <c r="D816" s="771"/>
      <c r="E816" s="771"/>
      <c r="F816" s="771"/>
      <c r="G816" s="771"/>
      <c r="H816" s="771"/>
      <c r="I816" s="771"/>
      <c r="J816" s="771"/>
      <c r="K816" s="771"/>
      <c r="L816" s="771"/>
      <c r="M816" s="771"/>
      <c r="N816" s="770"/>
      <c r="O816" s="771"/>
      <c r="P816" s="771"/>
      <c r="Q816" s="771"/>
      <c r="R816" s="771"/>
      <c r="S816" s="771"/>
      <c r="T816" s="771"/>
      <c r="U816" s="771"/>
      <c r="V816" s="771"/>
      <c r="W816" s="771"/>
      <c r="X816" s="771"/>
      <c r="Y816" s="771"/>
      <c r="Z816" s="771"/>
    </row>
    <row r="817" spans="1:26" ht="15.75" customHeight="1">
      <c r="A817" s="771"/>
      <c r="B817" s="861"/>
      <c r="C817" s="771"/>
      <c r="D817" s="771"/>
      <c r="E817" s="771"/>
      <c r="F817" s="771"/>
      <c r="G817" s="771"/>
      <c r="H817" s="771"/>
      <c r="I817" s="771"/>
      <c r="J817" s="771"/>
      <c r="K817" s="771"/>
      <c r="L817" s="771"/>
      <c r="M817" s="771"/>
      <c r="N817" s="770"/>
      <c r="O817" s="771"/>
      <c r="P817" s="771"/>
      <c r="Q817" s="771"/>
      <c r="R817" s="771"/>
      <c r="S817" s="771"/>
      <c r="T817" s="771"/>
      <c r="U817" s="771"/>
      <c r="V817" s="771"/>
      <c r="W817" s="771"/>
      <c r="X817" s="771"/>
      <c r="Y817" s="771"/>
      <c r="Z817" s="771"/>
    </row>
    <row r="818" spans="1:26" ht="15.75" customHeight="1">
      <c r="A818" s="771"/>
      <c r="B818" s="861"/>
      <c r="C818" s="771"/>
      <c r="D818" s="771"/>
      <c r="E818" s="771"/>
      <c r="F818" s="771"/>
      <c r="G818" s="771"/>
      <c r="H818" s="771"/>
      <c r="I818" s="771"/>
      <c r="J818" s="771"/>
      <c r="K818" s="771"/>
      <c r="L818" s="771"/>
      <c r="M818" s="771"/>
      <c r="N818" s="770"/>
      <c r="O818" s="771"/>
      <c r="P818" s="771"/>
      <c r="Q818" s="771"/>
      <c r="R818" s="771"/>
      <c r="S818" s="771"/>
      <c r="T818" s="771"/>
      <c r="U818" s="771"/>
      <c r="V818" s="771"/>
      <c r="W818" s="771"/>
      <c r="X818" s="771"/>
      <c r="Y818" s="771"/>
      <c r="Z818" s="771"/>
    </row>
    <row r="819" spans="1:26" ht="15.75" customHeight="1">
      <c r="A819" s="771"/>
      <c r="B819" s="861"/>
      <c r="C819" s="771"/>
      <c r="D819" s="771"/>
      <c r="E819" s="771"/>
      <c r="F819" s="771"/>
      <c r="G819" s="771"/>
      <c r="H819" s="771"/>
      <c r="I819" s="771"/>
      <c r="J819" s="771"/>
      <c r="K819" s="771"/>
      <c r="L819" s="771"/>
      <c r="M819" s="771"/>
      <c r="N819" s="770"/>
      <c r="O819" s="771"/>
      <c r="P819" s="771"/>
      <c r="Q819" s="771"/>
      <c r="R819" s="771"/>
      <c r="S819" s="771"/>
      <c r="T819" s="771"/>
      <c r="U819" s="771"/>
      <c r="V819" s="771"/>
      <c r="W819" s="771"/>
      <c r="X819" s="771"/>
      <c r="Y819" s="771"/>
      <c r="Z819" s="771"/>
    </row>
    <row r="820" spans="1:26" ht="15.75" customHeight="1">
      <c r="A820" s="771"/>
      <c r="B820" s="861"/>
      <c r="C820" s="771"/>
      <c r="D820" s="771"/>
      <c r="E820" s="771"/>
      <c r="F820" s="771"/>
      <c r="G820" s="771"/>
      <c r="H820" s="771"/>
      <c r="I820" s="771"/>
      <c r="J820" s="771"/>
      <c r="K820" s="771"/>
      <c r="L820" s="771"/>
      <c r="M820" s="771"/>
      <c r="N820" s="770"/>
      <c r="O820" s="771"/>
      <c r="P820" s="771"/>
      <c r="Q820" s="771"/>
      <c r="R820" s="771"/>
      <c r="S820" s="771"/>
      <c r="T820" s="771"/>
      <c r="U820" s="771"/>
      <c r="V820" s="771"/>
      <c r="W820" s="771"/>
      <c r="X820" s="771"/>
      <c r="Y820" s="771"/>
      <c r="Z820" s="771"/>
    </row>
    <row r="821" spans="1:26" ht="15.75" customHeight="1">
      <c r="A821" s="771"/>
      <c r="B821" s="861"/>
      <c r="C821" s="771"/>
      <c r="D821" s="771"/>
      <c r="E821" s="771"/>
      <c r="F821" s="771"/>
      <c r="G821" s="771"/>
      <c r="H821" s="771"/>
      <c r="I821" s="771"/>
      <c r="J821" s="771"/>
      <c r="K821" s="771"/>
      <c r="L821" s="771"/>
      <c r="M821" s="771"/>
      <c r="N821" s="770"/>
      <c r="O821" s="771"/>
      <c r="P821" s="771"/>
      <c r="Q821" s="771"/>
      <c r="R821" s="771"/>
      <c r="S821" s="771"/>
      <c r="T821" s="771"/>
      <c r="U821" s="771"/>
      <c r="V821" s="771"/>
      <c r="W821" s="771"/>
      <c r="X821" s="771"/>
      <c r="Y821" s="771"/>
      <c r="Z821" s="771"/>
    </row>
    <row r="822" spans="1:26" ht="15.75" customHeight="1">
      <c r="A822" s="771"/>
      <c r="B822" s="861"/>
      <c r="C822" s="771"/>
      <c r="D822" s="771"/>
      <c r="E822" s="771"/>
      <c r="F822" s="771"/>
      <c r="G822" s="771"/>
      <c r="H822" s="771"/>
      <c r="I822" s="771"/>
      <c r="J822" s="771"/>
      <c r="K822" s="771"/>
      <c r="L822" s="771"/>
      <c r="M822" s="771"/>
      <c r="N822" s="770"/>
      <c r="O822" s="771"/>
      <c r="P822" s="771"/>
      <c r="Q822" s="771"/>
      <c r="R822" s="771"/>
      <c r="S822" s="771"/>
      <c r="T822" s="771"/>
      <c r="U822" s="771"/>
      <c r="V822" s="771"/>
      <c r="W822" s="771"/>
      <c r="X822" s="771"/>
      <c r="Y822" s="771"/>
      <c r="Z822" s="771"/>
    </row>
    <row r="823" spans="1:26" ht="15.75" customHeight="1">
      <c r="A823" s="771"/>
      <c r="B823" s="861"/>
      <c r="C823" s="771"/>
      <c r="D823" s="771"/>
      <c r="E823" s="771"/>
      <c r="F823" s="771"/>
      <c r="G823" s="771"/>
      <c r="H823" s="771"/>
      <c r="I823" s="771"/>
      <c r="J823" s="771"/>
      <c r="K823" s="771"/>
      <c r="L823" s="771"/>
      <c r="M823" s="771"/>
      <c r="N823" s="770"/>
      <c r="O823" s="771"/>
      <c r="P823" s="771"/>
      <c r="Q823" s="771"/>
      <c r="R823" s="771"/>
      <c r="S823" s="771"/>
      <c r="T823" s="771"/>
      <c r="U823" s="771"/>
      <c r="V823" s="771"/>
      <c r="W823" s="771"/>
      <c r="X823" s="771"/>
      <c r="Y823" s="771"/>
      <c r="Z823" s="771"/>
    </row>
    <row r="824" spans="1:26" ht="15.75" customHeight="1">
      <c r="A824" s="771"/>
      <c r="B824" s="861"/>
      <c r="C824" s="771"/>
      <c r="D824" s="771"/>
      <c r="E824" s="771"/>
      <c r="F824" s="771"/>
      <c r="G824" s="771"/>
      <c r="H824" s="771"/>
      <c r="I824" s="771"/>
      <c r="J824" s="771"/>
      <c r="K824" s="771"/>
      <c r="L824" s="771"/>
      <c r="M824" s="771"/>
      <c r="N824" s="770"/>
      <c r="O824" s="771"/>
      <c r="P824" s="771"/>
      <c r="Q824" s="771"/>
      <c r="R824" s="771"/>
      <c r="S824" s="771"/>
      <c r="T824" s="771"/>
      <c r="U824" s="771"/>
      <c r="V824" s="771"/>
      <c r="W824" s="771"/>
      <c r="X824" s="771"/>
      <c r="Y824" s="771"/>
      <c r="Z824" s="771"/>
    </row>
    <row r="825" spans="1:26" ht="15.75" customHeight="1">
      <c r="A825" s="771"/>
      <c r="B825" s="861"/>
      <c r="C825" s="771"/>
      <c r="D825" s="771"/>
      <c r="E825" s="771"/>
      <c r="F825" s="771"/>
      <c r="G825" s="771"/>
      <c r="H825" s="771"/>
      <c r="I825" s="771"/>
      <c r="J825" s="771"/>
      <c r="K825" s="771"/>
      <c r="L825" s="771"/>
      <c r="M825" s="771"/>
      <c r="N825" s="770"/>
      <c r="O825" s="771"/>
      <c r="P825" s="771"/>
      <c r="Q825" s="771"/>
      <c r="R825" s="771"/>
      <c r="S825" s="771"/>
      <c r="T825" s="771"/>
      <c r="U825" s="771"/>
      <c r="V825" s="771"/>
      <c r="W825" s="771"/>
      <c r="X825" s="771"/>
      <c r="Y825" s="771"/>
      <c r="Z825" s="771"/>
    </row>
    <row r="826" spans="1:26" ht="15.75" customHeight="1">
      <c r="A826" s="771"/>
      <c r="B826" s="861"/>
      <c r="C826" s="771"/>
      <c r="D826" s="771"/>
      <c r="E826" s="771"/>
      <c r="F826" s="771"/>
      <c r="G826" s="771"/>
      <c r="H826" s="771"/>
      <c r="I826" s="771"/>
      <c r="J826" s="771"/>
      <c r="K826" s="771"/>
      <c r="L826" s="771"/>
      <c r="M826" s="771"/>
      <c r="N826" s="770"/>
      <c r="O826" s="771"/>
      <c r="P826" s="771"/>
      <c r="Q826" s="771"/>
      <c r="R826" s="771"/>
      <c r="S826" s="771"/>
      <c r="T826" s="771"/>
      <c r="U826" s="771"/>
      <c r="V826" s="771"/>
      <c r="W826" s="771"/>
      <c r="X826" s="771"/>
      <c r="Y826" s="771"/>
      <c r="Z826" s="771"/>
    </row>
    <row r="827" spans="1:26" ht="15.75" customHeight="1">
      <c r="A827" s="771"/>
      <c r="B827" s="861"/>
      <c r="C827" s="771"/>
      <c r="D827" s="771"/>
      <c r="E827" s="771"/>
      <c r="F827" s="771"/>
      <c r="G827" s="771"/>
      <c r="H827" s="771"/>
      <c r="I827" s="771"/>
      <c r="J827" s="771"/>
      <c r="K827" s="771"/>
      <c r="L827" s="771"/>
      <c r="M827" s="771"/>
      <c r="N827" s="770"/>
      <c r="O827" s="771"/>
      <c r="P827" s="771"/>
      <c r="Q827" s="771"/>
      <c r="R827" s="771"/>
      <c r="S827" s="771"/>
      <c r="T827" s="771"/>
      <c r="U827" s="771"/>
      <c r="V827" s="771"/>
      <c r="W827" s="771"/>
      <c r="X827" s="771"/>
      <c r="Y827" s="771"/>
      <c r="Z827" s="771"/>
    </row>
    <row r="828" spans="1:26" ht="15.75" customHeight="1">
      <c r="A828" s="771"/>
      <c r="B828" s="861"/>
      <c r="C828" s="771"/>
      <c r="D828" s="771"/>
      <c r="E828" s="771"/>
      <c r="F828" s="771"/>
      <c r="G828" s="771"/>
      <c r="H828" s="771"/>
      <c r="I828" s="771"/>
      <c r="J828" s="771"/>
      <c r="K828" s="771"/>
      <c r="L828" s="771"/>
      <c r="M828" s="771"/>
      <c r="N828" s="770"/>
      <c r="O828" s="771"/>
      <c r="P828" s="771"/>
      <c r="Q828" s="771"/>
      <c r="R828" s="771"/>
      <c r="S828" s="771"/>
      <c r="T828" s="771"/>
      <c r="U828" s="771"/>
      <c r="V828" s="771"/>
      <c r="W828" s="771"/>
      <c r="X828" s="771"/>
      <c r="Y828" s="771"/>
      <c r="Z828" s="771"/>
    </row>
    <row r="829" spans="1:26" ht="15.75" customHeight="1">
      <c r="A829" s="771"/>
      <c r="B829" s="861"/>
      <c r="C829" s="771"/>
      <c r="D829" s="771"/>
      <c r="E829" s="771"/>
      <c r="F829" s="771"/>
      <c r="G829" s="771"/>
      <c r="H829" s="771"/>
      <c r="I829" s="771"/>
      <c r="J829" s="771"/>
      <c r="K829" s="771"/>
      <c r="L829" s="771"/>
      <c r="M829" s="771"/>
      <c r="N829" s="770"/>
      <c r="O829" s="771"/>
      <c r="P829" s="771"/>
      <c r="Q829" s="771"/>
      <c r="R829" s="771"/>
      <c r="S829" s="771"/>
      <c r="T829" s="771"/>
      <c r="U829" s="771"/>
      <c r="V829" s="771"/>
      <c r="W829" s="771"/>
      <c r="X829" s="771"/>
      <c r="Y829" s="771"/>
      <c r="Z829" s="771"/>
    </row>
    <row r="830" spans="1:26" ht="15.75" customHeight="1">
      <c r="A830" s="771"/>
      <c r="B830" s="861"/>
      <c r="C830" s="771"/>
      <c r="D830" s="771"/>
      <c r="E830" s="771"/>
      <c r="F830" s="771"/>
      <c r="G830" s="771"/>
      <c r="H830" s="771"/>
      <c r="I830" s="771"/>
      <c r="J830" s="771"/>
      <c r="K830" s="771"/>
      <c r="L830" s="771"/>
      <c r="M830" s="771"/>
      <c r="N830" s="770"/>
      <c r="O830" s="771"/>
      <c r="P830" s="771"/>
      <c r="Q830" s="771"/>
      <c r="R830" s="771"/>
      <c r="S830" s="771"/>
      <c r="T830" s="771"/>
      <c r="U830" s="771"/>
      <c r="V830" s="771"/>
      <c r="W830" s="771"/>
      <c r="X830" s="771"/>
      <c r="Y830" s="771"/>
      <c r="Z830" s="771"/>
    </row>
    <row r="831" spans="1:26" ht="15.75" customHeight="1">
      <c r="A831" s="771"/>
      <c r="B831" s="861"/>
      <c r="C831" s="771"/>
      <c r="D831" s="771"/>
      <c r="E831" s="771"/>
      <c r="F831" s="771"/>
      <c r="G831" s="771"/>
      <c r="H831" s="771"/>
      <c r="I831" s="771"/>
      <c r="J831" s="771"/>
      <c r="K831" s="771"/>
      <c r="L831" s="771"/>
      <c r="M831" s="771"/>
      <c r="N831" s="770"/>
      <c r="O831" s="771"/>
      <c r="P831" s="771"/>
      <c r="Q831" s="771"/>
      <c r="R831" s="771"/>
      <c r="S831" s="771"/>
      <c r="T831" s="771"/>
      <c r="U831" s="771"/>
      <c r="V831" s="771"/>
      <c r="W831" s="771"/>
      <c r="X831" s="771"/>
      <c r="Y831" s="771"/>
      <c r="Z831" s="771"/>
    </row>
    <row r="832" spans="1:26" ht="15.75" customHeight="1">
      <c r="A832" s="771"/>
      <c r="B832" s="861"/>
      <c r="C832" s="771"/>
      <c r="D832" s="771"/>
      <c r="E832" s="771"/>
      <c r="F832" s="771"/>
      <c r="G832" s="771"/>
      <c r="H832" s="771"/>
      <c r="I832" s="771"/>
      <c r="J832" s="771"/>
      <c r="K832" s="771"/>
      <c r="L832" s="771"/>
      <c r="M832" s="771"/>
      <c r="N832" s="770"/>
      <c r="O832" s="771"/>
      <c r="P832" s="771"/>
      <c r="Q832" s="771"/>
      <c r="R832" s="771"/>
      <c r="S832" s="771"/>
      <c r="T832" s="771"/>
      <c r="U832" s="771"/>
      <c r="V832" s="771"/>
      <c r="W832" s="771"/>
      <c r="X832" s="771"/>
      <c r="Y832" s="771"/>
      <c r="Z832" s="771"/>
    </row>
    <row r="833" spans="1:26" ht="15.75" customHeight="1">
      <c r="A833" s="771"/>
      <c r="B833" s="861"/>
      <c r="C833" s="771"/>
      <c r="D833" s="771"/>
      <c r="E833" s="771"/>
      <c r="F833" s="771"/>
      <c r="G833" s="771"/>
      <c r="H833" s="771"/>
      <c r="I833" s="771"/>
      <c r="J833" s="771"/>
      <c r="K833" s="771"/>
      <c r="L833" s="771"/>
      <c r="M833" s="771"/>
      <c r="N833" s="770"/>
      <c r="O833" s="771"/>
      <c r="P833" s="771"/>
      <c r="Q833" s="771"/>
      <c r="R833" s="771"/>
      <c r="S833" s="771"/>
      <c r="T833" s="771"/>
      <c r="U833" s="771"/>
      <c r="V833" s="771"/>
      <c r="W833" s="771"/>
      <c r="X833" s="771"/>
      <c r="Y833" s="771"/>
      <c r="Z833" s="771"/>
    </row>
    <row r="834" spans="1:26" ht="15.75" customHeight="1">
      <c r="A834" s="771"/>
      <c r="B834" s="861"/>
      <c r="C834" s="771"/>
      <c r="D834" s="771"/>
      <c r="E834" s="771"/>
      <c r="F834" s="771"/>
      <c r="G834" s="771"/>
      <c r="H834" s="771"/>
      <c r="I834" s="771"/>
      <c r="J834" s="771"/>
      <c r="K834" s="771"/>
      <c r="L834" s="771"/>
      <c r="M834" s="771"/>
      <c r="N834" s="770"/>
      <c r="O834" s="771"/>
      <c r="P834" s="771"/>
      <c r="Q834" s="771"/>
      <c r="R834" s="771"/>
      <c r="S834" s="771"/>
      <c r="T834" s="771"/>
      <c r="U834" s="771"/>
      <c r="V834" s="771"/>
      <c r="W834" s="771"/>
      <c r="X834" s="771"/>
      <c r="Y834" s="771"/>
      <c r="Z834" s="771"/>
    </row>
    <row r="835" spans="1:26" ht="15.75" customHeight="1">
      <c r="A835" s="771"/>
      <c r="B835" s="861"/>
      <c r="C835" s="771"/>
      <c r="D835" s="771"/>
      <c r="E835" s="771"/>
      <c r="F835" s="771"/>
      <c r="G835" s="771"/>
      <c r="H835" s="771"/>
      <c r="I835" s="771"/>
      <c r="J835" s="771"/>
      <c r="K835" s="771"/>
      <c r="L835" s="771"/>
      <c r="M835" s="771"/>
      <c r="N835" s="770"/>
      <c r="O835" s="771"/>
      <c r="P835" s="771"/>
      <c r="Q835" s="771"/>
      <c r="R835" s="771"/>
      <c r="S835" s="771"/>
      <c r="T835" s="771"/>
      <c r="U835" s="771"/>
      <c r="V835" s="771"/>
      <c r="W835" s="771"/>
      <c r="X835" s="771"/>
      <c r="Y835" s="771"/>
      <c r="Z835" s="771"/>
    </row>
    <row r="836" spans="1:26" ht="15.75" customHeight="1">
      <c r="A836" s="771"/>
      <c r="B836" s="861"/>
      <c r="C836" s="771"/>
      <c r="D836" s="771"/>
      <c r="E836" s="771"/>
      <c r="F836" s="771"/>
      <c r="G836" s="771"/>
      <c r="H836" s="771"/>
      <c r="I836" s="771"/>
      <c r="J836" s="771"/>
      <c r="K836" s="771"/>
      <c r="L836" s="771"/>
      <c r="M836" s="771"/>
      <c r="N836" s="770"/>
      <c r="O836" s="771"/>
      <c r="P836" s="771"/>
      <c r="Q836" s="771"/>
      <c r="R836" s="771"/>
      <c r="S836" s="771"/>
      <c r="T836" s="771"/>
      <c r="U836" s="771"/>
      <c r="V836" s="771"/>
      <c r="W836" s="771"/>
      <c r="X836" s="771"/>
      <c r="Y836" s="771"/>
      <c r="Z836" s="771"/>
    </row>
    <row r="837" spans="1:26" ht="15.75" customHeight="1">
      <c r="A837" s="771"/>
      <c r="B837" s="861"/>
      <c r="C837" s="771"/>
      <c r="D837" s="771"/>
      <c r="E837" s="771"/>
      <c r="F837" s="771"/>
      <c r="G837" s="771"/>
      <c r="H837" s="771"/>
      <c r="I837" s="771"/>
      <c r="J837" s="771"/>
      <c r="K837" s="771"/>
      <c r="L837" s="771"/>
      <c r="M837" s="771"/>
      <c r="N837" s="770"/>
      <c r="O837" s="771"/>
      <c r="P837" s="771"/>
      <c r="Q837" s="771"/>
      <c r="R837" s="771"/>
      <c r="S837" s="771"/>
      <c r="T837" s="771"/>
      <c r="U837" s="771"/>
      <c r="V837" s="771"/>
      <c r="W837" s="771"/>
      <c r="X837" s="771"/>
      <c r="Y837" s="771"/>
      <c r="Z837" s="771"/>
    </row>
    <row r="838" spans="1:26" ht="15.75" customHeight="1">
      <c r="A838" s="771"/>
      <c r="B838" s="861"/>
      <c r="C838" s="771"/>
      <c r="D838" s="771"/>
      <c r="E838" s="771"/>
      <c r="F838" s="771"/>
      <c r="G838" s="771"/>
      <c r="H838" s="771"/>
      <c r="I838" s="771"/>
      <c r="J838" s="771"/>
      <c r="K838" s="771"/>
      <c r="L838" s="771"/>
      <c r="M838" s="771"/>
      <c r="N838" s="770"/>
      <c r="O838" s="771"/>
      <c r="P838" s="771"/>
      <c r="Q838" s="771"/>
      <c r="R838" s="771"/>
      <c r="S838" s="771"/>
      <c r="T838" s="771"/>
      <c r="U838" s="771"/>
      <c r="V838" s="771"/>
      <c r="W838" s="771"/>
      <c r="X838" s="771"/>
      <c r="Y838" s="771"/>
      <c r="Z838" s="771"/>
    </row>
    <row r="839" spans="1:26" ht="15.75" customHeight="1">
      <c r="A839" s="771"/>
      <c r="B839" s="861"/>
      <c r="C839" s="771"/>
      <c r="D839" s="771"/>
      <c r="E839" s="771"/>
      <c r="F839" s="771"/>
      <c r="G839" s="771"/>
      <c r="H839" s="771"/>
      <c r="I839" s="771"/>
      <c r="J839" s="771"/>
      <c r="K839" s="771"/>
      <c r="L839" s="771"/>
      <c r="M839" s="771"/>
      <c r="N839" s="770"/>
      <c r="O839" s="771"/>
      <c r="P839" s="771"/>
      <c r="Q839" s="771"/>
      <c r="R839" s="771"/>
      <c r="S839" s="771"/>
      <c r="T839" s="771"/>
      <c r="U839" s="771"/>
      <c r="V839" s="771"/>
      <c r="W839" s="771"/>
      <c r="X839" s="771"/>
      <c r="Y839" s="771"/>
      <c r="Z839" s="771"/>
    </row>
    <row r="840" spans="1:26" ht="15.75" customHeight="1">
      <c r="A840" s="771"/>
      <c r="B840" s="861"/>
      <c r="C840" s="771"/>
      <c r="D840" s="771"/>
      <c r="E840" s="771"/>
      <c r="F840" s="771"/>
      <c r="G840" s="771"/>
      <c r="H840" s="771"/>
      <c r="I840" s="771"/>
      <c r="J840" s="771"/>
      <c r="K840" s="771"/>
      <c r="L840" s="771"/>
      <c r="M840" s="771"/>
      <c r="N840" s="770"/>
      <c r="O840" s="771"/>
      <c r="P840" s="771"/>
      <c r="Q840" s="771"/>
      <c r="R840" s="771"/>
      <c r="S840" s="771"/>
      <c r="T840" s="771"/>
      <c r="U840" s="771"/>
      <c r="V840" s="771"/>
      <c r="W840" s="771"/>
      <c r="X840" s="771"/>
      <c r="Y840" s="771"/>
      <c r="Z840" s="771"/>
    </row>
    <row r="841" spans="1:26" ht="15.75" customHeight="1">
      <c r="A841" s="771"/>
      <c r="B841" s="861"/>
      <c r="C841" s="771"/>
      <c r="D841" s="771"/>
      <c r="E841" s="771"/>
      <c r="F841" s="771"/>
      <c r="G841" s="771"/>
      <c r="H841" s="771"/>
      <c r="I841" s="771"/>
      <c r="J841" s="771"/>
      <c r="K841" s="771"/>
      <c r="L841" s="771"/>
      <c r="M841" s="771"/>
      <c r="N841" s="770"/>
      <c r="O841" s="771"/>
      <c r="P841" s="771"/>
      <c r="Q841" s="771"/>
      <c r="R841" s="771"/>
      <c r="S841" s="771"/>
      <c r="T841" s="771"/>
      <c r="U841" s="771"/>
      <c r="V841" s="771"/>
      <c r="W841" s="771"/>
      <c r="X841" s="771"/>
      <c r="Y841" s="771"/>
      <c r="Z841" s="771"/>
    </row>
    <row r="842" spans="1:26" ht="15.75" customHeight="1">
      <c r="A842" s="771"/>
      <c r="B842" s="861"/>
      <c r="C842" s="771"/>
      <c r="D842" s="771"/>
      <c r="E842" s="771"/>
      <c r="F842" s="771"/>
      <c r="G842" s="771"/>
      <c r="H842" s="771"/>
      <c r="I842" s="771"/>
      <c r="J842" s="771"/>
      <c r="K842" s="771"/>
      <c r="L842" s="771"/>
      <c r="M842" s="771"/>
      <c r="N842" s="770"/>
      <c r="O842" s="771"/>
      <c r="P842" s="771"/>
      <c r="Q842" s="771"/>
      <c r="R842" s="771"/>
      <c r="S842" s="771"/>
      <c r="T842" s="771"/>
      <c r="U842" s="771"/>
      <c r="V842" s="771"/>
      <c r="W842" s="771"/>
      <c r="X842" s="771"/>
      <c r="Y842" s="771"/>
      <c r="Z842" s="771"/>
    </row>
    <row r="843" spans="1:26" ht="15.75" customHeight="1">
      <c r="A843" s="771"/>
      <c r="B843" s="861"/>
      <c r="C843" s="771"/>
      <c r="D843" s="771"/>
      <c r="E843" s="771"/>
      <c r="F843" s="771"/>
      <c r="G843" s="771"/>
      <c r="H843" s="771"/>
      <c r="I843" s="771"/>
      <c r="J843" s="771"/>
      <c r="K843" s="771"/>
      <c r="L843" s="771"/>
      <c r="M843" s="771"/>
      <c r="N843" s="770"/>
      <c r="O843" s="771"/>
      <c r="P843" s="771"/>
      <c r="Q843" s="771"/>
      <c r="R843" s="771"/>
      <c r="S843" s="771"/>
      <c r="T843" s="771"/>
      <c r="U843" s="771"/>
      <c r="V843" s="771"/>
      <c r="W843" s="771"/>
      <c r="X843" s="771"/>
      <c r="Y843" s="771"/>
      <c r="Z843" s="771"/>
    </row>
    <row r="844" spans="1:26" ht="15.75" customHeight="1">
      <c r="A844" s="771"/>
      <c r="B844" s="861"/>
      <c r="C844" s="771"/>
      <c r="D844" s="771"/>
      <c r="E844" s="771"/>
      <c r="F844" s="771"/>
      <c r="G844" s="771"/>
      <c r="H844" s="771"/>
      <c r="I844" s="771"/>
      <c r="J844" s="771"/>
      <c r="K844" s="771"/>
      <c r="L844" s="771"/>
      <c r="M844" s="771"/>
      <c r="N844" s="770"/>
      <c r="O844" s="771"/>
      <c r="P844" s="771"/>
      <c r="Q844" s="771"/>
      <c r="R844" s="771"/>
      <c r="S844" s="771"/>
      <c r="T844" s="771"/>
      <c r="U844" s="771"/>
      <c r="V844" s="771"/>
      <c r="W844" s="771"/>
      <c r="X844" s="771"/>
      <c r="Y844" s="771"/>
      <c r="Z844" s="771"/>
    </row>
    <row r="845" spans="1:26" ht="15.75" customHeight="1">
      <c r="A845" s="771"/>
      <c r="B845" s="861"/>
      <c r="C845" s="771"/>
      <c r="D845" s="771"/>
      <c r="E845" s="771"/>
      <c r="F845" s="771"/>
      <c r="G845" s="771"/>
      <c r="H845" s="771"/>
      <c r="I845" s="771"/>
      <c r="J845" s="771"/>
      <c r="K845" s="771"/>
      <c r="L845" s="771"/>
      <c r="M845" s="771"/>
      <c r="N845" s="770"/>
      <c r="O845" s="771"/>
      <c r="P845" s="771"/>
      <c r="Q845" s="771"/>
      <c r="R845" s="771"/>
      <c r="S845" s="771"/>
      <c r="T845" s="771"/>
      <c r="U845" s="771"/>
      <c r="V845" s="771"/>
      <c r="W845" s="771"/>
      <c r="X845" s="771"/>
      <c r="Y845" s="771"/>
      <c r="Z845" s="771"/>
    </row>
    <row r="846" spans="1:26" ht="15.75" customHeight="1">
      <c r="A846" s="771"/>
      <c r="B846" s="861"/>
      <c r="C846" s="771"/>
      <c r="D846" s="771"/>
      <c r="E846" s="771"/>
      <c r="F846" s="771"/>
      <c r="G846" s="771"/>
      <c r="H846" s="771"/>
      <c r="I846" s="771"/>
      <c r="J846" s="771"/>
      <c r="K846" s="771"/>
      <c r="L846" s="771"/>
      <c r="M846" s="771"/>
      <c r="N846" s="770"/>
      <c r="O846" s="771"/>
      <c r="P846" s="771"/>
      <c r="Q846" s="771"/>
      <c r="R846" s="771"/>
      <c r="S846" s="771"/>
      <c r="T846" s="771"/>
      <c r="U846" s="771"/>
      <c r="V846" s="771"/>
      <c r="W846" s="771"/>
      <c r="X846" s="771"/>
      <c r="Y846" s="771"/>
      <c r="Z846" s="771"/>
    </row>
    <row r="847" spans="1:26" ht="15.75" customHeight="1">
      <c r="A847" s="771"/>
      <c r="B847" s="861"/>
      <c r="C847" s="771"/>
      <c r="D847" s="771"/>
      <c r="E847" s="771"/>
      <c r="F847" s="771"/>
      <c r="G847" s="771"/>
      <c r="H847" s="771"/>
      <c r="I847" s="771"/>
      <c r="J847" s="771"/>
      <c r="K847" s="771"/>
      <c r="L847" s="771"/>
      <c r="M847" s="771"/>
      <c r="N847" s="770"/>
      <c r="O847" s="771"/>
      <c r="P847" s="771"/>
      <c r="Q847" s="771"/>
      <c r="R847" s="771"/>
      <c r="S847" s="771"/>
      <c r="T847" s="771"/>
      <c r="U847" s="771"/>
      <c r="V847" s="771"/>
      <c r="W847" s="771"/>
      <c r="X847" s="771"/>
      <c r="Y847" s="771"/>
      <c r="Z847" s="771"/>
    </row>
    <row r="848" spans="1:26" ht="15.75" customHeight="1">
      <c r="A848" s="771"/>
      <c r="B848" s="861"/>
      <c r="C848" s="771"/>
      <c r="D848" s="771"/>
      <c r="E848" s="771"/>
      <c r="F848" s="771"/>
      <c r="G848" s="771"/>
      <c r="H848" s="771"/>
      <c r="I848" s="771"/>
      <c r="J848" s="771"/>
      <c r="K848" s="771"/>
      <c r="L848" s="771"/>
      <c r="M848" s="771"/>
      <c r="N848" s="770"/>
      <c r="O848" s="771"/>
      <c r="P848" s="771"/>
      <c r="Q848" s="771"/>
      <c r="R848" s="771"/>
      <c r="S848" s="771"/>
      <c r="T848" s="771"/>
      <c r="U848" s="771"/>
      <c r="V848" s="771"/>
      <c r="W848" s="771"/>
      <c r="X848" s="771"/>
      <c r="Y848" s="771"/>
      <c r="Z848" s="771"/>
    </row>
    <row r="849" spans="1:26" ht="15.75" customHeight="1">
      <c r="A849" s="771"/>
      <c r="B849" s="861"/>
      <c r="C849" s="771"/>
      <c r="D849" s="771"/>
      <c r="E849" s="771"/>
      <c r="F849" s="771"/>
      <c r="G849" s="771"/>
      <c r="H849" s="771"/>
      <c r="I849" s="771"/>
      <c r="J849" s="771"/>
      <c r="K849" s="771"/>
      <c r="L849" s="771"/>
      <c r="M849" s="771"/>
      <c r="N849" s="770"/>
      <c r="O849" s="771"/>
      <c r="P849" s="771"/>
      <c r="Q849" s="771"/>
      <c r="R849" s="771"/>
      <c r="S849" s="771"/>
      <c r="T849" s="771"/>
      <c r="U849" s="771"/>
      <c r="V849" s="771"/>
      <c r="W849" s="771"/>
      <c r="X849" s="771"/>
      <c r="Y849" s="771"/>
      <c r="Z849" s="771"/>
    </row>
    <row r="850" spans="1:26" ht="15.75" customHeight="1">
      <c r="A850" s="771"/>
      <c r="B850" s="861"/>
      <c r="C850" s="771"/>
      <c r="D850" s="771"/>
      <c r="E850" s="771"/>
      <c r="F850" s="771"/>
      <c r="G850" s="771"/>
      <c r="H850" s="771"/>
      <c r="I850" s="771"/>
      <c r="J850" s="771"/>
      <c r="K850" s="771"/>
      <c r="L850" s="771"/>
      <c r="M850" s="771"/>
      <c r="N850" s="770"/>
      <c r="O850" s="771"/>
      <c r="P850" s="771"/>
      <c r="Q850" s="771"/>
      <c r="R850" s="771"/>
      <c r="S850" s="771"/>
      <c r="T850" s="771"/>
      <c r="U850" s="771"/>
      <c r="V850" s="771"/>
      <c r="W850" s="771"/>
      <c r="X850" s="771"/>
      <c r="Y850" s="771"/>
      <c r="Z850" s="771"/>
    </row>
    <row r="851" spans="1:26" ht="15.75" customHeight="1">
      <c r="A851" s="771"/>
      <c r="B851" s="861"/>
      <c r="C851" s="771"/>
      <c r="D851" s="771"/>
      <c r="E851" s="771"/>
      <c r="F851" s="771"/>
      <c r="G851" s="771"/>
      <c r="H851" s="771"/>
      <c r="I851" s="771"/>
      <c r="J851" s="771"/>
      <c r="K851" s="771"/>
      <c r="L851" s="771"/>
      <c r="M851" s="771"/>
      <c r="N851" s="770"/>
      <c r="O851" s="771"/>
      <c r="P851" s="771"/>
      <c r="Q851" s="771"/>
      <c r="R851" s="771"/>
      <c r="S851" s="771"/>
      <c r="T851" s="771"/>
      <c r="U851" s="771"/>
      <c r="V851" s="771"/>
      <c r="W851" s="771"/>
      <c r="X851" s="771"/>
      <c r="Y851" s="771"/>
      <c r="Z851" s="771"/>
    </row>
    <row r="852" spans="1:26" ht="15.75" customHeight="1">
      <c r="A852" s="771"/>
      <c r="B852" s="861"/>
      <c r="C852" s="771"/>
      <c r="D852" s="771"/>
      <c r="E852" s="771"/>
      <c r="F852" s="771"/>
      <c r="G852" s="771"/>
      <c r="H852" s="771"/>
      <c r="I852" s="771"/>
      <c r="J852" s="771"/>
      <c r="K852" s="771"/>
      <c r="L852" s="771"/>
      <c r="M852" s="771"/>
      <c r="N852" s="770"/>
      <c r="O852" s="771"/>
      <c r="P852" s="771"/>
      <c r="Q852" s="771"/>
      <c r="R852" s="771"/>
      <c r="S852" s="771"/>
      <c r="T852" s="771"/>
      <c r="U852" s="771"/>
      <c r="V852" s="771"/>
      <c r="W852" s="771"/>
      <c r="X852" s="771"/>
      <c r="Y852" s="771"/>
      <c r="Z852" s="771"/>
    </row>
    <row r="853" spans="1:26" ht="15.75" customHeight="1">
      <c r="A853" s="771"/>
      <c r="B853" s="861"/>
      <c r="C853" s="771"/>
      <c r="D853" s="771"/>
      <c r="E853" s="771"/>
      <c r="F853" s="771"/>
      <c r="G853" s="771"/>
      <c r="H853" s="771"/>
      <c r="I853" s="771"/>
      <c r="J853" s="771"/>
      <c r="K853" s="771"/>
      <c r="L853" s="771"/>
      <c r="M853" s="771"/>
      <c r="N853" s="770"/>
      <c r="O853" s="771"/>
      <c r="P853" s="771"/>
      <c r="Q853" s="771"/>
      <c r="R853" s="771"/>
      <c r="S853" s="771"/>
      <c r="T853" s="771"/>
      <c r="U853" s="771"/>
      <c r="V853" s="771"/>
      <c r="W853" s="771"/>
      <c r="X853" s="771"/>
      <c r="Y853" s="771"/>
      <c r="Z853" s="771"/>
    </row>
    <row r="854" spans="1:26" ht="15.75" customHeight="1">
      <c r="A854" s="771"/>
      <c r="B854" s="861"/>
      <c r="C854" s="771"/>
      <c r="D854" s="771"/>
      <c r="E854" s="771"/>
      <c r="F854" s="771"/>
      <c r="G854" s="771"/>
      <c r="H854" s="771"/>
      <c r="I854" s="771"/>
      <c r="J854" s="771"/>
      <c r="K854" s="771"/>
      <c r="L854" s="771"/>
      <c r="M854" s="771"/>
      <c r="N854" s="770"/>
      <c r="O854" s="771"/>
      <c r="P854" s="771"/>
      <c r="Q854" s="771"/>
      <c r="R854" s="771"/>
      <c r="S854" s="771"/>
      <c r="T854" s="771"/>
      <c r="U854" s="771"/>
      <c r="V854" s="771"/>
      <c r="W854" s="771"/>
      <c r="X854" s="771"/>
      <c r="Y854" s="771"/>
      <c r="Z854" s="771"/>
    </row>
    <row r="855" spans="1:26" ht="15.75" customHeight="1">
      <c r="A855" s="771"/>
      <c r="B855" s="861"/>
      <c r="C855" s="771"/>
      <c r="D855" s="771"/>
      <c r="E855" s="771"/>
      <c r="F855" s="771"/>
      <c r="G855" s="771"/>
      <c r="H855" s="771"/>
      <c r="I855" s="771"/>
      <c r="J855" s="771"/>
      <c r="K855" s="771"/>
      <c r="L855" s="771"/>
      <c r="M855" s="771"/>
      <c r="N855" s="770"/>
      <c r="O855" s="771"/>
      <c r="P855" s="771"/>
      <c r="Q855" s="771"/>
      <c r="R855" s="771"/>
      <c r="S855" s="771"/>
      <c r="T855" s="771"/>
      <c r="U855" s="771"/>
      <c r="V855" s="771"/>
      <c r="W855" s="771"/>
      <c r="X855" s="771"/>
      <c r="Y855" s="771"/>
      <c r="Z855" s="771"/>
    </row>
    <row r="856" spans="1:26" ht="15.75" customHeight="1">
      <c r="A856" s="771"/>
      <c r="B856" s="861"/>
      <c r="C856" s="771"/>
      <c r="D856" s="771"/>
      <c r="E856" s="771"/>
      <c r="F856" s="771"/>
      <c r="G856" s="771"/>
      <c r="H856" s="771"/>
      <c r="I856" s="771"/>
      <c r="J856" s="771"/>
      <c r="K856" s="771"/>
      <c r="L856" s="771"/>
      <c r="M856" s="771"/>
      <c r="N856" s="770"/>
      <c r="O856" s="771"/>
      <c r="P856" s="771"/>
      <c r="Q856" s="771"/>
      <c r="R856" s="771"/>
      <c r="S856" s="771"/>
      <c r="T856" s="771"/>
      <c r="U856" s="771"/>
      <c r="V856" s="771"/>
      <c r="W856" s="771"/>
      <c r="X856" s="771"/>
      <c r="Y856" s="771"/>
      <c r="Z856" s="771"/>
    </row>
    <row r="857" spans="1:26" ht="15.75" customHeight="1">
      <c r="A857" s="771"/>
      <c r="B857" s="861"/>
      <c r="C857" s="771"/>
      <c r="D857" s="771"/>
      <c r="E857" s="771"/>
      <c r="F857" s="771"/>
      <c r="G857" s="771"/>
      <c r="H857" s="771"/>
      <c r="I857" s="771"/>
      <c r="J857" s="771"/>
      <c r="K857" s="771"/>
      <c r="L857" s="771"/>
      <c r="M857" s="771"/>
      <c r="N857" s="770"/>
      <c r="O857" s="771"/>
      <c r="P857" s="771"/>
      <c r="Q857" s="771"/>
      <c r="R857" s="771"/>
      <c r="S857" s="771"/>
      <c r="T857" s="771"/>
      <c r="U857" s="771"/>
      <c r="V857" s="771"/>
      <c r="W857" s="771"/>
      <c r="X857" s="771"/>
      <c r="Y857" s="771"/>
      <c r="Z857" s="771"/>
    </row>
    <row r="858" spans="1:26" ht="15.75" customHeight="1">
      <c r="A858" s="771"/>
      <c r="B858" s="861"/>
      <c r="C858" s="771"/>
      <c r="D858" s="771"/>
      <c r="E858" s="771"/>
      <c r="F858" s="771"/>
      <c r="G858" s="771"/>
      <c r="H858" s="771"/>
      <c r="I858" s="771"/>
      <c r="J858" s="771"/>
      <c r="K858" s="771"/>
      <c r="L858" s="771"/>
      <c r="M858" s="771"/>
      <c r="N858" s="770"/>
      <c r="O858" s="771"/>
      <c r="P858" s="771"/>
      <c r="Q858" s="771"/>
      <c r="R858" s="771"/>
      <c r="S858" s="771"/>
      <c r="T858" s="771"/>
      <c r="U858" s="771"/>
      <c r="V858" s="771"/>
      <c r="W858" s="771"/>
      <c r="X858" s="771"/>
      <c r="Y858" s="771"/>
      <c r="Z858" s="771"/>
    </row>
    <row r="859" spans="1:26" ht="15.75" customHeight="1">
      <c r="A859" s="771"/>
      <c r="B859" s="861"/>
      <c r="C859" s="771"/>
      <c r="D859" s="771"/>
      <c r="E859" s="771"/>
      <c r="F859" s="771"/>
      <c r="G859" s="771"/>
      <c r="H859" s="771"/>
      <c r="I859" s="771"/>
      <c r="J859" s="771"/>
      <c r="K859" s="771"/>
      <c r="L859" s="771"/>
      <c r="M859" s="771"/>
      <c r="N859" s="770"/>
      <c r="O859" s="771"/>
      <c r="P859" s="771"/>
      <c r="Q859" s="771"/>
      <c r="R859" s="771"/>
      <c r="S859" s="771"/>
      <c r="T859" s="771"/>
      <c r="U859" s="771"/>
      <c r="V859" s="771"/>
      <c r="W859" s="771"/>
      <c r="X859" s="771"/>
      <c r="Y859" s="771"/>
      <c r="Z859" s="771"/>
    </row>
    <row r="860" spans="1:26" ht="15.75" customHeight="1">
      <c r="A860" s="771"/>
      <c r="B860" s="861"/>
      <c r="C860" s="771"/>
      <c r="D860" s="771"/>
      <c r="E860" s="771"/>
      <c r="F860" s="771"/>
      <c r="G860" s="771"/>
      <c r="H860" s="771"/>
      <c r="I860" s="771"/>
      <c r="J860" s="771"/>
      <c r="K860" s="771"/>
      <c r="L860" s="771"/>
      <c r="M860" s="771"/>
      <c r="N860" s="770"/>
      <c r="O860" s="771"/>
      <c r="P860" s="771"/>
      <c r="Q860" s="771"/>
      <c r="R860" s="771"/>
      <c r="S860" s="771"/>
      <c r="T860" s="771"/>
      <c r="U860" s="771"/>
      <c r="V860" s="771"/>
      <c r="W860" s="771"/>
      <c r="X860" s="771"/>
      <c r="Y860" s="771"/>
      <c r="Z860" s="771"/>
    </row>
    <row r="861" spans="1:26" ht="15.75" customHeight="1">
      <c r="A861" s="771"/>
      <c r="B861" s="861"/>
      <c r="C861" s="771"/>
      <c r="D861" s="771"/>
      <c r="E861" s="771"/>
      <c r="F861" s="771"/>
      <c r="G861" s="771"/>
      <c r="H861" s="771"/>
      <c r="I861" s="771"/>
      <c r="J861" s="771"/>
      <c r="K861" s="771"/>
      <c r="L861" s="771"/>
      <c r="M861" s="771"/>
      <c r="N861" s="770"/>
      <c r="O861" s="771"/>
      <c r="P861" s="771"/>
      <c r="Q861" s="771"/>
      <c r="R861" s="771"/>
      <c r="S861" s="771"/>
      <c r="T861" s="771"/>
      <c r="U861" s="771"/>
      <c r="V861" s="771"/>
      <c r="W861" s="771"/>
      <c r="X861" s="771"/>
      <c r="Y861" s="771"/>
      <c r="Z861" s="771"/>
    </row>
    <row r="862" spans="1:26" ht="15.75" customHeight="1">
      <c r="A862" s="771"/>
      <c r="B862" s="861"/>
      <c r="C862" s="771"/>
      <c r="D862" s="771"/>
      <c r="E862" s="771"/>
      <c r="F862" s="771"/>
      <c r="G862" s="771"/>
      <c r="H862" s="771"/>
      <c r="I862" s="771"/>
      <c r="J862" s="771"/>
      <c r="K862" s="771"/>
      <c r="L862" s="771"/>
      <c r="M862" s="771"/>
      <c r="N862" s="770"/>
      <c r="O862" s="771"/>
      <c r="P862" s="771"/>
      <c r="Q862" s="771"/>
      <c r="R862" s="771"/>
      <c r="S862" s="771"/>
      <c r="T862" s="771"/>
      <c r="U862" s="771"/>
      <c r="V862" s="771"/>
      <c r="W862" s="771"/>
      <c r="X862" s="771"/>
      <c r="Y862" s="771"/>
      <c r="Z862" s="771"/>
    </row>
    <row r="863" spans="1:26" ht="15.75" customHeight="1">
      <c r="A863" s="771"/>
      <c r="B863" s="861"/>
      <c r="C863" s="771"/>
      <c r="D863" s="771"/>
      <c r="E863" s="771"/>
      <c r="F863" s="771"/>
      <c r="G863" s="771"/>
      <c r="H863" s="771"/>
      <c r="I863" s="771"/>
      <c r="J863" s="771"/>
      <c r="K863" s="771"/>
      <c r="L863" s="771"/>
      <c r="M863" s="771"/>
      <c r="N863" s="770"/>
      <c r="O863" s="771"/>
      <c r="P863" s="771"/>
      <c r="Q863" s="771"/>
      <c r="R863" s="771"/>
      <c r="S863" s="771"/>
      <c r="T863" s="771"/>
      <c r="U863" s="771"/>
      <c r="V863" s="771"/>
      <c r="W863" s="771"/>
      <c r="X863" s="771"/>
      <c r="Y863" s="771"/>
      <c r="Z863" s="771"/>
    </row>
    <row r="864" spans="1:26" ht="15.75" customHeight="1">
      <c r="A864" s="771"/>
      <c r="B864" s="861"/>
      <c r="C864" s="771"/>
      <c r="D864" s="771"/>
      <c r="E864" s="771"/>
      <c r="F864" s="771"/>
      <c r="G864" s="771"/>
      <c r="H864" s="771"/>
      <c r="I864" s="771"/>
      <c r="J864" s="771"/>
      <c r="K864" s="771"/>
      <c r="L864" s="771"/>
      <c r="M864" s="771"/>
      <c r="N864" s="770"/>
      <c r="O864" s="771"/>
      <c r="P864" s="771"/>
      <c r="Q864" s="771"/>
      <c r="R864" s="771"/>
      <c r="S864" s="771"/>
      <c r="T864" s="771"/>
      <c r="U864" s="771"/>
      <c r="V864" s="771"/>
      <c r="W864" s="771"/>
      <c r="X864" s="771"/>
      <c r="Y864" s="771"/>
      <c r="Z864" s="771"/>
    </row>
    <row r="865" spans="1:26" ht="15.75" customHeight="1">
      <c r="A865" s="771"/>
      <c r="B865" s="861"/>
      <c r="C865" s="771"/>
      <c r="D865" s="771"/>
      <c r="E865" s="771"/>
      <c r="F865" s="771"/>
      <c r="G865" s="771"/>
      <c r="H865" s="771"/>
      <c r="I865" s="771"/>
      <c r="J865" s="771"/>
      <c r="K865" s="771"/>
      <c r="L865" s="771"/>
      <c r="M865" s="771"/>
      <c r="N865" s="770"/>
      <c r="O865" s="771"/>
      <c r="P865" s="771"/>
      <c r="Q865" s="771"/>
      <c r="R865" s="771"/>
      <c r="S865" s="771"/>
      <c r="T865" s="771"/>
      <c r="U865" s="771"/>
      <c r="V865" s="771"/>
      <c r="W865" s="771"/>
      <c r="X865" s="771"/>
      <c r="Y865" s="771"/>
      <c r="Z865" s="771"/>
    </row>
    <row r="866" spans="1:26" ht="15.75" customHeight="1">
      <c r="A866" s="771"/>
      <c r="B866" s="861"/>
      <c r="C866" s="771"/>
      <c r="D866" s="771"/>
      <c r="E866" s="771"/>
      <c r="F866" s="771"/>
      <c r="G866" s="771"/>
      <c r="H866" s="771"/>
      <c r="I866" s="771"/>
      <c r="J866" s="771"/>
      <c r="K866" s="771"/>
      <c r="L866" s="771"/>
      <c r="M866" s="771"/>
      <c r="N866" s="770"/>
      <c r="O866" s="771"/>
      <c r="P866" s="771"/>
      <c r="Q866" s="771"/>
      <c r="R866" s="771"/>
      <c r="S866" s="771"/>
      <c r="T866" s="771"/>
      <c r="U866" s="771"/>
      <c r="V866" s="771"/>
      <c r="W866" s="771"/>
      <c r="X866" s="771"/>
      <c r="Y866" s="771"/>
      <c r="Z866" s="771"/>
    </row>
    <row r="867" spans="1:26" ht="15.75" customHeight="1">
      <c r="A867" s="771"/>
      <c r="B867" s="861"/>
      <c r="C867" s="771"/>
      <c r="D867" s="771"/>
      <c r="E867" s="771"/>
      <c r="F867" s="771"/>
      <c r="G867" s="771"/>
      <c r="H867" s="771"/>
      <c r="I867" s="771"/>
      <c r="J867" s="771"/>
      <c r="K867" s="771"/>
      <c r="L867" s="771"/>
      <c r="M867" s="771"/>
      <c r="N867" s="770"/>
      <c r="O867" s="771"/>
      <c r="P867" s="771"/>
      <c r="Q867" s="771"/>
      <c r="R867" s="771"/>
      <c r="S867" s="771"/>
      <c r="T867" s="771"/>
      <c r="U867" s="771"/>
      <c r="V867" s="771"/>
      <c r="W867" s="771"/>
      <c r="X867" s="771"/>
      <c r="Y867" s="771"/>
      <c r="Z867" s="771"/>
    </row>
    <row r="868" spans="1:26" ht="15.75" customHeight="1">
      <c r="A868" s="771"/>
      <c r="B868" s="861"/>
      <c r="C868" s="771"/>
      <c r="D868" s="771"/>
      <c r="E868" s="771"/>
      <c r="F868" s="771"/>
      <c r="G868" s="771"/>
      <c r="H868" s="771"/>
      <c r="I868" s="771"/>
      <c r="J868" s="771"/>
      <c r="K868" s="771"/>
      <c r="L868" s="771"/>
      <c r="M868" s="771"/>
      <c r="N868" s="770"/>
      <c r="O868" s="771"/>
      <c r="P868" s="771"/>
      <c r="Q868" s="771"/>
      <c r="R868" s="771"/>
      <c r="S868" s="771"/>
      <c r="T868" s="771"/>
      <c r="U868" s="771"/>
      <c r="V868" s="771"/>
      <c r="W868" s="771"/>
      <c r="X868" s="771"/>
      <c r="Y868" s="771"/>
      <c r="Z868" s="771"/>
    </row>
    <row r="869" spans="1:26" ht="15.75" customHeight="1">
      <c r="A869" s="771"/>
      <c r="B869" s="861"/>
      <c r="C869" s="771"/>
      <c r="D869" s="771"/>
      <c r="E869" s="771"/>
      <c r="F869" s="771"/>
      <c r="G869" s="771"/>
      <c r="H869" s="771"/>
      <c r="I869" s="771"/>
      <c r="J869" s="771"/>
      <c r="K869" s="771"/>
      <c r="L869" s="771"/>
      <c r="M869" s="771"/>
      <c r="N869" s="770"/>
      <c r="O869" s="771"/>
      <c r="P869" s="771"/>
      <c r="Q869" s="771"/>
      <c r="R869" s="771"/>
      <c r="S869" s="771"/>
      <c r="T869" s="771"/>
      <c r="U869" s="771"/>
      <c r="V869" s="771"/>
      <c r="W869" s="771"/>
      <c r="X869" s="771"/>
      <c r="Y869" s="771"/>
      <c r="Z869" s="771"/>
    </row>
    <row r="870" spans="1:26" ht="15.75" customHeight="1">
      <c r="A870" s="771"/>
      <c r="B870" s="861"/>
      <c r="C870" s="771"/>
      <c r="D870" s="771"/>
      <c r="E870" s="771"/>
      <c r="F870" s="771"/>
      <c r="G870" s="771"/>
      <c r="H870" s="771"/>
      <c r="I870" s="771"/>
      <c r="J870" s="771"/>
      <c r="K870" s="771"/>
      <c r="L870" s="771"/>
      <c r="M870" s="771"/>
      <c r="N870" s="770"/>
      <c r="O870" s="771"/>
      <c r="P870" s="771"/>
      <c r="Q870" s="771"/>
      <c r="R870" s="771"/>
      <c r="S870" s="771"/>
      <c r="T870" s="771"/>
      <c r="U870" s="771"/>
      <c r="V870" s="771"/>
      <c r="W870" s="771"/>
      <c r="X870" s="771"/>
      <c r="Y870" s="771"/>
      <c r="Z870" s="771"/>
    </row>
    <row r="871" spans="1:26" ht="15.75" customHeight="1">
      <c r="A871" s="771"/>
      <c r="B871" s="861"/>
      <c r="C871" s="771"/>
      <c r="D871" s="771"/>
      <c r="E871" s="771"/>
      <c r="F871" s="771"/>
      <c r="G871" s="771"/>
      <c r="H871" s="771"/>
      <c r="I871" s="771"/>
      <c r="J871" s="771"/>
      <c r="K871" s="771"/>
      <c r="L871" s="771"/>
      <c r="M871" s="771"/>
      <c r="N871" s="770"/>
      <c r="O871" s="771"/>
      <c r="P871" s="771"/>
      <c r="Q871" s="771"/>
      <c r="R871" s="771"/>
      <c r="S871" s="771"/>
      <c r="T871" s="771"/>
      <c r="U871" s="771"/>
      <c r="V871" s="771"/>
      <c r="W871" s="771"/>
      <c r="X871" s="771"/>
      <c r="Y871" s="771"/>
      <c r="Z871" s="771"/>
    </row>
    <row r="872" spans="1:26" ht="15.75" customHeight="1">
      <c r="A872" s="771"/>
      <c r="B872" s="861"/>
      <c r="C872" s="771"/>
      <c r="D872" s="771"/>
      <c r="E872" s="771"/>
      <c r="F872" s="771"/>
      <c r="G872" s="771"/>
      <c r="H872" s="771"/>
      <c r="I872" s="771"/>
      <c r="J872" s="771"/>
      <c r="K872" s="771"/>
      <c r="L872" s="771"/>
      <c r="M872" s="771"/>
      <c r="N872" s="770"/>
      <c r="O872" s="771"/>
      <c r="P872" s="771"/>
      <c r="Q872" s="771"/>
      <c r="R872" s="771"/>
      <c r="S872" s="771"/>
      <c r="T872" s="771"/>
      <c r="U872" s="771"/>
      <c r="V872" s="771"/>
      <c r="W872" s="771"/>
      <c r="X872" s="771"/>
      <c r="Y872" s="771"/>
      <c r="Z872" s="771"/>
    </row>
    <row r="873" spans="1:26" ht="15.75" customHeight="1">
      <c r="A873" s="771"/>
      <c r="B873" s="861"/>
      <c r="C873" s="771"/>
      <c r="D873" s="771"/>
      <c r="E873" s="771"/>
      <c r="F873" s="771"/>
      <c r="G873" s="771"/>
      <c r="H873" s="771"/>
      <c r="I873" s="771"/>
      <c r="J873" s="771"/>
      <c r="K873" s="771"/>
      <c r="L873" s="771"/>
      <c r="M873" s="771"/>
      <c r="N873" s="770"/>
      <c r="O873" s="771"/>
      <c r="P873" s="771"/>
      <c r="Q873" s="771"/>
      <c r="R873" s="771"/>
      <c r="S873" s="771"/>
      <c r="T873" s="771"/>
      <c r="U873" s="771"/>
      <c r="V873" s="771"/>
      <c r="W873" s="771"/>
      <c r="X873" s="771"/>
      <c r="Y873" s="771"/>
      <c r="Z873" s="771"/>
    </row>
    <row r="874" spans="1:26" ht="15.75" customHeight="1">
      <c r="A874" s="771"/>
      <c r="B874" s="861"/>
      <c r="C874" s="771"/>
      <c r="D874" s="771"/>
      <c r="E874" s="771"/>
      <c r="F874" s="771"/>
      <c r="G874" s="771"/>
      <c r="H874" s="771"/>
      <c r="I874" s="771"/>
      <c r="J874" s="771"/>
      <c r="K874" s="771"/>
      <c r="L874" s="771"/>
      <c r="M874" s="771"/>
      <c r="N874" s="770"/>
      <c r="O874" s="771"/>
      <c r="P874" s="771"/>
      <c r="Q874" s="771"/>
      <c r="R874" s="771"/>
      <c r="S874" s="771"/>
      <c r="T874" s="771"/>
      <c r="U874" s="771"/>
      <c r="V874" s="771"/>
      <c r="W874" s="771"/>
      <c r="X874" s="771"/>
      <c r="Y874" s="771"/>
      <c r="Z874" s="771"/>
    </row>
    <row r="875" spans="1:26" ht="15.75" customHeight="1">
      <c r="A875" s="771"/>
      <c r="B875" s="861"/>
      <c r="C875" s="771"/>
      <c r="D875" s="771"/>
      <c r="E875" s="771"/>
      <c r="F875" s="771"/>
      <c r="G875" s="771"/>
      <c r="H875" s="771"/>
      <c r="I875" s="771"/>
      <c r="J875" s="771"/>
      <c r="K875" s="771"/>
      <c r="L875" s="771"/>
      <c r="M875" s="771"/>
      <c r="N875" s="770"/>
      <c r="O875" s="771"/>
      <c r="P875" s="771"/>
      <c r="Q875" s="771"/>
      <c r="R875" s="771"/>
      <c r="S875" s="771"/>
      <c r="T875" s="771"/>
      <c r="U875" s="771"/>
      <c r="V875" s="771"/>
      <c r="W875" s="771"/>
      <c r="X875" s="771"/>
      <c r="Y875" s="771"/>
      <c r="Z875" s="771"/>
    </row>
    <row r="876" spans="1:26" ht="15.75" customHeight="1">
      <c r="A876" s="771"/>
      <c r="B876" s="861"/>
      <c r="C876" s="771"/>
      <c r="D876" s="771"/>
      <c r="E876" s="771"/>
      <c r="F876" s="771"/>
      <c r="G876" s="771"/>
      <c r="H876" s="771"/>
      <c r="I876" s="771"/>
      <c r="J876" s="771"/>
      <c r="K876" s="771"/>
      <c r="L876" s="771"/>
      <c r="M876" s="771"/>
      <c r="N876" s="770"/>
      <c r="O876" s="771"/>
      <c r="P876" s="771"/>
      <c r="Q876" s="771"/>
      <c r="R876" s="771"/>
      <c r="S876" s="771"/>
      <c r="T876" s="771"/>
      <c r="U876" s="771"/>
      <c r="V876" s="771"/>
      <c r="W876" s="771"/>
      <c r="X876" s="771"/>
      <c r="Y876" s="771"/>
      <c r="Z876" s="771"/>
    </row>
    <row r="877" spans="1:26" ht="15.75" customHeight="1">
      <c r="A877" s="771"/>
      <c r="B877" s="861"/>
      <c r="C877" s="771"/>
      <c r="D877" s="771"/>
      <c r="E877" s="771"/>
      <c r="F877" s="771"/>
      <c r="G877" s="771"/>
      <c r="H877" s="771"/>
      <c r="I877" s="771"/>
      <c r="J877" s="771"/>
      <c r="K877" s="771"/>
      <c r="L877" s="771"/>
      <c r="M877" s="771"/>
      <c r="N877" s="770"/>
      <c r="O877" s="771"/>
      <c r="P877" s="771"/>
      <c r="Q877" s="771"/>
      <c r="R877" s="771"/>
      <c r="S877" s="771"/>
      <c r="T877" s="771"/>
      <c r="U877" s="771"/>
      <c r="V877" s="771"/>
      <c r="W877" s="771"/>
      <c r="X877" s="771"/>
      <c r="Y877" s="771"/>
      <c r="Z877" s="771"/>
    </row>
    <row r="878" spans="1:26" ht="15.75" customHeight="1">
      <c r="A878" s="771"/>
      <c r="B878" s="861"/>
      <c r="C878" s="771"/>
      <c r="D878" s="771"/>
      <c r="E878" s="771"/>
      <c r="F878" s="771"/>
      <c r="G878" s="771"/>
      <c r="H878" s="771"/>
      <c r="I878" s="771"/>
      <c r="J878" s="771"/>
      <c r="K878" s="771"/>
      <c r="L878" s="771"/>
      <c r="M878" s="771"/>
      <c r="N878" s="770"/>
      <c r="O878" s="771"/>
      <c r="P878" s="771"/>
      <c r="Q878" s="771"/>
      <c r="R878" s="771"/>
      <c r="S878" s="771"/>
      <c r="T878" s="771"/>
      <c r="U878" s="771"/>
      <c r="V878" s="771"/>
      <c r="W878" s="771"/>
      <c r="X878" s="771"/>
      <c r="Y878" s="771"/>
      <c r="Z878" s="771"/>
    </row>
    <row r="879" spans="1:26" ht="15.75" customHeight="1">
      <c r="A879" s="771"/>
      <c r="B879" s="861"/>
      <c r="C879" s="771"/>
      <c r="D879" s="771"/>
      <c r="E879" s="771"/>
      <c r="F879" s="771"/>
      <c r="G879" s="771"/>
      <c r="H879" s="771"/>
      <c r="I879" s="771"/>
      <c r="J879" s="771"/>
      <c r="K879" s="771"/>
      <c r="L879" s="771"/>
      <c r="M879" s="771"/>
      <c r="N879" s="770"/>
      <c r="O879" s="771"/>
      <c r="P879" s="771"/>
      <c r="Q879" s="771"/>
      <c r="R879" s="771"/>
      <c r="S879" s="771"/>
      <c r="T879" s="771"/>
      <c r="U879" s="771"/>
      <c r="V879" s="771"/>
      <c r="W879" s="771"/>
      <c r="X879" s="771"/>
      <c r="Y879" s="771"/>
      <c r="Z879" s="771"/>
    </row>
    <row r="880" spans="1:26" ht="15.75" customHeight="1">
      <c r="A880" s="771"/>
      <c r="B880" s="861"/>
      <c r="C880" s="771"/>
      <c r="D880" s="771"/>
      <c r="E880" s="771"/>
      <c r="F880" s="771"/>
      <c r="G880" s="771"/>
      <c r="H880" s="771"/>
      <c r="I880" s="771"/>
      <c r="J880" s="771"/>
      <c r="K880" s="771"/>
      <c r="L880" s="771"/>
      <c r="M880" s="771"/>
      <c r="N880" s="770"/>
      <c r="O880" s="771"/>
      <c r="P880" s="771"/>
      <c r="Q880" s="771"/>
      <c r="R880" s="771"/>
      <c r="S880" s="771"/>
      <c r="T880" s="771"/>
      <c r="U880" s="771"/>
      <c r="V880" s="771"/>
      <c r="W880" s="771"/>
      <c r="X880" s="771"/>
      <c r="Y880" s="771"/>
      <c r="Z880" s="771"/>
    </row>
    <row r="881" spans="1:26" ht="15.75" customHeight="1">
      <c r="A881" s="771"/>
      <c r="B881" s="861"/>
      <c r="C881" s="771"/>
      <c r="D881" s="771"/>
      <c r="E881" s="771"/>
      <c r="F881" s="771"/>
      <c r="G881" s="771"/>
      <c r="H881" s="771"/>
      <c r="I881" s="771"/>
      <c r="J881" s="771"/>
      <c r="K881" s="771"/>
      <c r="L881" s="771"/>
      <c r="M881" s="771"/>
      <c r="N881" s="770"/>
      <c r="O881" s="771"/>
      <c r="P881" s="771"/>
      <c r="Q881" s="771"/>
      <c r="R881" s="771"/>
      <c r="S881" s="771"/>
      <c r="T881" s="771"/>
      <c r="U881" s="771"/>
      <c r="V881" s="771"/>
      <c r="W881" s="771"/>
      <c r="X881" s="771"/>
      <c r="Y881" s="771"/>
      <c r="Z881" s="771"/>
    </row>
    <row r="882" spans="1:26" ht="15.75" customHeight="1">
      <c r="A882" s="771"/>
      <c r="B882" s="861"/>
      <c r="C882" s="771"/>
      <c r="D882" s="771"/>
      <c r="E882" s="771"/>
      <c r="F882" s="771"/>
      <c r="G882" s="771"/>
      <c r="H882" s="771"/>
      <c r="I882" s="771"/>
      <c r="J882" s="771"/>
      <c r="K882" s="771"/>
      <c r="L882" s="771"/>
      <c r="M882" s="771"/>
      <c r="N882" s="770"/>
      <c r="O882" s="771"/>
      <c r="P882" s="771"/>
      <c r="Q882" s="771"/>
      <c r="R882" s="771"/>
      <c r="S882" s="771"/>
      <c r="T882" s="771"/>
      <c r="U882" s="771"/>
      <c r="V882" s="771"/>
      <c r="W882" s="771"/>
      <c r="X882" s="771"/>
      <c r="Y882" s="771"/>
      <c r="Z882" s="771"/>
    </row>
    <row r="883" spans="1:26" ht="15.75" customHeight="1">
      <c r="A883" s="771"/>
      <c r="B883" s="861"/>
      <c r="C883" s="771"/>
      <c r="D883" s="771"/>
      <c r="E883" s="771"/>
      <c r="F883" s="771"/>
      <c r="G883" s="771"/>
      <c r="H883" s="771"/>
      <c r="I883" s="771"/>
      <c r="J883" s="771"/>
      <c r="K883" s="771"/>
      <c r="L883" s="771"/>
      <c r="M883" s="771"/>
      <c r="N883" s="770"/>
      <c r="O883" s="771"/>
      <c r="P883" s="771"/>
      <c r="Q883" s="771"/>
      <c r="R883" s="771"/>
      <c r="S883" s="771"/>
      <c r="T883" s="771"/>
      <c r="U883" s="771"/>
      <c r="V883" s="771"/>
      <c r="W883" s="771"/>
      <c r="X883" s="771"/>
      <c r="Y883" s="771"/>
      <c r="Z883" s="771"/>
    </row>
    <row r="884" spans="1:26" ht="15.75" customHeight="1">
      <c r="A884" s="771"/>
      <c r="B884" s="861"/>
      <c r="C884" s="771"/>
      <c r="D884" s="771"/>
      <c r="E884" s="771"/>
      <c r="F884" s="771"/>
      <c r="G884" s="771"/>
      <c r="H884" s="771"/>
      <c r="I884" s="771"/>
      <c r="J884" s="771"/>
      <c r="K884" s="771"/>
      <c r="L884" s="771"/>
      <c r="M884" s="771"/>
      <c r="N884" s="770"/>
      <c r="O884" s="771"/>
      <c r="P884" s="771"/>
      <c r="Q884" s="771"/>
      <c r="R884" s="771"/>
      <c r="S884" s="771"/>
      <c r="T884" s="771"/>
      <c r="U884" s="771"/>
      <c r="V884" s="771"/>
      <c r="W884" s="771"/>
      <c r="X884" s="771"/>
      <c r="Y884" s="771"/>
      <c r="Z884" s="771"/>
    </row>
    <row r="885" spans="1:26" ht="15.75" customHeight="1">
      <c r="A885" s="771"/>
      <c r="B885" s="861"/>
      <c r="C885" s="771"/>
      <c r="D885" s="771"/>
      <c r="E885" s="771"/>
      <c r="F885" s="771"/>
      <c r="G885" s="771"/>
      <c r="H885" s="771"/>
      <c r="I885" s="771"/>
      <c r="J885" s="771"/>
      <c r="K885" s="771"/>
      <c r="L885" s="771"/>
      <c r="M885" s="771"/>
      <c r="N885" s="770"/>
      <c r="O885" s="771"/>
      <c r="P885" s="771"/>
      <c r="Q885" s="771"/>
      <c r="R885" s="771"/>
      <c r="S885" s="771"/>
      <c r="T885" s="771"/>
      <c r="U885" s="771"/>
      <c r="V885" s="771"/>
      <c r="W885" s="771"/>
      <c r="X885" s="771"/>
      <c r="Y885" s="771"/>
      <c r="Z885" s="771"/>
    </row>
    <row r="886" spans="1:26" ht="15.75" customHeight="1">
      <c r="A886" s="771"/>
      <c r="B886" s="861"/>
      <c r="C886" s="771"/>
      <c r="D886" s="771"/>
      <c r="E886" s="771"/>
      <c r="F886" s="771"/>
      <c r="G886" s="771"/>
      <c r="H886" s="771"/>
      <c r="I886" s="771"/>
      <c r="J886" s="771"/>
      <c r="K886" s="771"/>
      <c r="L886" s="771"/>
      <c r="M886" s="771"/>
      <c r="N886" s="770"/>
      <c r="O886" s="771"/>
      <c r="P886" s="771"/>
      <c r="Q886" s="771"/>
      <c r="R886" s="771"/>
      <c r="S886" s="771"/>
      <c r="T886" s="771"/>
      <c r="U886" s="771"/>
      <c r="V886" s="771"/>
      <c r="W886" s="771"/>
      <c r="X886" s="771"/>
      <c r="Y886" s="771"/>
      <c r="Z886" s="771"/>
    </row>
    <row r="887" spans="1:26" ht="15.75" customHeight="1">
      <c r="A887" s="771"/>
      <c r="B887" s="861"/>
      <c r="C887" s="771"/>
      <c r="D887" s="771"/>
      <c r="E887" s="771"/>
      <c r="F887" s="771"/>
      <c r="G887" s="771"/>
      <c r="H887" s="771"/>
      <c r="I887" s="771"/>
      <c r="J887" s="771"/>
      <c r="K887" s="771"/>
      <c r="L887" s="771"/>
      <c r="M887" s="771"/>
      <c r="N887" s="770"/>
      <c r="O887" s="771"/>
      <c r="P887" s="771"/>
      <c r="Q887" s="771"/>
      <c r="R887" s="771"/>
      <c r="S887" s="771"/>
      <c r="T887" s="771"/>
      <c r="U887" s="771"/>
      <c r="V887" s="771"/>
      <c r="W887" s="771"/>
      <c r="X887" s="771"/>
      <c r="Y887" s="771"/>
      <c r="Z887" s="771"/>
    </row>
    <row r="888" spans="1:26" ht="15.75" customHeight="1">
      <c r="A888" s="771"/>
      <c r="B888" s="861"/>
      <c r="C888" s="771"/>
      <c r="D888" s="771"/>
      <c r="E888" s="771"/>
      <c r="F888" s="771"/>
      <c r="G888" s="771"/>
      <c r="H888" s="771"/>
      <c r="I888" s="771"/>
      <c r="J888" s="771"/>
      <c r="K888" s="771"/>
      <c r="L888" s="771"/>
      <c r="M888" s="771"/>
      <c r="N888" s="770"/>
      <c r="O888" s="771"/>
      <c r="P888" s="771"/>
      <c r="Q888" s="771"/>
      <c r="R888" s="771"/>
      <c r="S888" s="771"/>
      <c r="T888" s="771"/>
      <c r="U888" s="771"/>
      <c r="V888" s="771"/>
      <c r="W888" s="771"/>
      <c r="X888" s="771"/>
      <c r="Y888" s="771"/>
      <c r="Z888" s="771"/>
    </row>
    <row r="889" spans="1:26" ht="15.75" customHeight="1">
      <c r="A889" s="771"/>
      <c r="B889" s="861"/>
      <c r="C889" s="771"/>
      <c r="D889" s="771"/>
      <c r="E889" s="771"/>
      <c r="F889" s="771"/>
      <c r="G889" s="771"/>
      <c r="H889" s="771"/>
      <c r="I889" s="771"/>
      <c r="J889" s="771"/>
      <c r="K889" s="771"/>
      <c r="L889" s="771"/>
      <c r="M889" s="771"/>
      <c r="N889" s="770"/>
      <c r="O889" s="771"/>
      <c r="P889" s="771"/>
      <c r="Q889" s="771"/>
      <c r="R889" s="771"/>
      <c r="S889" s="771"/>
      <c r="T889" s="771"/>
      <c r="U889" s="771"/>
      <c r="V889" s="771"/>
      <c r="W889" s="771"/>
      <c r="X889" s="771"/>
      <c r="Y889" s="771"/>
      <c r="Z889" s="771"/>
    </row>
    <row r="890" spans="1:26" ht="15.75" customHeight="1">
      <c r="A890" s="771"/>
      <c r="B890" s="861"/>
      <c r="C890" s="771"/>
      <c r="D890" s="771"/>
      <c r="E890" s="771"/>
      <c r="F890" s="771"/>
      <c r="G890" s="771"/>
      <c r="H890" s="771"/>
      <c r="I890" s="771"/>
      <c r="J890" s="771"/>
      <c r="K890" s="771"/>
      <c r="L890" s="771"/>
      <c r="M890" s="771"/>
      <c r="N890" s="770"/>
      <c r="O890" s="771"/>
      <c r="P890" s="771"/>
      <c r="Q890" s="771"/>
      <c r="R890" s="771"/>
      <c r="S890" s="771"/>
      <c r="T890" s="771"/>
      <c r="U890" s="771"/>
      <c r="V890" s="771"/>
      <c r="W890" s="771"/>
      <c r="X890" s="771"/>
      <c r="Y890" s="771"/>
      <c r="Z890" s="771"/>
    </row>
    <row r="891" spans="1:26" ht="15.75" customHeight="1">
      <c r="A891" s="771"/>
      <c r="B891" s="861"/>
      <c r="C891" s="771"/>
      <c r="D891" s="771"/>
      <c r="E891" s="771"/>
      <c r="F891" s="771"/>
      <c r="G891" s="771"/>
      <c r="H891" s="771"/>
      <c r="I891" s="771"/>
      <c r="J891" s="771"/>
      <c r="K891" s="771"/>
      <c r="L891" s="771"/>
      <c r="M891" s="771"/>
      <c r="N891" s="770"/>
      <c r="O891" s="771"/>
      <c r="P891" s="771"/>
      <c r="Q891" s="771"/>
      <c r="R891" s="771"/>
      <c r="S891" s="771"/>
      <c r="T891" s="771"/>
      <c r="U891" s="771"/>
      <c r="V891" s="771"/>
      <c r="W891" s="771"/>
      <c r="X891" s="771"/>
      <c r="Y891" s="771"/>
      <c r="Z891" s="771"/>
    </row>
    <row r="892" spans="1:26" ht="15.75" customHeight="1">
      <c r="A892" s="771"/>
      <c r="B892" s="861"/>
      <c r="C892" s="771"/>
      <c r="D892" s="771"/>
      <c r="E892" s="771"/>
      <c r="F892" s="771"/>
      <c r="G892" s="771"/>
      <c r="H892" s="771"/>
      <c r="I892" s="771"/>
      <c r="J892" s="771"/>
      <c r="K892" s="771"/>
      <c r="L892" s="771"/>
      <c r="M892" s="771"/>
      <c r="N892" s="770"/>
      <c r="O892" s="771"/>
      <c r="P892" s="771"/>
      <c r="Q892" s="771"/>
      <c r="R892" s="771"/>
      <c r="S892" s="771"/>
      <c r="T892" s="771"/>
      <c r="U892" s="771"/>
      <c r="V892" s="771"/>
      <c r="W892" s="771"/>
      <c r="X892" s="771"/>
      <c r="Y892" s="771"/>
      <c r="Z892" s="771"/>
    </row>
    <row r="893" spans="1:26" ht="15.75" customHeight="1">
      <c r="A893" s="771"/>
      <c r="B893" s="861"/>
      <c r="C893" s="771"/>
      <c r="D893" s="771"/>
      <c r="E893" s="771"/>
      <c r="F893" s="771"/>
      <c r="G893" s="771"/>
      <c r="H893" s="771"/>
      <c r="I893" s="771"/>
      <c r="J893" s="771"/>
      <c r="K893" s="771"/>
      <c r="L893" s="771"/>
      <c r="M893" s="771"/>
      <c r="N893" s="770"/>
      <c r="O893" s="771"/>
      <c r="P893" s="771"/>
      <c r="Q893" s="771"/>
      <c r="R893" s="771"/>
      <c r="S893" s="771"/>
      <c r="T893" s="771"/>
      <c r="U893" s="771"/>
      <c r="V893" s="771"/>
      <c r="W893" s="771"/>
      <c r="X893" s="771"/>
      <c r="Y893" s="771"/>
      <c r="Z893" s="771"/>
    </row>
    <row r="894" spans="1:26" ht="15.75" customHeight="1">
      <c r="A894" s="771"/>
      <c r="B894" s="861"/>
      <c r="C894" s="771"/>
      <c r="D894" s="771"/>
      <c r="E894" s="771"/>
      <c r="F894" s="771"/>
      <c r="G894" s="771"/>
      <c r="H894" s="771"/>
      <c r="I894" s="771"/>
      <c r="J894" s="771"/>
      <c r="K894" s="771"/>
      <c r="L894" s="771"/>
      <c r="M894" s="771"/>
      <c r="N894" s="770"/>
      <c r="O894" s="771"/>
      <c r="P894" s="771"/>
      <c r="Q894" s="771"/>
      <c r="R894" s="771"/>
      <c r="S894" s="771"/>
      <c r="T894" s="771"/>
      <c r="U894" s="771"/>
      <c r="V894" s="771"/>
      <c r="W894" s="771"/>
      <c r="X894" s="771"/>
      <c r="Y894" s="771"/>
      <c r="Z894" s="771"/>
    </row>
    <row r="895" spans="1:26" ht="15.75" customHeight="1">
      <c r="A895" s="771"/>
      <c r="B895" s="861"/>
      <c r="C895" s="771"/>
      <c r="D895" s="771"/>
      <c r="E895" s="771"/>
      <c r="F895" s="771"/>
      <c r="G895" s="771"/>
      <c r="H895" s="771"/>
      <c r="I895" s="771"/>
      <c r="J895" s="771"/>
      <c r="K895" s="771"/>
      <c r="L895" s="771"/>
      <c r="M895" s="771"/>
      <c r="N895" s="770"/>
      <c r="O895" s="771"/>
      <c r="P895" s="771"/>
      <c r="Q895" s="771"/>
      <c r="R895" s="771"/>
      <c r="S895" s="771"/>
      <c r="T895" s="771"/>
      <c r="U895" s="771"/>
      <c r="V895" s="771"/>
      <c r="W895" s="771"/>
      <c r="X895" s="771"/>
      <c r="Y895" s="771"/>
      <c r="Z895" s="771"/>
    </row>
    <row r="896" spans="1:26" ht="15.75" customHeight="1">
      <c r="A896" s="771"/>
      <c r="B896" s="861"/>
      <c r="C896" s="771"/>
      <c r="D896" s="771"/>
      <c r="E896" s="771"/>
      <c r="F896" s="771"/>
      <c r="G896" s="771"/>
      <c r="H896" s="771"/>
      <c r="I896" s="771"/>
      <c r="J896" s="771"/>
      <c r="K896" s="771"/>
      <c r="L896" s="771"/>
      <c r="M896" s="771"/>
      <c r="N896" s="770"/>
      <c r="O896" s="771"/>
      <c r="P896" s="771"/>
      <c r="Q896" s="771"/>
      <c r="R896" s="771"/>
      <c r="S896" s="771"/>
      <c r="T896" s="771"/>
      <c r="U896" s="771"/>
      <c r="V896" s="771"/>
      <c r="W896" s="771"/>
      <c r="X896" s="771"/>
      <c r="Y896" s="771"/>
      <c r="Z896" s="771"/>
    </row>
    <row r="897" spans="1:26" ht="15.75" customHeight="1">
      <c r="A897" s="771"/>
      <c r="B897" s="861"/>
      <c r="C897" s="771"/>
      <c r="D897" s="771"/>
      <c r="E897" s="771"/>
      <c r="F897" s="771"/>
      <c r="G897" s="771"/>
      <c r="H897" s="771"/>
      <c r="I897" s="771"/>
      <c r="J897" s="771"/>
      <c r="K897" s="771"/>
      <c r="L897" s="771"/>
      <c r="M897" s="771"/>
      <c r="N897" s="770"/>
      <c r="O897" s="771"/>
      <c r="P897" s="771"/>
      <c r="Q897" s="771"/>
      <c r="R897" s="771"/>
      <c r="S897" s="771"/>
      <c r="T897" s="771"/>
      <c r="U897" s="771"/>
      <c r="V897" s="771"/>
      <c r="W897" s="771"/>
      <c r="X897" s="771"/>
      <c r="Y897" s="771"/>
      <c r="Z897" s="771"/>
    </row>
    <row r="898" spans="1:26" ht="15.75" customHeight="1">
      <c r="A898" s="771"/>
      <c r="B898" s="861"/>
      <c r="C898" s="771"/>
      <c r="D898" s="771"/>
      <c r="E898" s="771"/>
      <c r="F898" s="771"/>
      <c r="G898" s="771"/>
      <c r="H898" s="771"/>
      <c r="I898" s="771"/>
      <c r="J898" s="771"/>
      <c r="K898" s="771"/>
      <c r="L898" s="771"/>
      <c r="M898" s="771"/>
      <c r="N898" s="770"/>
      <c r="O898" s="771"/>
      <c r="P898" s="771"/>
      <c r="Q898" s="771"/>
      <c r="R898" s="771"/>
      <c r="S898" s="771"/>
      <c r="T898" s="771"/>
      <c r="U898" s="771"/>
      <c r="V898" s="771"/>
      <c r="W898" s="771"/>
      <c r="X898" s="771"/>
      <c r="Y898" s="771"/>
      <c r="Z898" s="771"/>
    </row>
    <row r="899" spans="1:26" ht="15.75" customHeight="1">
      <c r="A899" s="771"/>
      <c r="B899" s="861"/>
      <c r="C899" s="771"/>
      <c r="D899" s="771"/>
      <c r="E899" s="771"/>
      <c r="F899" s="771"/>
      <c r="G899" s="771"/>
      <c r="H899" s="771"/>
      <c r="I899" s="771"/>
      <c r="J899" s="771"/>
      <c r="K899" s="771"/>
      <c r="L899" s="771"/>
      <c r="M899" s="771"/>
      <c r="N899" s="770"/>
      <c r="O899" s="771"/>
      <c r="P899" s="771"/>
      <c r="Q899" s="771"/>
      <c r="R899" s="771"/>
      <c r="S899" s="771"/>
      <c r="T899" s="771"/>
      <c r="U899" s="771"/>
      <c r="V899" s="771"/>
      <c r="W899" s="771"/>
      <c r="X899" s="771"/>
      <c r="Y899" s="771"/>
      <c r="Z899" s="771"/>
    </row>
    <row r="900" spans="1:26" ht="15.75" customHeight="1">
      <c r="A900" s="771"/>
      <c r="B900" s="861"/>
      <c r="C900" s="771"/>
      <c r="D900" s="771"/>
      <c r="E900" s="771"/>
      <c r="F900" s="771"/>
      <c r="G900" s="771"/>
      <c r="H900" s="771"/>
      <c r="I900" s="771"/>
      <c r="J900" s="771"/>
      <c r="K900" s="771"/>
      <c r="L900" s="771"/>
      <c r="M900" s="771"/>
      <c r="N900" s="770"/>
      <c r="O900" s="771"/>
      <c r="P900" s="771"/>
      <c r="Q900" s="771"/>
      <c r="R900" s="771"/>
      <c r="S900" s="771"/>
      <c r="T900" s="771"/>
      <c r="U900" s="771"/>
      <c r="V900" s="771"/>
      <c r="W900" s="771"/>
      <c r="X900" s="771"/>
      <c r="Y900" s="771"/>
      <c r="Z900" s="771"/>
    </row>
    <row r="901" spans="1:26" ht="15.75" customHeight="1">
      <c r="A901" s="771"/>
      <c r="B901" s="861"/>
      <c r="C901" s="771"/>
      <c r="D901" s="771"/>
      <c r="E901" s="771"/>
      <c r="F901" s="771"/>
      <c r="G901" s="771"/>
      <c r="H901" s="771"/>
      <c r="I901" s="771"/>
      <c r="J901" s="771"/>
      <c r="K901" s="771"/>
      <c r="L901" s="771"/>
      <c r="M901" s="771"/>
      <c r="N901" s="770"/>
      <c r="O901" s="771"/>
      <c r="P901" s="771"/>
      <c r="Q901" s="771"/>
      <c r="R901" s="771"/>
      <c r="S901" s="771"/>
      <c r="T901" s="771"/>
      <c r="U901" s="771"/>
      <c r="V901" s="771"/>
      <c r="W901" s="771"/>
      <c r="X901" s="771"/>
      <c r="Y901" s="771"/>
      <c r="Z901" s="771"/>
    </row>
    <row r="902" spans="1:26" ht="15.75" customHeight="1">
      <c r="A902" s="771"/>
      <c r="B902" s="861"/>
      <c r="C902" s="771"/>
      <c r="D902" s="771"/>
      <c r="E902" s="771"/>
      <c r="F902" s="771"/>
      <c r="G902" s="771"/>
      <c r="H902" s="771"/>
      <c r="I902" s="771"/>
      <c r="J902" s="771"/>
      <c r="K902" s="771"/>
      <c r="L902" s="771"/>
      <c r="M902" s="771"/>
      <c r="N902" s="770"/>
      <c r="O902" s="771"/>
      <c r="P902" s="771"/>
      <c r="Q902" s="771"/>
      <c r="R902" s="771"/>
      <c r="S902" s="771"/>
      <c r="T902" s="771"/>
      <c r="U902" s="771"/>
      <c r="V902" s="771"/>
      <c r="W902" s="771"/>
      <c r="X902" s="771"/>
      <c r="Y902" s="771"/>
      <c r="Z902" s="771"/>
    </row>
    <row r="903" spans="1:26" ht="15.75" customHeight="1">
      <c r="A903" s="771"/>
      <c r="B903" s="861"/>
      <c r="C903" s="771"/>
      <c r="D903" s="771"/>
      <c r="E903" s="771"/>
      <c r="F903" s="771"/>
      <c r="G903" s="771"/>
      <c r="H903" s="771"/>
      <c r="I903" s="771"/>
      <c r="J903" s="771"/>
      <c r="K903" s="771"/>
      <c r="L903" s="771"/>
      <c r="M903" s="771"/>
      <c r="N903" s="770"/>
      <c r="O903" s="771"/>
      <c r="P903" s="771"/>
      <c r="Q903" s="771"/>
      <c r="R903" s="771"/>
      <c r="S903" s="771"/>
      <c r="T903" s="771"/>
      <c r="U903" s="771"/>
      <c r="V903" s="771"/>
      <c r="W903" s="771"/>
      <c r="X903" s="771"/>
      <c r="Y903" s="771"/>
      <c r="Z903" s="771"/>
    </row>
    <row r="904" spans="1:26" ht="15.75" customHeight="1">
      <c r="A904" s="771"/>
      <c r="B904" s="861"/>
      <c r="C904" s="771"/>
      <c r="D904" s="771"/>
      <c r="E904" s="771"/>
      <c r="F904" s="771"/>
      <c r="G904" s="771"/>
      <c r="H904" s="771"/>
      <c r="I904" s="771"/>
      <c r="J904" s="771"/>
      <c r="K904" s="771"/>
      <c r="L904" s="771"/>
      <c r="M904" s="771"/>
      <c r="N904" s="770"/>
      <c r="O904" s="771"/>
      <c r="P904" s="771"/>
      <c r="Q904" s="771"/>
      <c r="R904" s="771"/>
      <c r="S904" s="771"/>
      <c r="T904" s="771"/>
      <c r="U904" s="771"/>
      <c r="V904" s="771"/>
      <c r="W904" s="771"/>
      <c r="X904" s="771"/>
      <c r="Y904" s="771"/>
      <c r="Z904" s="771"/>
    </row>
    <row r="905" spans="1:26" ht="15.75" customHeight="1">
      <c r="A905" s="771"/>
      <c r="B905" s="861"/>
      <c r="C905" s="771"/>
      <c r="D905" s="771"/>
      <c r="E905" s="771"/>
      <c r="F905" s="771"/>
      <c r="G905" s="771"/>
      <c r="H905" s="771"/>
      <c r="I905" s="771"/>
      <c r="J905" s="771"/>
      <c r="K905" s="771"/>
      <c r="L905" s="771"/>
      <c r="M905" s="771"/>
      <c r="N905" s="770"/>
      <c r="O905" s="771"/>
      <c r="P905" s="771"/>
      <c r="Q905" s="771"/>
      <c r="R905" s="771"/>
      <c r="S905" s="771"/>
      <c r="T905" s="771"/>
      <c r="U905" s="771"/>
      <c r="V905" s="771"/>
      <c r="W905" s="771"/>
      <c r="X905" s="771"/>
      <c r="Y905" s="771"/>
      <c r="Z905" s="771"/>
    </row>
    <row r="906" spans="1:26" ht="15.75" customHeight="1">
      <c r="A906" s="771"/>
      <c r="B906" s="861"/>
      <c r="C906" s="771"/>
      <c r="D906" s="771"/>
      <c r="E906" s="771"/>
      <c r="F906" s="771"/>
      <c r="G906" s="771"/>
      <c r="H906" s="771"/>
      <c r="I906" s="771"/>
      <c r="J906" s="771"/>
      <c r="K906" s="771"/>
      <c r="L906" s="771"/>
      <c r="M906" s="771"/>
      <c r="N906" s="770"/>
      <c r="O906" s="771"/>
      <c r="P906" s="771"/>
      <c r="Q906" s="771"/>
      <c r="R906" s="771"/>
      <c r="S906" s="771"/>
      <c r="T906" s="771"/>
      <c r="U906" s="771"/>
      <c r="V906" s="771"/>
      <c r="W906" s="771"/>
      <c r="X906" s="771"/>
      <c r="Y906" s="771"/>
      <c r="Z906" s="771"/>
    </row>
    <row r="907" spans="1:26" ht="15.75" customHeight="1">
      <c r="A907" s="771"/>
      <c r="B907" s="861"/>
      <c r="C907" s="771"/>
      <c r="D907" s="771"/>
      <c r="E907" s="771"/>
      <c r="F907" s="771"/>
      <c r="G907" s="771"/>
      <c r="H907" s="771"/>
      <c r="I907" s="771"/>
      <c r="J907" s="771"/>
      <c r="K907" s="771"/>
      <c r="L907" s="771"/>
      <c r="M907" s="771"/>
      <c r="N907" s="770"/>
      <c r="O907" s="771"/>
      <c r="P907" s="771"/>
      <c r="Q907" s="771"/>
      <c r="R907" s="771"/>
      <c r="S907" s="771"/>
      <c r="T907" s="771"/>
      <c r="U907" s="771"/>
      <c r="V907" s="771"/>
      <c r="W907" s="771"/>
      <c r="X907" s="771"/>
      <c r="Y907" s="771"/>
      <c r="Z907" s="771"/>
    </row>
    <row r="908" spans="1:26" ht="15.75" customHeight="1">
      <c r="A908" s="771"/>
      <c r="B908" s="861"/>
      <c r="C908" s="771"/>
      <c r="D908" s="771"/>
      <c r="E908" s="771"/>
      <c r="F908" s="771"/>
      <c r="G908" s="771"/>
      <c r="H908" s="771"/>
      <c r="I908" s="771"/>
      <c r="J908" s="771"/>
      <c r="K908" s="771"/>
      <c r="L908" s="771"/>
      <c r="M908" s="771"/>
      <c r="N908" s="770"/>
      <c r="O908" s="771"/>
      <c r="P908" s="771"/>
      <c r="Q908" s="771"/>
      <c r="R908" s="771"/>
      <c r="S908" s="771"/>
      <c r="T908" s="771"/>
      <c r="U908" s="771"/>
      <c r="V908" s="771"/>
      <c r="W908" s="771"/>
      <c r="X908" s="771"/>
      <c r="Y908" s="771"/>
      <c r="Z908" s="771"/>
    </row>
    <row r="909" spans="1:26" ht="15.75" customHeight="1">
      <c r="A909" s="771"/>
      <c r="B909" s="861"/>
      <c r="C909" s="771"/>
      <c r="D909" s="771"/>
      <c r="E909" s="771"/>
      <c r="F909" s="771"/>
      <c r="G909" s="771"/>
      <c r="H909" s="771"/>
      <c r="I909" s="771"/>
      <c r="J909" s="771"/>
      <c r="K909" s="771"/>
      <c r="L909" s="771"/>
      <c r="M909" s="771"/>
      <c r="N909" s="770"/>
      <c r="O909" s="771"/>
      <c r="P909" s="771"/>
      <c r="Q909" s="771"/>
      <c r="R909" s="771"/>
      <c r="S909" s="771"/>
      <c r="T909" s="771"/>
      <c r="U909" s="771"/>
      <c r="V909" s="771"/>
      <c r="W909" s="771"/>
      <c r="X909" s="771"/>
      <c r="Y909" s="771"/>
      <c r="Z909" s="771"/>
    </row>
    <row r="910" spans="1:26" ht="15.75" customHeight="1">
      <c r="A910" s="771"/>
      <c r="B910" s="861"/>
      <c r="C910" s="771"/>
      <c r="D910" s="771"/>
      <c r="E910" s="771"/>
      <c r="F910" s="771"/>
      <c r="G910" s="771"/>
      <c r="H910" s="771"/>
      <c r="I910" s="771"/>
      <c r="J910" s="771"/>
      <c r="K910" s="771"/>
      <c r="L910" s="771"/>
      <c r="M910" s="771"/>
      <c r="N910" s="770"/>
      <c r="O910" s="771"/>
      <c r="P910" s="771"/>
      <c r="Q910" s="771"/>
      <c r="R910" s="771"/>
      <c r="S910" s="771"/>
      <c r="T910" s="771"/>
      <c r="U910" s="771"/>
      <c r="V910" s="771"/>
      <c r="W910" s="771"/>
      <c r="X910" s="771"/>
      <c r="Y910" s="771"/>
      <c r="Z910" s="771"/>
    </row>
    <row r="911" spans="1:26" ht="15.75" customHeight="1">
      <c r="A911" s="771"/>
      <c r="B911" s="861"/>
      <c r="C911" s="771"/>
      <c r="D911" s="771"/>
      <c r="E911" s="771"/>
      <c r="F911" s="771"/>
      <c r="G911" s="771"/>
      <c r="H911" s="771"/>
      <c r="I911" s="771"/>
      <c r="J911" s="771"/>
      <c r="K911" s="771"/>
      <c r="L911" s="771"/>
      <c r="M911" s="771"/>
      <c r="N911" s="770"/>
      <c r="O911" s="771"/>
      <c r="P911" s="771"/>
      <c r="Q911" s="771"/>
      <c r="R911" s="771"/>
      <c r="S911" s="771"/>
      <c r="T911" s="771"/>
      <c r="U911" s="771"/>
      <c r="V911" s="771"/>
      <c r="W911" s="771"/>
      <c r="X911" s="771"/>
      <c r="Y911" s="771"/>
      <c r="Z911" s="771"/>
    </row>
    <row r="912" spans="1:26" ht="15.75" customHeight="1">
      <c r="A912" s="771"/>
      <c r="B912" s="861"/>
      <c r="C912" s="771"/>
      <c r="D912" s="771"/>
      <c r="E912" s="771"/>
      <c r="F912" s="771"/>
      <c r="G912" s="771"/>
      <c r="H912" s="771"/>
      <c r="I912" s="771"/>
      <c r="J912" s="771"/>
      <c r="K912" s="771"/>
      <c r="L912" s="771"/>
      <c r="M912" s="771"/>
      <c r="N912" s="770"/>
      <c r="O912" s="771"/>
      <c r="P912" s="771"/>
      <c r="Q912" s="771"/>
      <c r="R912" s="771"/>
      <c r="S912" s="771"/>
      <c r="T912" s="771"/>
      <c r="U912" s="771"/>
      <c r="V912" s="771"/>
      <c r="W912" s="771"/>
      <c r="X912" s="771"/>
      <c r="Y912" s="771"/>
      <c r="Z912" s="771"/>
    </row>
    <row r="913" spans="1:26" ht="15.75" customHeight="1">
      <c r="A913" s="771"/>
      <c r="B913" s="861"/>
      <c r="C913" s="771"/>
      <c r="D913" s="771"/>
      <c r="E913" s="771"/>
      <c r="F913" s="771"/>
      <c r="G913" s="771"/>
      <c r="H913" s="771"/>
      <c r="I913" s="771"/>
      <c r="J913" s="771"/>
      <c r="K913" s="771"/>
      <c r="L913" s="771"/>
      <c r="M913" s="771"/>
      <c r="N913" s="770"/>
      <c r="O913" s="771"/>
      <c r="P913" s="771"/>
      <c r="Q913" s="771"/>
      <c r="R913" s="771"/>
      <c r="S913" s="771"/>
      <c r="T913" s="771"/>
      <c r="U913" s="771"/>
      <c r="V913" s="771"/>
      <c r="W913" s="771"/>
      <c r="X913" s="771"/>
      <c r="Y913" s="771"/>
      <c r="Z913" s="771"/>
    </row>
    <row r="914" spans="1:26" ht="15.75" customHeight="1">
      <c r="A914" s="771"/>
      <c r="B914" s="861"/>
      <c r="C914" s="771"/>
      <c r="D914" s="771"/>
      <c r="E914" s="771"/>
      <c r="F914" s="771"/>
      <c r="G914" s="771"/>
      <c r="H914" s="771"/>
      <c r="I914" s="771"/>
      <c r="J914" s="771"/>
      <c r="K914" s="771"/>
      <c r="L914" s="771"/>
      <c r="M914" s="771"/>
      <c r="N914" s="770"/>
      <c r="O914" s="771"/>
      <c r="P914" s="771"/>
      <c r="Q914" s="771"/>
      <c r="R914" s="771"/>
      <c r="S914" s="771"/>
      <c r="T914" s="771"/>
      <c r="U914" s="771"/>
      <c r="V914" s="771"/>
      <c r="W914" s="771"/>
      <c r="X914" s="771"/>
      <c r="Y914" s="771"/>
      <c r="Z914" s="771"/>
    </row>
    <row r="915" spans="1:26" ht="15.75" customHeight="1">
      <c r="A915" s="771"/>
      <c r="B915" s="861"/>
      <c r="C915" s="771"/>
      <c r="D915" s="771"/>
      <c r="E915" s="771"/>
      <c r="F915" s="771"/>
      <c r="G915" s="771"/>
      <c r="H915" s="771"/>
      <c r="I915" s="771"/>
      <c r="J915" s="771"/>
      <c r="K915" s="771"/>
      <c r="L915" s="771"/>
      <c r="M915" s="771"/>
      <c r="N915" s="770"/>
      <c r="O915" s="771"/>
      <c r="P915" s="771"/>
      <c r="Q915" s="771"/>
      <c r="R915" s="771"/>
      <c r="S915" s="771"/>
      <c r="T915" s="771"/>
      <c r="U915" s="771"/>
      <c r="V915" s="771"/>
      <c r="W915" s="771"/>
      <c r="X915" s="771"/>
      <c r="Y915" s="771"/>
      <c r="Z915" s="771"/>
    </row>
    <row r="916" spans="1:26" ht="15.75" customHeight="1">
      <c r="A916" s="771"/>
      <c r="B916" s="861"/>
      <c r="C916" s="771"/>
      <c r="D916" s="771"/>
      <c r="E916" s="771"/>
      <c r="F916" s="771"/>
      <c r="G916" s="771"/>
      <c r="H916" s="771"/>
      <c r="I916" s="771"/>
      <c r="J916" s="771"/>
      <c r="K916" s="771"/>
      <c r="L916" s="771"/>
      <c r="M916" s="771"/>
      <c r="N916" s="770"/>
      <c r="O916" s="771"/>
      <c r="P916" s="771"/>
      <c r="Q916" s="771"/>
      <c r="R916" s="771"/>
      <c r="S916" s="771"/>
      <c r="T916" s="771"/>
      <c r="U916" s="771"/>
      <c r="V916" s="771"/>
      <c r="W916" s="771"/>
      <c r="X916" s="771"/>
      <c r="Y916" s="771"/>
      <c r="Z916" s="771"/>
    </row>
    <row r="917" spans="1:26" ht="15.75" customHeight="1">
      <c r="A917" s="771"/>
      <c r="B917" s="861"/>
      <c r="C917" s="771"/>
      <c r="D917" s="771"/>
      <c r="E917" s="771"/>
      <c r="F917" s="771"/>
      <c r="G917" s="771"/>
      <c r="H917" s="771"/>
      <c r="I917" s="771"/>
      <c r="J917" s="771"/>
      <c r="K917" s="771"/>
      <c r="L917" s="771"/>
      <c r="M917" s="771"/>
      <c r="N917" s="770"/>
      <c r="O917" s="771"/>
      <c r="P917" s="771"/>
      <c r="Q917" s="771"/>
      <c r="R917" s="771"/>
      <c r="S917" s="771"/>
      <c r="T917" s="771"/>
      <c r="U917" s="771"/>
      <c r="V917" s="771"/>
      <c r="W917" s="771"/>
      <c r="X917" s="771"/>
      <c r="Y917" s="771"/>
      <c r="Z917" s="771"/>
    </row>
    <row r="918" spans="1:26" ht="15.75" customHeight="1">
      <c r="A918" s="771"/>
      <c r="B918" s="861"/>
      <c r="C918" s="771"/>
      <c r="D918" s="771"/>
      <c r="E918" s="771"/>
      <c r="F918" s="771"/>
      <c r="G918" s="771"/>
      <c r="H918" s="771"/>
      <c r="I918" s="771"/>
      <c r="J918" s="771"/>
      <c r="K918" s="771"/>
      <c r="L918" s="771"/>
      <c r="M918" s="771"/>
      <c r="N918" s="770"/>
      <c r="O918" s="771"/>
      <c r="P918" s="771"/>
      <c r="Q918" s="771"/>
      <c r="R918" s="771"/>
      <c r="S918" s="771"/>
      <c r="T918" s="771"/>
      <c r="U918" s="771"/>
      <c r="V918" s="771"/>
      <c r="W918" s="771"/>
      <c r="X918" s="771"/>
      <c r="Y918" s="771"/>
      <c r="Z918" s="771"/>
    </row>
    <row r="919" spans="1:26" ht="15.75" customHeight="1">
      <c r="A919" s="771"/>
      <c r="B919" s="861"/>
      <c r="C919" s="771"/>
      <c r="D919" s="771"/>
      <c r="E919" s="771"/>
      <c r="F919" s="771"/>
      <c r="G919" s="771"/>
      <c r="H919" s="771"/>
      <c r="I919" s="771"/>
      <c r="J919" s="771"/>
      <c r="K919" s="771"/>
      <c r="L919" s="771"/>
      <c r="M919" s="771"/>
      <c r="N919" s="770"/>
      <c r="O919" s="771"/>
      <c r="P919" s="771"/>
      <c r="Q919" s="771"/>
      <c r="R919" s="771"/>
      <c r="S919" s="771"/>
      <c r="T919" s="771"/>
      <c r="U919" s="771"/>
      <c r="V919" s="771"/>
      <c r="W919" s="771"/>
      <c r="X919" s="771"/>
      <c r="Y919" s="771"/>
      <c r="Z919" s="771"/>
    </row>
    <row r="920" spans="1:26" ht="15.75" customHeight="1">
      <c r="A920" s="771"/>
      <c r="B920" s="861"/>
      <c r="C920" s="771"/>
      <c r="D920" s="771"/>
      <c r="E920" s="771"/>
      <c r="F920" s="771"/>
      <c r="G920" s="771"/>
      <c r="H920" s="771"/>
      <c r="I920" s="771"/>
      <c r="J920" s="771"/>
      <c r="K920" s="771"/>
      <c r="L920" s="771"/>
      <c r="M920" s="771"/>
      <c r="N920" s="770"/>
      <c r="O920" s="771"/>
      <c r="P920" s="771"/>
      <c r="Q920" s="771"/>
      <c r="R920" s="771"/>
      <c r="S920" s="771"/>
      <c r="T920" s="771"/>
      <c r="U920" s="771"/>
      <c r="V920" s="771"/>
      <c r="W920" s="771"/>
      <c r="X920" s="771"/>
      <c r="Y920" s="771"/>
      <c r="Z920" s="771"/>
    </row>
    <row r="921" spans="1:26" ht="15.75" customHeight="1">
      <c r="A921" s="771"/>
      <c r="B921" s="861"/>
      <c r="C921" s="771"/>
      <c r="D921" s="771"/>
      <c r="E921" s="771"/>
      <c r="F921" s="771"/>
      <c r="G921" s="771"/>
      <c r="H921" s="771"/>
      <c r="I921" s="771"/>
      <c r="J921" s="771"/>
      <c r="K921" s="771"/>
      <c r="L921" s="771"/>
      <c r="M921" s="771"/>
      <c r="N921" s="770"/>
      <c r="O921" s="771"/>
      <c r="P921" s="771"/>
      <c r="Q921" s="771"/>
      <c r="R921" s="771"/>
      <c r="S921" s="771"/>
      <c r="T921" s="771"/>
      <c r="U921" s="771"/>
      <c r="V921" s="771"/>
      <c r="W921" s="771"/>
      <c r="X921" s="771"/>
      <c r="Y921" s="771"/>
      <c r="Z921" s="771"/>
    </row>
    <row r="922" spans="1:26" ht="15.75" customHeight="1">
      <c r="A922" s="771"/>
      <c r="B922" s="861"/>
      <c r="C922" s="771"/>
      <c r="D922" s="771"/>
      <c r="E922" s="771"/>
      <c r="F922" s="771"/>
      <c r="G922" s="771"/>
      <c r="H922" s="771"/>
      <c r="I922" s="771"/>
      <c r="J922" s="771"/>
      <c r="K922" s="771"/>
      <c r="L922" s="771"/>
      <c r="M922" s="771"/>
      <c r="N922" s="770"/>
      <c r="O922" s="771"/>
      <c r="P922" s="771"/>
      <c r="Q922" s="771"/>
      <c r="R922" s="771"/>
      <c r="S922" s="771"/>
      <c r="T922" s="771"/>
      <c r="U922" s="771"/>
      <c r="V922" s="771"/>
      <c r="W922" s="771"/>
      <c r="X922" s="771"/>
      <c r="Y922" s="771"/>
      <c r="Z922" s="771"/>
    </row>
    <row r="923" spans="1:26" ht="15.75" customHeight="1">
      <c r="A923" s="771"/>
      <c r="B923" s="861"/>
      <c r="C923" s="771"/>
      <c r="D923" s="771"/>
      <c r="E923" s="771"/>
      <c r="F923" s="771"/>
      <c r="G923" s="771"/>
      <c r="H923" s="771"/>
      <c r="I923" s="771"/>
      <c r="J923" s="771"/>
      <c r="K923" s="771"/>
      <c r="L923" s="771"/>
      <c r="M923" s="771"/>
      <c r="N923" s="770"/>
      <c r="O923" s="771"/>
      <c r="P923" s="771"/>
      <c r="Q923" s="771"/>
      <c r="R923" s="771"/>
      <c r="S923" s="771"/>
      <c r="T923" s="771"/>
      <c r="U923" s="771"/>
      <c r="V923" s="771"/>
      <c r="W923" s="771"/>
      <c r="X923" s="771"/>
      <c r="Y923" s="771"/>
      <c r="Z923" s="771"/>
    </row>
    <row r="924" spans="1:26" ht="15.75" customHeight="1">
      <c r="A924" s="771"/>
      <c r="B924" s="861"/>
      <c r="C924" s="771"/>
      <c r="D924" s="771"/>
      <c r="E924" s="771"/>
      <c r="F924" s="771"/>
      <c r="G924" s="771"/>
      <c r="H924" s="771"/>
      <c r="I924" s="771"/>
      <c r="J924" s="771"/>
      <c r="K924" s="771"/>
      <c r="L924" s="771"/>
      <c r="M924" s="771"/>
      <c r="N924" s="770"/>
      <c r="O924" s="771"/>
      <c r="P924" s="771"/>
      <c r="Q924" s="771"/>
      <c r="R924" s="771"/>
      <c r="S924" s="771"/>
      <c r="T924" s="771"/>
      <c r="U924" s="771"/>
      <c r="V924" s="771"/>
      <c r="W924" s="771"/>
      <c r="X924" s="771"/>
      <c r="Y924" s="771"/>
      <c r="Z924" s="771"/>
    </row>
    <row r="925" spans="1:26" ht="15.75" customHeight="1">
      <c r="A925" s="771"/>
      <c r="B925" s="861"/>
      <c r="C925" s="771"/>
      <c r="D925" s="771"/>
      <c r="E925" s="771"/>
      <c r="F925" s="771"/>
      <c r="G925" s="771"/>
      <c r="H925" s="771"/>
      <c r="I925" s="771"/>
      <c r="J925" s="771"/>
      <c r="K925" s="771"/>
      <c r="L925" s="771"/>
      <c r="M925" s="771"/>
      <c r="N925" s="770"/>
      <c r="O925" s="771"/>
      <c r="P925" s="771"/>
      <c r="Q925" s="771"/>
      <c r="R925" s="771"/>
      <c r="S925" s="771"/>
      <c r="T925" s="771"/>
      <c r="U925" s="771"/>
      <c r="V925" s="771"/>
      <c r="W925" s="771"/>
      <c r="X925" s="771"/>
      <c r="Y925" s="771"/>
      <c r="Z925" s="771"/>
    </row>
    <row r="926" spans="1:26" ht="15.75" customHeight="1">
      <c r="A926" s="771"/>
      <c r="B926" s="861"/>
      <c r="C926" s="771"/>
      <c r="D926" s="771"/>
      <c r="E926" s="771"/>
      <c r="F926" s="771"/>
      <c r="G926" s="771"/>
      <c r="H926" s="771"/>
      <c r="I926" s="771"/>
      <c r="J926" s="771"/>
      <c r="K926" s="771"/>
      <c r="L926" s="771"/>
      <c r="M926" s="771"/>
      <c r="N926" s="770"/>
      <c r="O926" s="771"/>
      <c r="P926" s="771"/>
      <c r="Q926" s="771"/>
      <c r="R926" s="771"/>
      <c r="S926" s="771"/>
      <c r="T926" s="771"/>
      <c r="U926" s="771"/>
      <c r="V926" s="771"/>
      <c r="W926" s="771"/>
      <c r="X926" s="771"/>
      <c r="Y926" s="771"/>
      <c r="Z926" s="771"/>
    </row>
    <row r="927" spans="1:26" ht="15.75" customHeight="1">
      <c r="A927" s="771"/>
      <c r="B927" s="861"/>
      <c r="C927" s="771"/>
      <c r="D927" s="771"/>
      <c r="E927" s="771"/>
      <c r="F927" s="771"/>
      <c r="G927" s="771"/>
      <c r="H927" s="771"/>
      <c r="I927" s="771"/>
      <c r="J927" s="771"/>
      <c r="K927" s="771"/>
      <c r="L927" s="771"/>
      <c r="M927" s="771"/>
      <c r="N927" s="770"/>
      <c r="O927" s="771"/>
      <c r="P927" s="771"/>
      <c r="Q927" s="771"/>
      <c r="R927" s="771"/>
      <c r="S927" s="771"/>
      <c r="T927" s="771"/>
      <c r="U927" s="771"/>
      <c r="V927" s="771"/>
      <c r="W927" s="771"/>
      <c r="X927" s="771"/>
      <c r="Y927" s="771"/>
      <c r="Z927" s="771"/>
    </row>
    <row r="928" spans="1:26" ht="15.75" customHeight="1">
      <c r="A928" s="771"/>
      <c r="B928" s="861"/>
      <c r="C928" s="771"/>
      <c r="D928" s="771"/>
      <c r="E928" s="771"/>
      <c r="F928" s="771"/>
      <c r="G928" s="771"/>
      <c r="H928" s="771"/>
      <c r="I928" s="771"/>
      <c r="J928" s="771"/>
      <c r="K928" s="771"/>
      <c r="L928" s="771"/>
      <c r="M928" s="771"/>
      <c r="N928" s="770"/>
      <c r="O928" s="771"/>
      <c r="P928" s="771"/>
      <c r="Q928" s="771"/>
      <c r="R928" s="771"/>
      <c r="S928" s="771"/>
      <c r="T928" s="771"/>
      <c r="U928" s="771"/>
      <c r="V928" s="771"/>
      <c r="W928" s="771"/>
      <c r="X928" s="771"/>
      <c r="Y928" s="771"/>
      <c r="Z928" s="771"/>
    </row>
    <row r="929" spans="1:26" ht="15.75" customHeight="1">
      <c r="A929" s="771"/>
      <c r="B929" s="861"/>
      <c r="C929" s="771"/>
      <c r="D929" s="771"/>
      <c r="E929" s="771"/>
      <c r="F929" s="771"/>
      <c r="G929" s="771"/>
      <c r="H929" s="771"/>
      <c r="I929" s="771"/>
      <c r="J929" s="771"/>
      <c r="K929" s="771"/>
      <c r="L929" s="771"/>
      <c r="M929" s="771"/>
      <c r="N929" s="770"/>
      <c r="O929" s="771"/>
      <c r="P929" s="771"/>
      <c r="Q929" s="771"/>
      <c r="R929" s="771"/>
      <c r="S929" s="771"/>
      <c r="T929" s="771"/>
      <c r="U929" s="771"/>
      <c r="V929" s="771"/>
      <c r="W929" s="771"/>
      <c r="X929" s="771"/>
      <c r="Y929" s="771"/>
      <c r="Z929" s="771"/>
    </row>
    <row r="930" spans="1:26" ht="15.75" customHeight="1">
      <c r="A930" s="771"/>
      <c r="B930" s="861"/>
      <c r="C930" s="771"/>
      <c r="D930" s="771"/>
      <c r="E930" s="771"/>
      <c r="F930" s="771"/>
      <c r="G930" s="771"/>
      <c r="H930" s="771"/>
      <c r="I930" s="771"/>
      <c r="J930" s="771"/>
      <c r="K930" s="771"/>
      <c r="L930" s="771"/>
      <c r="M930" s="771"/>
      <c r="N930" s="770"/>
      <c r="O930" s="771"/>
      <c r="P930" s="771"/>
      <c r="Q930" s="771"/>
      <c r="R930" s="771"/>
      <c r="S930" s="771"/>
      <c r="T930" s="771"/>
      <c r="U930" s="771"/>
      <c r="V930" s="771"/>
      <c r="W930" s="771"/>
      <c r="X930" s="771"/>
      <c r="Y930" s="771"/>
      <c r="Z930" s="771"/>
    </row>
    <row r="931" spans="1:26" ht="15.75" customHeight="1">
      <c r="A931" s="771"/>
      <c r="B931" s="861"/>
      <c r="C931" s="771"/>
      <c r="D931" s="771"/>
      <c r="E931" s="771"/>
      <c r="F931" s="771"/>
      <c r="G931" s="771"/>
      <c r="H931" s="771"/>
      <c r="I931" s="771"/>
      <c r="J931" s="771"/>
      <c r="K931" s="771"/>
      <c r="L931" s="771"/>
      <c r="M931" s="771"/>
      <c r="N931" s="770"/>
      <c r="O931" s="771"/>
      <c r="P931" s="771"/>
      <c r="Q931" s="771"/>
      <c r="R931" s="771"/>
      <c r="S931" s="771"/>
      <c r="T931" s="771"/>
      <c r="U931" s="771"/>
      <c r="V931" s="771"/>
      <c r="W931" s="771"/>
      <c r="X931" s="771"/>
      <c r="Y931" s="771"/>
      <c r="Z931" s="771"/>
    </row>
    <row r="932" spans="1:26" ht="15.75" customHeight="1">
      <c r="A932" s="771"/>
      <c r="B932" s="861"/>
      <c r="C932" s="771"/>
      <c r="D932" s="771"/>
      <c r="E932" s="771"/>
      <c r="F932" s="771"/>
      <c r="G932" s="771"/>
      <c r="H932" s="771"/>
      <c r="I932" s="771"/>
      <c r="J932" s="771"/>
      <c r="K932" s="771"/>
      <c r="L932" s="771"/>
      <c r="M932" s="771"/>
      <c r="N932" s="770"/>
      <c r="O932" s="771"/>
      <c r="P932" s="771"/>
      <c r="Q932" s="771"/>
      <c r="R932" s="771"/>
      <c r="S932" s="771"/>
      <c r="T932" s="771"/>
      <c r="U932" s="771"/>
      <c r="V932" s="771"/>
      <c r="W932" s="771"/>
      <c r="X932" s="771"/>
      <c r="Y932" s="771"/>
      <c r="Z932" s="771"/>
    </row>
    <row r="933" spans="1:26" ht="15.75" customHeight="1">
      <c r="A933" s="771"/>
      <c r="B933" s="861"/>
      <c r="C933" s="771"/>
      <c r="D933" s="771"/>
      <c r="E933" s="771"/>
      <c r="F933" s="771"/>
      <c r="G933" s="771"/>
      <c r="H933" s="771"/>
      <c r="I933" s="771"/>
      <c r="J933" s="771"/>
      <c r="K933" s="771"/>
      <c r="L933" s="771"/>
      <c r="M933" s="771"/>
      <c r="N933" s="770"/>
      <c r="O933" s="771"/>
      <c r="P933" s="771"/>
      <c r="Q933" s="771"/>
      <c r="R933" s="771"/>
      <c r="S933" s="771"/>
      <c r="T933" s="771"/>
      <c r="U933" s="771"/>
      <c r="V933" s="771"/>
      <c r="W933" s="771"/>
      <c r="X933" s="771"/>
      <c r="Y933" s="771"/>
      <c r="Z933" s="771"/>
    </row>
    <row r="934" spans="1:26" ht="15.75" customHeight="1">
      <c r="A934" s="771"/>
      <c r="B934" s="861"/>
      <c r="C934" s="771"/>
      <c r="D934" s="771"/>
      <c r="E934" s="771"/>
      <c r="F934" s="771"/>
      <c r="G934" s="771"/>
      <c r="H934" s="771"/>
      <c r="I934" s="771"/>
      <c r="J934" s="771"/>
      <c r="K934" s="771"/>
      <c r="L934" s="771"/>
      <c r="M934" s="771"/>
      <c r="N934" s="770"/>
      <c r="O934" s="771"/>
      <c r="P934" s="771"/>
      <c r="Q934" s="771"/>
      <c r="R934" s="771"/>
      <c r="S934" s="771"/>
      <c r="T934" s="771"/>
      <c r="U934" s="771"/>
      <c r="V934" s="771"/>
      <c r="W934" s="771"/>
      <c r="X934" s="771"/>
      <c r="Y934" s="771"/>
      <c r="Z934" s="771"/>
    </row>
    <row r="935" spans="1:26" ht="15.75" customHeight="1">
      <c r="A935" s="771"/>
      <c r="B935" s="861"/>
      <c r="C935" s="771"/>
      <c r="D935" s="771"/>
      <c r="E935" s="771"/>
      <c r="F935" s="771"/>
      <c r="G935" s="771"/>
      <c r="H935" s="771"/>
      <c r="I935" s="771"/>
      <c r="J935" s="771"/>
      <c r="K935" s="771"/>
      <c r="L935" s="771"/>
      <c r="M935" s="771"/>
      <c r="N935" s="770"/>
      <c r="O935" s="771"/>
      <c r="P935" s="771"/>
      <c r="Q935" s="771"/>
      <c r="R935" s="771"/>
      <c r="S935" s="771"/>
      <c r="T935" s="771"/>
      <c r="U935" s="771"/>
      <c r="V935" s="771"/>
      <c r="W935" s="771"/>
      <c r="X935" s="771"/>
      <c r="Y935" s="771"/>
      <c r="Z935" s="771"/>
    </row>
    <row r="936" spans="1:26" ht="15.75" customHeight="1">
      <c r="A936" s="771"/>
      <c r="B936" s="861"/>
      <c r="C936" s="771"/>
      <c r="D936" s="771"/>
      <c r="E936" s="771"/>
      <c r="F936" s="771"/>
      <c r="G936" s="771"/>
      <c r="H936" s="771"/>
      <c r="I936" s="771"/>
      <c r="J936" s="771"/>
      <c r="K936" s="771"/>
      <c r="L936" s="771"/>
      <c r="M936" s="771"/>
      <c r="N936" s="770"/>
      <c r="O936" s="771"/>
      <c r="P936" s="771"/>
      <c r="Q936" s="771"/>
      <c r="R936" s="771"/>
      <c r="S936" s="771"/>
      <c r="T936" s="771"/>
      <c r="U936" s="771"/>
      <c r="V936" s="771"/>
      <c r="W936" s="771"/>
      <c r="X936" s="771"/>
      <c r="Y936" s="771"/>
      <c r="Z936" s="771"/>
    </row>
    <row r="937" spans="1:26" ht="15.75" customHeight="1">
      <c r="A937" s="771"/>
      <c r="B937" s="861"/>
      <c r="C937" s="771"/>
      <c r="D937" s="771"/>
      <c r="E937" s="771"/>
      <c r="F937" s="771"/>
      <c r="G937" s="771"/>
      <c r="H937" s="771"/>
      <c r="I937" s="771"/>
      <c r="J937" s="771"/>
      <c r="K937" s="771"/>
      <c r="L937" s="771"/>
      <c r="M937" s="771"/>
      <c r="N937" s="770"/>
      <c r="O937" s="771"/>
      <c r="P937" s="771"/>
      <c r="Q937" s="771"/>
      <c r="R937" s="771"/>
      <c r="S937" s="771"/>
      <c r="T937" s="771"/>
      <c r="U937" s="771"/>
      <c r="V937" s="771"/>
      <c r="W937" s="771"/>
      <c r="X937" s="771"/>
      <c r="Y937" s="771"/>
      <c r="Z937" s="771"/>
    </row>
    <row r="938" spans="1:26" ht="15.75" customHeight="1">
      <c r="A938" s="771"/>
      <c r="B938" s="861"/>
      <c r="C938" s="771"/>
      <c r="D938" s="771"/>
      <c r="E938" s="771"/>
      <c r="F938" s="771"/>
      <c r="G938" s="771"/>
      <c r="H938" s="771"/>
      <c r="I938" s="771"/>
      <c r="J938" s="771"/>
      <c r="K938" s="771"/>
      <c r="L938" s="771"/>
      <c r="M938" s="771"/>
      <c r="N938" s="770"/>
      <c r="O938" s="771"/>
      <c r="P938" s="771"/>
      <c r="Q938" s="771"/>
      <c r="R938" s="771"/>
      <c r="S938" s="771"/>
      <c r="T938" s="771"/>
      <c r="U938" s="771"/>
      <c r="V938" s="771"/>
      <c r="W938" s="771"/>
      <c r="X938" s="771"/>
      <c r="Y938" s="771"/>
      <c r="Z938" s="771"/>
    </row>
    <row r="939" spans="1:26" ht="15.75" customHeight="1">
      <c r="A939" s="771"/>
      <c r="B939" s="861"/>
      <c r="C939" s="771"/>
      <c r="D939" s="771"/>
      <c r="E939" s="771"/>
      <c r="F939" s="771"/>
      <c r="G939" s="771"/>
      <c r="H939" s="771"/>
      <c r="I939" s="771"/>
      <c r="J939" s="771"/>
      <c r="K939" s="771"/>
      <c r="L939" s="771"/>
      <c r="M939" s="771"/>
      <c r="N939" s="770"/>
      <c r="O939" s="771"/>
      <c r="P939" s="771"/>
      <c r="Q939" s="771"/>
      <c r="R939" s="771"/>
      <c r="S939" s="771"/>
      <c r="T939" s="771"/>
      <c r="U939" s="771"/>
      <c r="V939" s="771"/>
      <c r="W939" s="771"/>
      <c r="X939" s="771"/>
      <c r="Y939" s="771"/>
      <c r="Z939" s="771"/>
    </row>
    <row r="940" spans="1:26" ht="15.75" customHeight="1">
      <c r="A940" s="771"/>
      <c r="B940" s="861"/>
      <c r="C940" s="771"/>
      <c r="D940" s="771"/>
      <c r="E940" s="771"/>
      <c r="F940" s="771"/>
      <c r="G940" s="771"/>
      <c r="H940" s="771"/>
      <c r="I940" s="771"/>
      <c r="J940" s="771"/>
      <c r="K940" s="771"/>
      <c r="L940" s="771"/>
      <c r="M940" s="771"/>
      <c r="N940" s="770"/>
      <c r="O940" s="771"/>
      <c r="P940" s="771"/>
      <c r="Q940" s="771"/>
      <c r="R940" s="771"/>
      <c r="S940" s="771"/>
      <c r="T940" s="771"/>
      <c r="U940" s="771"/>
      <c r="V940" s="771"/>
      <c r="W940" s="771"/>
      <c r="X940" s="771"/>
      <c r="Y940" s="771"/>
      <c r="Z940" s="771"/>
    </row>
    <row r="941" spans="1:26" ht="15.75" customHeight="1">
      <c r="A941" s="771"/>
      <c r="B941" s="861"/>
      <c r="C941" s="771"/>
      <c r="D941" s="771"/>
      <c r="E941" s="771"/>
      <c r="F941" s="771"/>
      <c r="G941" s="771"/>
      <c r="H941" s="771"/>
      <c r="I941" s="771"/>
      <c r="J941" s="771"/>
      <c r="K941" s="771"/>
      <c r="L941" s="771"/>
      <c r="M941" s="771"/>
      <c r="N941" s="770"/>
      <c r="O941" s="771"/>
      <c r="P941" s="771"/>
      <c r="Q941" s="771"/>
      <c r="R941" s="771"/>
      <c r="S941" s="771"/>
      <c r="T941" s="771"/>
      <c r="U941" s="771"/>
      <c r="V941" s="771"/>
      <c r="W941" s="771"/>
      <c r="X941" s="771"/>
      <c r="Y941" s="771"/>
      <c r="Z941" s="771"/>
    </row>
    <row r="942" spans="1:26" ht="15.75" customHeight="1">
      <c r="A942" s="771"/>
      <c r="B942" s="861"/>
      <c r="C942" s="771"/>
      <c r="D942" s="771"/>
      <c r="E942" s="771"/>
      <c r="F942" s="771"/>
      <c r="G942" s="771"/>
      <c r="H942" s="771"/>
      <c r="I942" s="771"/>
      <c r="J942" s="771"/>
      <c r="K942" s="771"/>
      <c r="L942" s="771"/>
      <c r="M942" s="771"/>
      <c r="N942" s="770"/>
      <c r="O942" s="771"/>
      <c r="P942" s="771"/>
      <c r="Q942" s="771"/>
      <c r="R942" s="771"/>
      <c r="S942" s="771"/>
      <c r="T942" s="771"/>
      <c r="U942" s="771"/>
      <c r="V942" s="771"/>
      <c r="W942" s="771"/>
      <c r="X942" s="771"/>
      <c r="Y942" s="771"/>
      <c r="Z942" s="771"/>
    </row>
    <row r="943" spans="1:26" ht="15.75" customHeight="1">
      <c r="A943" s="771"/>
      <c r="B943" s="861"/>
      <c r="C943" s="771"/>
      <c r="D943" s="771"/>
      <c r="E943" s="771"/>
      <c r="F943" s="771"/>
      <c r="G943" s="771"/>
      <c r="H943" s="771"/>
      <c r="I943" s="771"/>
      <c r="J943" s="771"/>
      <c r="K943" s="771"/>
      <c r="L943" s="771"/>
      <c r="M943" s="771"/>
      <c r="N943" s="770"/>
      <c r="O943" s="771"/>
      <c r="P943" s="771"/>
      <c r="Q943" s="771"/>
      <c r="R943" s="771"/>
      <c r="S943" s="771"/>
      <c r="T943" s="771"/>
      <c r="U943" s="771"/>
      <c r="V943" s="771"/>
      <c r="W943" s="771"/>
      <c r="X943" s="771"/>
      <c r="Y943" s="771"/>
      <c r="Z943" s="771"/>
    </row>
    <row r="944" spans="1:26" ht="15.75" customHeight="1">
      <c r="A944" s="771"/>
      <c r="B944" s="861"/>
      <c r="C944" s="771"/>
      <c r="D944" s="771"/>
      <c r="E944" s="771"/>
      <c r="F944" s="771"/>
      <c r="G944" s="771"/>
      <c r="H944" s="771"/>
      <c r="I944" s="771"/>
      <c r="J944" s="771"/>
      <c r="K944" s="771"/>
      <c r="L944" s="771"/>
      <c r="M944" s="771"/>
      <c r="N944" s="770"/>
      <c r="O944" s="771"/>
      <c r="P944" s="771"/>
      <c r="Q944" s="771"/>
      <c r="R944" s="771"/>
      <c r="S944" s="771"/>
      <c r="T944" s="771"/>
      <c r="U944" s="771"/>
      <c r="V944" s="771"/>
      <c r="W944" s="771"/>
      <c r="X944" s="771"/>
      <c r="Y944" s="771"/>
      <c r="Z944" s="771"/>
    </row>
    <row r="945" spans="1:26" ht="15.75" customHeight="1">
      <c r="A945" s="771"/>
      <c r="B945" s="861"/>
      <c r="C945" s="771"/>
      <c r="D945" s="771"/>
      <c r="E945" s="771"/>
      <c r="F945" s="771"/>
      <c r="G945" s="771"/>
      <c r="H945" s="771"/>
      <c r="I945" s="771"/>
      <c r="J945" s="771"/>
      <c r="K945" s="771"/>
      <c r="L945" s="771"/>
      <c r="M945" s="771"/>
      <c r="N945" s="770"/>
      <c r="O945" s="771"/>
      <c r="P945" s="771"/>
      <c r="Q945" s="771"/>
      <c r="R945" s="771"/>
      <c r="S945" s="771"/>
      <c r="T945" s="771"/>
      <c r="U945" s="771"/>
      <c r="V945" s="771"/>
      <c r="W945" s="771"/>
      <c r="X945" s="771"/>
      <c r="Y945" s="771"/>
      <c r="Z945" s="771"/>
    </row>
    <row r="946" spans="1:26" ht="15.75" customHeight="1">
      <c r="A946" s="771"/>
      <c r="B946" s="861"/>
      <c r="C946" s="771"/>
      <c r="D946" s="771"/>
      <c r="E946" s="771"/>
      <c r="F946" s="771"/>
      <c r="G946" s="771"/>
      <c r="H946" s="771"/>
      <c r="I946" s="771"/>
      <c r="J946" s="771"/>
      <c r="K946" s="771"/>
      <c r="L946" s="771"/>
      <c r="M946" s="771"/>
      <c r="N946" s="770"/>
      <c r="O946" s="771"/>
      <c r="P946" s="771"/>
      <c r="Q946" s="771"/>
      <c r="R946" s="771"/>
      <c r="S946" s="771"/>
      <c r="T946" s="771"/>
      <c r="U946" s="771"/>
      <c r="V946" s="771"/>
      <c r="W946" s="771"/>
      <c r="X946" s="771"/>
      <c r="Y946" s="771"/>
      <c r="Z946" s="771"/>
    </row>
    <row r="947" spans="1:26" ht="15.75" customHeight="1">
      <c r="A947" s="771"/>
      <c r="B947" s="861"/>
      <c r="C947" s="771"/>
      <c r="D947" s="771"/>
      <c r="E947" s="771"/>
      <c r="F947" s="771"/>
      <c r="G947" s="771"/>
      <c r="H947" s="771"/>
      <c r="I947" s="771"/>
      <c r="J947" s="771"/>
      <c r="K947" s="771"/>
      <c r="L947" s="771"/>
      <c r="M947" s="771"/>
      <c r="N947" s="770"/>
      <c r="O947" s="771"/>
      <c r="P947" s="771"/>
      <c r="Q947" s="771"/>
      <c r="R947" s="771"/>
      <c r="S947" s="771"/>
      <c r="T947" s="771"/>
      <c r="U947" s="771"/>
      <c r="V947" s="771"/>
      <c r="W947" s="771"/>
      <c r="X947" s="771"/>
      <c r="Y947" s="771"/>
      <c r="Z947" s="771"/>
    </row>
    <row r="948" spans="1:26" ht="15.75" customHeight="1">
      <c r="A948" s="771"/>
      <c r="B948" s="861"/>
      <c r="C948" s="771"/>
      <c r="D948" s="771"/>
      <c r="E948" s="771"/>
      <c r="F948" s="771"/>
      <c r="G948" s="771"/>
      <c r="H948" s="771"/>
      <c r="I948" s="771"/>
      <c r="J948" s="771"/>
      <c r="K948" s="771"/>
      <c r="L948" s="771"/>
      <c r="M948" s="771"/>
      <c r="N948" s="770"/>
      <c r="O948" s="771"/>
      <c r="P948" s="771"/>
      <c r="Q948" s="771"/>
      <c r="R948" s="771"/>
      <c r="S948" s="771"/>
      <c r="T948" s="771"/>
      <c r="U948" s="771"/>
      <c r="V948" s="771"/>
      <c r="W948" s="771"/>
      <c r="X948" s="771"/>
      <c r="Y948" s="771"/>
      <c r="Z948" s="771"/>
    </row>
    <row r="949" spans="1:26" ht="15.75" customHeight="1">
      <c r="A949" s="771"/>
      <c r="B949" s="861"/>
      <c r="C949" s="771"/>
      <c r="D949" s="771"/>
      <c r="E949" s="771"/>
      <c r="F949" s="771"/>
      <c r="G949" s="771"/>
      <c r="H949" s="771"/>
      <c r="I949" s="771"/>
      <c r="J949" s="771"/>
      <c r="K949" s="771"/>
      <c r="L949" s="771"/>
      <c r="M949" s="771"/>
      <c r="N949" s="770"/>
      <c r="O949" s="771"/>
      <c r="P949" s="771"/>
      <c r="Q949" s="771"/>
      <c r="R949" s="771"/>
      <c r="S949" s="771"/>
      <c r="T949" s="771"/>
      <c r="U949" s="771"/>
      <c r="V949" s="771"/>
      <c r="W949" s="771"/>
      <c r="X949" s="771"/>
      <c r="Y949" s="771"/>
      <c r="Z949" s="771"/>
    </row>
    <row r="950" spans="1:26" ht="15.75" customHeight="1">
      <c r="A950" s="771"/>
      <c r="B950" s="861"/>
      <c r="C950" s="771"/>
      <c r="D950" s="771"/>
      <c r="E950" s="771"/>
      <c r="F950" s="771"/>
      <c r="G950" s="771"/>
      <c r="H950" s="771"/>
      <c r="I950" s="771"/>
      <c r="J950" s="771"/>
      <c r="K950" s="771"/>
      <c r="L950" s="771"/>
      <c r="M950" s="771"/>
      <c r="N950" s="770"/>
      <c r="O950" s="771"/>
      <c r="P950" s="771"/>
      <c r="Q950" s="771"/>
      <c r="R950" s="771"/>
      <c r="S950" s="771"/>
      <c r="T950" s="771"/>
      <c r="U950" s="771"/>
      <c r="V950" s="771"/>
      <c r="W950" s="771"/>
      <c r="X950" s="771"/>
      <c r="Y950" s="771"/>
      <c r="Z950" s="771"/>
    </row>
    <row r="951" spans="1:26" ht="15.75" customHeight="1">
      <c r="A951" s="771"/>
      <c r="B951" s="861"/>
      <c r="C951" s="771"/>
      <c r="D951" s="771"/>
      <c r="E951" s="771"/>
      <c r="F951" s="771"/>
      <c r="G951" s="771"/>
      <c r="H951" s="771"/>
      <c r="I951" s="771"/>
      <c r="J951" s="771"/>
      <c r="K951" s="771"/>
      <c r="L951" s="771"/>
      <c r="M951" s="771"/>
      <c r="N951" s="770"/>
      <c r="O951" s="771"/>
      <c r="P951" s="771"/>
      <c r="Q951" s="771"/>
      <c r="R951" s="771"/>
      <c r="S951" s="771"/>
      <c r="T951" s="771"/>
      <c r="U951" s="771"/>
      <c r="V951" s="771"/>
      <c r="W951" s="771"/>
      <c r="X951" s="771"/>
      <c r="Y951" s="771"/>
      <c r="Z951" s="771"/>
    </row>
    <row r="952" spans="1:26" ht="15.75" customHeight="1">
      <c r="A952" s="771"/>
      <c r="B952" s="861"/>
      <c r="C952" s="771"/>
      <c r="D952" s="771"/>
      <c r="E952" s="771"/>
      <c r="F952" s="771"/>
      <c r="G952" s="771"/>
      <c r="H952" s="771"/>
      <c r="I952" s="771"/>
      <c r="J952" s="771"/>
      <c r="K952" s="771"/>
      <c r="L952" s="771"/>
      <c r="M952" s="771"/>
      <c r="N952" s="770"/>
      <c r="O952" s="771"/>
      <c r="P952" s="771"/>
      <c r="Q952" s="771"/>
      <c r="R952" s="771"/>
      <c r="S952" s="771"/>
      <c r="T952" s="771"/>
      <c r="U952" s="771"/>
      <c r="V952" s="771"/>
      <c r="W952" s="771"/>
      <c r="X952" s="771"/>
      <c r="Y952" s="771"/>
      <c r="Z952" s="771"/>
    </row>
    <row r="953" spans="1:26" ht="15.75" customHeight="1">
      <c r="A953" s="771"/>
      <c r="B953" s="861"/>
      <c r="C953" s="771"/>
      <c r="D953" s="771"/>
      <c r="E953" s="771"/>
      <c r="F953" s="771"/>
      <c r="G953" s="771"/>
      <c r="H953" s="771"/>
      <c r="I953" s="771"/>
      <c r="J953" s="771"/>
      <c r="K953" s="771"/>
      <c r="L953" s="771"/>
      <c r="M953" s="771"/>
      <c r="N953" s="770"/>
      <c r="O953" s="771"/>
      <c r="P953" s="771"/>
      <c r="Q953" s="771"/>
      <c r="R953" s="771"/>
      <c r="S953" s="771"/>
      <c r="T953" s="771"/>
      <c r="U953" s="771"/>
      <c r="V953" s="771"/>
      <c r="W953" s="771"/>
      <c r="X953" s="771"/>
      <c r="Y953" s="771"/>
      <c r="Z953" s="771"/>
    </row>
    <row r="954" spans="1:26" ht="15.75" customHeight="1">
      <c r="A954" s="771"/>
      <c r="B954" s="861"/>
      <c r="C954" s="771"/>
      <c r="D954" s="771"/>
      <c r="E954" s="771"/>
      <c r="F954" s="771"/>
      <c r="G954" s="771"/>
      <c r="H954" s="771"/>
      <c r="I954" s="771"/>
      <c r="J954" s="771"/>
      <c r="K954" s="771"/>
      <c r="L954" s="771"/>
      <c r="M954" s="771"/>
      <c r="N954" s="770"/>
      <c r="O954" s="771"/>
      <c r="P954" s="771"/>
      <c r="Q954" s="771"/>
      <c r="R954" s="771"/>
      <c r="S954" s="771"/>
      <c r="T954" s="771"/>
      <c r="U954" s="771"/>
      <c r="V954" s="771"/>
      <c r="W954" s="771"/>
      <c r="X954" s="771"/>
      <c r="Y954" s="771"/>
      <c r="Z954" s="771"/>
    </row>
    <row r="955" spans="1:26" ht="15.75" customHeight="1">
      <c r="A955" s="771"/>
      <c r="B955" s="861"/>
      <c r="C955" s="771"/>
      <c r="D955" s="771"/>
      <c r="E955" s="771"/>
      <c r="F955" s="771"/>
      <c r="G955" s="771"/>
      <c r="H955" s="771"/>
      <c r="I955" s="771"/>
      <c r="J955" s="771"/>
      <c r="K955" s="771"/>
      <c r="L955" s="771"/>
      <c r="M955" s="771"/>
      <c r="N955" s="770"/>
      <c r="O955" s="771"/>
      <c r="P955" s="771"/>
      <c r="Q955" s="771"/>
      <c r="R955" s="771"/>
      <c r="S955" s="771"/>
      <c r="T955" s="771"/>
      <c r="U955" s="771"/>
      <c r="V955" s="771"/>
      <c r="W955" s="771"/>
      <c r="X955" s="771"/>
      <c r="Y955" s="771"/>
      <c r="Z955" s="771"/>
    </row>
    <row r="956" spans="1:26" ht="15.75" customHeight="1">
      <c r="A956" s="771"/>
      <c r="B956" s="861"/>
      <c r="C956" s="771"/>
      <c r="D956" s="771"/>
      <c r="E956" s="771"/>
      <c r="F956" s="771"/>
      <c r="G956" s="771"/>
      <c r="H956" s="771"/>
      <c r="I956" s="771"/>
      <c r="J956" s="771"/>
      <c r="K956" s="771"/>
      <c r="L956" s="771"/>
      <c r="M956" s="771"/>
      <c r="N956" s="770"/>
      <c r="O956" s="771"/>
      <c r="P956" s="771"/>
      <c r="Q956" s="771"/>
      <c r="R956" s="771"/>
      <c r="S956" s="771"/>
      <c r="T956" s="771"/>
      <c r="U956" s="771"/>
      <c r="V956" s="771"/>
      <c r="W956" s="771"/>
      <c r="X956" s="771"/>
      <c r="Y956" s="771"/>
      <c r="Z956" s="771"/>
    </row>
    <row r="957" spans="1:26" ht="15.75" customHeight="1">
      <c r="A957" s="771"/>
      <c r="B957" s="861"/>
      <c r="C957" s="771"/>
      <c r="D957" s="771"/>
      <c r="E957" s="771"/>
      <c r="F957" s="771"/>
      <c r="G957" s="771"/>
      <c r="H957" s="771"/>
      <c r="I957" s="771"/>
      <c r="J957" s="771"/>
      <c r="K957" s="771"/>
      <c r="L957" s="771"/>
      <c r="M957" s="771"/>
      <c r="N957" s="770"/>
      <c r="O957" s="771"/>
      <c r="P957" s="771"/>
      <c r="Q957" s="771"/>
      <c r="R957" s="771"/>
      <c r="S957" s="771"/>
      <c r="T957" s="771"/>
      <c r="U957" s="771"/>
      <c r="V957" s="771"/>
      <c r="W957" s="771"/>
      <c r="X957" s="771"/>
      <c r="Y957" s="771"/>
      <c r="Z957" s="771"/>
    </row>
    <row r="958" spans="1:26" ht="15.75" customHeight="1">
      <c r="A958" s="771"/>
      <c r="B958" s="861"/>
      <c r="C958" s="771"/>
      <c r="D958" s="771"/>
      <c r="E958" s="771"/>
      <c r="F958" s="771"/>
      <c r="G958" s="771"/>
      <c r="H958" s="771"/>
      <c r="I958" s="771"/>
      <c r="J958" s="771"/>
      <c r="K958" s="771"/>
      <c r="L958" s="771"/>
      <c r="M958" s="771"/>
      <c r="N958" s="770"/>
      <c r="O958" s="771"/>
      <c r="P958" s="771"/>
      <c r="Q958" s="771"/>
      <c r="R958" s="771"/>
      <c r="S958" s="771"/>
      <c r="T958" s="771"/>
      <c r="U958" s="771"/>
      <c r="V958" s="771"/>
      <c r="W958" s="771"/>
      <c r="X958" s="771"/>
      <c r="Y958" s="771"/>
      <c r="Z958" s="771"/>
    </row>
    <row r="959" spans="1:26" ht="15.75" customHeight="1">
      <c r="A959" s="771"/>
      <c r="B959" s="861"/>
      <c r="C959" s="771"/>
      <c r="D959" s="771"/>
      <c r="E959" s="771"/>
      <c r="F959" s="771"/>
      <c r="G959" s="771"/>
      <c r="H959" s="771"/>
      <c r="I959" s="771"/>
      <c r="J959" s="771"/>
      <c r="K959" s="771"/>
      <c r="L959" s="771"/>
      <c r="M959" s="771"/>
      <c r="N959" s="770"/>
      <c r="O959" s="771"/>
      <c r="P959" s="771"/>
      <c r="Q959" s="771"/>
      <c r="R959" s="771"/>
      <c r="S959" s="771"/>
      <c r="T959" s="771"/>
      <c r="U959" s="771"/>
      <c r="V959" s="771"/>
      <c r="W959" s="771"/>
      <c r="X959" s="771"/>
      <c r="Y959" s="771"/>
      <c r="Z959" s="771"/>
    </row>
    <row r="960" spans="1:26" ht="15.75" customHeight="1">
      <c r="A960" s="771"/>
      <c r="B960" s="861"/>
      <c r="C960" s="771"/>
      <c r="D960" s="771"/>
      <c r="E960" s="771"/>
      <c r="F960" s="771"/>
      <c r="G960" s="771"/>
      <c r="H960" s="771"/>
      <c r="I960" s="771"/>
      <c r="J960" s="771"/>
      <c r="K960" s="771"/>
      <c r="L960" s="771"/>
      <c r="M960" s="771"/>
      <c r="N960" s="770"/>
      <c r="O960" s="771"/>
      <c r="P960" s="771"/>
      <c r="Q960" s="771"/>
      <c r="R960" s="771"/>
      <c r="S960" s="771"/>
      <c r="T960" s="771"/>
      <c r="U960" s="771"/>
      <c r="V960" s="771"/>
      <c r="W960" s="771"/>
      <c r="X960" s="771"/>
      <c r="Y960" s="771"/>
      <c r="Z960" s="771"/>
    </row>
    <row r="961" spans="1:26" ht="15.75" customHeight="1">
      <c r="A961" s="771"/>
      <c r="B961" s="861"/>
      <c r="C961" s="771"/>
      <c r="D961" s="771"/>
      <c r="E961" s="771"/>
      <c r="F961" s="771"/>
      <c r="G961" s="771"/>
      <c r="H961" s="771"/>
      <c r="I961" s="771"/>
      <c r="J961" s="771"/>
      <c r="K961" s="771"/>
      <c r="L961" s="771"/>
      <c r="M961" s="771"/>
      <c r="N961" s="770"/>
      <c r="O961" s="771"/>
      <c r="P961" s="771"/>
      <c r="Q961" s="771"/>
      <c r="R961" s="771"/>
      <c r="S961" s="771"/>
      <c r="T961" s="771"/>
      <c r="U961" s="771"/>
      <c r="V961" s="771"/>
      <c r="W961" s="771"/>
      <c r="X961" s="771"/>
      <c r="Y961" s="771"/>
      <c r="Z961" s="771"/>
    </row>
    <row r="962" spans="1:26" ht="15.75" customHeight="1">
      <c r="A962" s="771"/>
      <c r="B962" s="861"/>
      <c r="C962" s="771"/>
      <c r="D962" s="771"/>
      <c r="E962" s="771"/>
      <c r="F962" s="771"/>
      <c r="G962" s="771"/>
      <c r="H962" s="771"/>
      <c r="I962" s="771"/>
      <c r="J962" s="771"/>
      <c r="K962" s="771"/>
      <c r="L962" s="771"/>
      <c r="M962" s="771"/>
      <c r="N962" s="770"/>
      <c r="O962" s="771"/>
      <c r="P962" s="771"/>
      <c r="Q962" s="771"/>
      <c r="R962" s="771"/>
      <c r="S962" s="771"/>
      <c r="T962" s="771"/>
      <c r="U962" s="771"/>
      <c r="V962" s="771"/>
      <c r="W962" s="771"/>
      <c r="X962" s="771"/>
      <c r="Y962" s="771"/>
      <c r="Z962" s="771"/>
    </row>
    <row r="963" spans="1:26" ht="15.75" customHeight="1">
      <c r="A963" s="771"/>
      <c r="B963" s="861"/>
      <c r="C963" s="771"/>
      <c r="D963" s="771"/>
      <c r="E963" s="771"/>
      <c r="F963" s="771"/>
      <c r="G963" s="771"/>
      <c r="H963" s="771"/>
      <c r="I963" s="771"/>
      <c r="J963" s="771"/>
      <c r="K963" s="771"/>
      <c r="L963" s="771"/>
      <c r="M963" s="771"/>
      <c r="N963" s="770"/>
      <c r="O963" s="771"/>
      <c r="P963" s="771"/>
      <c r="Q963" s="771"/>
      <c r="R963" s="771"/>
      <c r="S963" s="771"/>
      <c r="T963" s="771"/>
      <c r="U963" s="771"/>
      <c r="V963" s="771"/>
      <c r="W963" s="771"/>
      <c r="X963" s="771"/>
      <c r="Y963" s="771"/>
      <c r="Z963" s="771"/>
    </row>
    <row r="964" spans="1:26" ht="15.75" customHeight="1">
      <c r="A964" s="771"/>
      <c r="B964" s="861"/>
      <c r="C964" s="771"/>
      <c r="D964" s="771"/>
      <c r="E964" s="771"/>
      <c r="F964" s="771"/>
      <c r="G964" s="771"/>
      <c r="H964" s="771"/>
      <c r="I964" s="771"/>
      <c r="J964" s="771"/>
      <c r="K964" s="771"/>
      <c r="L964" s="771"/>
      <c r="M964" s="771"/>
      <c r="N964" s="770"/>
      <c r="O964" s="771"/>
      <c r="P964" s="771"/>
      <c r="Q964" s="771"/>
      <c r="R964" s="771"/>
      <c r="S964" s="771"/>
      <c r="T964" s="771"/>
      <c r="U964" s="771"/>
      <c r="V964" s="771"/>
      <c r="W964" s="771"/>
      <c r="X964" s="771"/>
      <c r="Y964" s="771"/>
      <c r="Z964" s="771"/>
    </row>
    <row r="965" spans="1:26" ht="15.75" customHeight="1">
      <c r="A965" s="771"/>
      <c r="B965" s="861"/>
      <c r="C965" s="771"/>
      <c r="D965" s="771"/>
      <c r="E965" s="771"/>
      <c r="F965" s="771"/>
      <c r="G965" s="771"/>
      <c r="H965" s="771"/>
      <c r="I965" s="771"/>
      <c r="J965" s="771"/>
      <c r="K965" s="771"/>
      <c r="L965" s="771"/>
      <c r="M965" s="771"/>
      <c r="N965" s="770"/>
      <c r="O965" s="771"/>
      <c r="P965" s="771"/>
      <c r="Q965" s="771"/>
      <c r="R965" s="771"/>
      <c r="S965" s="771"/>
      <c r="T965" s="771"/>
      <c r="U965" s="771"/>
      <c r="V965" s="771"/>
      <c r="W965" s="771"/>
      <c r="X965" s="771"/>
      <c r="Y965" s="771"/>
      <c r="Z965" s="771"/>
    </row>
    <row r="966" spans="1:26" ht="15.75" customHeight="1">
      <c r="A966" s="771"/>
      <c r="B966" s="861"/>
      <c r="C966" s="771"/>
      <c r="D966" s="771"/>
      <c r="E966" s="771"/>
      <c r="F966" s="771"/>
      <c r="G966" s="771"/>
      <c r="H966" s="771"/>
      <c r="I966" s="771"/>
      <c r="J966" s="771"/>
      <c r="K966" s="771"/>
      <c r="L966" s="771"/>
      <c r="M966" s="771"/>
      <c r="N966" s="770"/>
      <c r="O966" s="771"/>
      <c r="P966" s="771"/>
      <c r="Q966" s="771"/>
      <c r="R966" s="771"/>
      <c r="S966" s="771"/>
      <c r="T966" s="771"/>
      <c r="U966" s="771"/>
      <c r="V966" s="771"/>
      <c r="W966" s="771"/>
      <c r="X966" s="771"/>
      <c r="Y966" s="771"/>
      <c r="Z966" s="771"/>
    </row>
    <row r="967" spans="1:26" ht="15.75" customHeight="1">
      <c r="A967" s="771"/>
      <c r="B967" s="861"/>
      <c r="C967" s="771"/>
      <c r="D967" s="771"/>
      <c r="E967" s="771"/>
      <c r="F967" s="771"/>
      <c r="G967" s="771"/>
      <c r="H967" s="771"/>
      <c r="I967" s="771"/>
      <c r="J967" s="771"/>
      <c r="K967" s="771"/>
      <c r="L967" s="771"/>
      <c r="M967" s="771"/>
      <c r="N967" s="770"/>
      <c r="O967" s="771"/>
      <c r="P967" s="771"/>
      <c r="Q967" s="771"/>
      <c r="R967" s="771"/>
      <c r="S967" s="771"/>
      <c r="T967" s="771"/>
      <c r="U967" s="771"/>
      <c r="V967" s="771"/>
      <c r="W967" s="771"/>
      <c r="X967" s="771"/>
      <c r="Y967" s="771"/>
      <c r="Z967" s="771"/>
    </row>
    <row r="968" spans="1:26" ht="15.75" customHeight="1">
      <c r="A968" s="771"/>
      <c r="B968" s="861"/>
      <c r="C968" s="771"/>
      <c r="D968" s="771"/>
      <c r="E968" s="771"/>
      <c r="F968" s="771"/>
      <c r="G968" s="771"/>
      <c r="H968" s="771"/>
      <c r="I968" s="771"/>
      <c r="J968" s="771"/>
      <c r="K968" s="771"/>
      <c r="L968" s="771"/>
      <c r="M968" s="771"/>
      <c r="N968" s="770"/>
      <c r="O968" s="771"/>
      <c r="P968" s="771"/>
      <c r="Q968" s="771"/>
      <c r="R968" s="771"/>
      <c r="S968" s="771"/>
      <c r="T968" s="771"/>
      <c r="U968" s="771"/>
      <c r="V968" s="771"/>
      <c r="W968" s="771"/>
      <c r="X968" s="771"/>
      <c r="Y968" s="771"/>
      <c r="Z968" s="771"/>
    </row>
    <row r="969" spans="1:26" ht="15.75" customHeight="1">
      <c r="A969" s="771"/>
      <c r="B969" s="861"/>
      <c r="C969" s="771"/>
      <c r="D969" s="771"/>
      <c r="E969" s="771"/>
      <c r="F969" s="771"/>
      <c r="G969" s="771"/>
      <c r="H969" s="771"/>
      <c r="I969" s="771"/>
      <c r="J969" s="771"/>
      <c r="K969" s="771"/>
      <c r="L969" s="771"/>
      <c r="M969" s="771"/>
      <c r="N969" s="770"/>
      <c r="O969" s="771"/>
      <c r="P969" s="771"/>
      <c r="Q969" s="771"/>
      <c r="R969" s="771"/>
      <c r="S969" s="771"/>
      <c r="T969" s="771"/>
      <c r="U969" s="771"/>
      <c r="V969" s="771"/>
      <c r="W969" s="771"/>
      <c r="X969" s="771"/>
      <c r="Y969" s="771"/>
      <c r="Z969" s="771"/>
    </row>
    <row r="970" spans="1:26" ht="15.75" customHeight="1">
      <c r="A970" s="771"/>
      <c r="B970" s="861"/>
      <c r="C970" s="771"/>
      <c r="D970" s="771"/>
      <c r="E970" s="771"/>
      <c r="F970" s="771"/>
      <c r="G970" s="771"/>
      <c r="H970" s="771"/>
      <c r="I970" s="771"/>
      <c r="J970" s="771"/>
      <c r="K970" s="771"/>
      <c r="L970" s="771"/>
      <c r="M970" s="771"/>
      <c r="N970" s="770"/>
      <c r="O970" s="771"/>
      <c r="P970" s="771"/>
      <c r="Q970" s="771"/>
      <c r="R970" s="771"/>
      <c r="S970" s="771"/>
      <c r="T970" s="771"/>
      <c r="U970" s="771"/>
      <c r="V970" s="771"/>
      <c r="W970" s="771"/>
      <c r="X970" s="771"/>
      <c r="Y970" s="771"/>
      <c r="Z970" s="771"/>
    </row>
    <row r="971" spans="1:26" ht="15.75" customHeight="1">
      <c r="A971" s="771"/>
      <c r="B971" s="861"/>
      <c r="C971" s="771"/>
      <c r="D971" s="771"/>
      <c r="E971" s="771"/>
      <c r="F971" s="771"/>
      <c r="G971" s="771"/>
      <c r="H971" s="771"/>
      <c r="I971" s="771"/>
      <c r="J971" s="771"/>
      <c r="K971" s="771"/>
      <c r="L971" s="771"/>
      <c r="M971" s="771"/>
      <c r="N971" s="770"/>
      <c r="O971" s="771"/>
      <c r="P971" s="771"/>
      <c r="Q971" s="771"/>
      <c r="R971" s="771"/>
      <c r="S971" s="771"/>
      <c r="T971" s="771"/>
      <c r="U971" s="771"/>
      <c r="V971" s="771"/>
      <c r="W971" s="771"/>
      <c r="X971" s="771"/>
      <c r="Y971" s="771"/>
      <c r="Z971" s="771"/>
    </row>
    <row r="972" spans="1:26" ht="15.75" customHeight="1">
      <c r="A972" s="771"/>
      <c r="B972" s="861"/>
      <c r="C972" s="771"/>
      <c r="D972" s="771"/>
      <c r="E972" s="771"/>
      <c r="F972" s="771"/>
      <c r="G972" s="771"/>
      <c r="H972" s="771"/>
      <c r="I972" s="771"/>
      <c r="J972" s="771"/>
      <c r="K972" s="771"/>
      <c r="L972" s="771"/>
      <c r="M972" s="771"/>
      <c r="N972" s="770"/>
      <c r="O972" s="771"/>
      <c r="P972" s="771"/>
      <c r="Q972" s="771"/>
      <c r="R972" s="771"/>
      <c r="S972" s="771"/>
      <c r="T972" s="771"/>
      <c r="U972" s="771"/>
      <c r="V972" s="771"/>
      <c r="W972" s="771"/>
      <c r="X972" s="771"/>
      <c r="Y972" s="771"/>
      <c r="Z972" s="771"/>
    </row>
    <row r="973" spans="1:26" ht="15.75" customHeight="1">
      <c r="A973" s="771"/>
      <c r="B973" s="861"/>
      <c r="C973" s="771"/>
      <c r="D973" s="771"/>
      <c r="E973" s="771"/>
      <c r="F973" s="771"/>
      <c r="G973" s="771"/>
      <c r="H973" s="771"/>
      <c r="I973" s="771"/>
      <c r="J973" s="771"/>
      <c r="K973" s="771"/>
      <c r="L973" s="771"/>
      <c r="M973" s="771"/>
      <c r="N973" s="770"/>
      <c r="O973" s="771"/>
      <c r="P973" s="771"/>
      <c r="Q973" s="771"/>
      <c r="R973" s="771"/>
      <c r="S973" s="771"/>
      <c r="T973" s="771"/>
      <c r="U973" s="771"/>
      <c r="V973" s="771"/>
      <c r="W973" s="771"/>
      <c r="X973" s="771"/>
      <c r="Y973" s="771"/>
      <c r="Z973" s="771"/>
    </row>
    <row r="974" spans="1:26" ht="15.75" customHeight="1">
      <c r="A974" s="771"/>
      <c r="B974" s="861"/>
      <c r="C974" s="771"/>
      <c r="D974" s="771"/>
      <c r="E974" s="771"/>
      <c r="F974" s="771"/>
      <c r="G974" s="771"/>
      <c r="H974" s="771"/>
      <c r="I974" s="771"/>
      <c r="J974" s="771"/>
      <c r="K974" s="771"/>
      <c r="L974" s="771"/>
      <c r="M974" s="771"/>
      <c r="N974" s="770"/>
      <c r="O974" s="771"/>
      <c r="P974" s="771"/>
      <c r="Q974" s="771"/>
      <c r="R974" s="771"/>
      <c r="S974" s="771"/>
      <c r="T974" s="771"/>
      <c r="U974" s="771"/>
      <c r="V974" s="771"/>
      <c r="W974" s="771"/>
      <c r="X974" s="771"/>
      <c r="Y974" s="771"/>
      <c r="Z974" s="771"/>
    </row>
    <row r="975" spans="1:26" ht="15.75" customHeight="1">
      <c r="A975" s="771"/>
      <c r="B975" s="861"/>
      <c r="C975" s="771"/>
      <c r="D975" s="771"/>
      <c r="E975" s="771"/>
      <c r="F975" s="771"/>
      <c r="G975" s="771"/>
      <c r="H975" s="771"/>
      <c r="I975" s="771"/>
      <c r="J975" s="771"/>
      <c r="K975" s="771"/>
      <c r="L975" s="771"/>
      <c r="M975" s="771"/>
      <c r="N975" s="770"/>
      <c r="O975" s="771"/>
      <c r="P975" s="771"/>
      <c r="Q975" s="771"/>
      <c r="R975" s="771"/>
      <c r="S975" s="771"/>
      <c r="T975" s="771"/>
      <c r="U975" s="771"/>
      <c r="V975" s="771"/>
      <c r="W975" s="771"/>
      <c r="X975" s="771"/>
      <c r="Y975" s="771"/>
      <c r="Z975" s="771"/>
    </row>
    <row r="976" spans="1:26" ht="15.75" customHeight="1">
      <c r="A976" s="771"/>
      <c r="B976" s="861"/>
      <c r="C976" s="771"/>
      <c r="D976" s="771"/>
      <c r="E976" s="771"/>
      <c r="F976" s="771"/>
      <c r="G976" s="771"/>
      <c r="H976" s="771"/>
      <c r="I976" s="771"/>
      <c r="J976" s="771"/>
      <c r="K976" s="771"/>
      <c r="L976" s="771"/>
      <c r="M976" s="771"/>
      <c r="N976" s="770"/>
      <c r="O976" s="771"/>
      <c r="P976" s="771"/>
      <c r="Q976" s="771"/>
      <c r="R976" s="771"/>
      <c r="S976" s="771"/>
      <c r="T976" s="771"/>
      <c r="U976" s="771"/>
      <c r="V976" s="771"/>
      <c r="W976" s="771"/>
      <c r="X976" s="771"/>
      <c r="Y976" s="771"/>
      <c r="Z976" s="771"/>
    </row>
    <row r="977" spans="1:26" ht="15.75" customHeight="1">
      <c r="A977" s="771"/>
      <c r="B977" s="861"/>
      <c r="C977" s="771"/>
      <c r="D977" s="771"/>
      <c r="E977" s="771"/>
      <c r="F977" s="771"/>
      <c r="G977" s="771"/>
      <c r="H977" s="771"/>
      <c r="I977" s="771"/>
      <c r="J977" s="771"/>
      <c r="K977" s="771"/>
      <c r="L977" s="771"/>
      <c r="M977" s="771"/>
      <c r="N977" s="770"/>
      <c r="O977" s="771"/>
      <c r="P977" s="771"/>
      <c r="Q977" s="771"/>
      <c r="R977" s="771"/>
      <c r="S977" s="771"/>
      <c r="T977" s="771"/>
      <c r="U977" s="771"/>
      <c r="V977" s="771"/>
      <c r="W977" s="771"/>
      <c r="X977" s="771"/>
      <c r="Y977" s="771"/>
      <c r="Z977" s="771"/>
    </row>
    <row r="978" spans="1:26" ht="15.75" customHeight="1">
      <c r="A978" s="771"/>
      <c r="B978" s="861"/>
      <c r="C978" s="771"/>
      <c r="D978" s="771"/>
      <c r="E978" s="771"/>
      <c r="F978" s="771"/>
      <c r="G978" s="771"/>
      <c r="H978" s="771"/>
      <c r="I978" s="771"/>
      <c r="J978" s="771"/>
      <c r="K978" s="771"/>
      <c r="L978" s="771"/>
      <c r="M978" s="771"/>
      <c r="N978" s="770"/>
      <c r="O978" s="771"/>
      <c r="P978" s="771"/>
      <c r="Q978" s="771"/>
      <c r="R978" s="771"/>
      <c r="S978" s="771"/>
      <c r="T978" s="771"/>
      <c r="U978" s="771"/>
      <c r="V978" s="771"/>
      <c r="W978" s="771"/>
      <c r="X978" s="771"/>
      <c r="Y978" s="771"/>
      <c r="Z978" s="771"/>
    </row>
    <row r="979" spans="1:26" ht="15.75" customHeight="1">
      <c r="A979" s="771"/>
      <c r="B979" s="861"/>
      <c r="C979" s="771"/>
      <c r="D979" s="771"/>
      <c r="E979" s="771"/>
      <c r="F979" s="771"/>
      <c r="G979" s="771"/>
      <c r="H979" s="771"/>
      <c r="I979" s="771"/>
      <c r="J979" s="771"/>
      <c r="K979" s="771"/>
      <c r="L979" s="771"/>
      <c r="M979" s="771"/>
      <c r="N979" s="770"/>
      <c r="O979" s="771"/>
      <c r="P979" s="771"/>
      <c r="Q979" s="771"/>
      <c r="R979" s="771"/>
      <c r="S979" s="771"/>
      <c r="T979" s="771"/>
      <c r="U979" s="771"/>
      <c r="V979" s="771"/>
      <c r="W979" s="771"/>
      <c r="X979" s="771"/>
      <c r="Y979" s="771"/>
      <c r="Z979" s="771"/>
    </row>
    <row r="980" spans="1:26" ht="15.75" customHeight="1">
      <c r="A980" s="771"/>
      <c r="B980" s="861"/>
      <c r="C980" s="771"/>
      <c r="D980" s="771"/>
      <c r="E980" s="771"/>
      <c r="F980" s="771"/>
      <c r="G980" s="771"/>
      <c r="H980" s="771"/>
      <c r="I980" s="771"/>
      <c r="J980" s="771"/>
      <c r="K980" s="771"/>
      <c r="L980" s="771"/>
      <c r="M980" s="771"/>
      <c r="N980" s="770"/>
      <c r="O980" s="771"/>
      <c r="P980" s="771"/>
      <c r="Q980" s="771"/>
      <c r="R980" s="771"/>
      <c r="S980" s="771"/>
      <c r="T980" s="771"/>
      <c r="U980" s="771"/>
      <c r="V980" s="771"/>
      <c r="W980" s="771"/>
      <c r="X980" s="771"/>
      <c r="Y980" s="771"/>
      <c r="Z980" s="771"/>
    </row>
    <row r="981" spans="1:26" ht="15.75" customHeight="1">
      <c r="A981" s="771"/>
      <c r="B981" s="861"/>
      <c r="C981" s="771"/>
      <c r="D981" s="771"/>
      <c r="E981" s="771"/>
      <c r="F981" s="771"/>
      <c r="G981" s="771"/>
      <c r="H981" s="771"/>
      <c r="I981" s="771"/>
      <c r="J981" s="771"/>
      <c r="K981" s="771"/>
      <c r="L981" s="771"/>
      <c r="M981" s="771"/>
      <c r="N981" s="770"/>
      <c r="O981" s="771"/>
      <c r="P981" s="771"/>
      <c r="Q981" s="771"/>
      <c r="R981" s="771"/>
      <c r="S981" s="771"/>
      <c r="T981" s="771"/>
      <c r="U981" s="771"/>
      <c r="V981" s="771"/>
      <c r="W981" s="771"/>
      <c r="X981" s="771"/>
      <c r="Y981" s="771"/>
      <c r="Z981" s="771"/>
    </row>
    <row r="982" spans="1:26" ht="15.75" customHeight="1">
      <c r="A982" s="771"/>
      <c r="B982" s="861"/>
      <c r="C982" s="771"/>
      <c r="D982" s="771"/>
      <c r="E982" s="771"/>
      <c r="F982" s="771"/>
      <c r="G982" s="771"/>
      <c r="H982" s="771"/>
      <c r="I982" s="771"/>
      <c r="J982" s="771"/>
      <c r="K982" s="771"/>
      <c r="L982" s="771"/>
      <c r="M982" s="771"/>
      <c r="N982" s="770"/>
      <c r="O982" s="771"/>
      <c r="P982" s="771"/>
      <c r="Q982" s="771"/>
      <c r="R982" s="771"/>
      <c r="S982" s="771"/>
      <c r="T982" s="771"/>
      <c r="U982" s="771"/>
      <c r="V982" s="771"/>
      <c r="W982" s="771"/>
      <c r="X982" s="771"/>
      <c r="Y982" s="771"/>
      <c r="Z982" s="771"/>
    </row>
    <row r="983" spans="1:26" ht="15.75" customHeight="1">
      <c r="A983" s="771"/>
      <c r="B983" s="861"/>
      <c r="C983" s="771"/>
      <c r="D983" s="771"/>
      <c r="E983" s="771"/>
      <c r="F983" s="771"/>
      <c r="G983" s="771"/>
      <c r="H983" s="771"/>
      <c r="I983" s="771"/>
      <c r="J983" s="771"/>
      <c r="K983" s="771"/>
      <c r="L983" s="771"/>
      <c r="M983" s="771"/>
      <c r="N983" s="770"/>
      <c r="O983" s="771"/>
      <c r="P983" s="771"/>
      <c r="Q983" s="771"/>
      <c r="R983" s="771"/>
      <c r="S983" s="771"/>
      <c r="T983" s="771"/>
      <c r="U983" s="771"/>
      <c r="V983" s="771"/>
      <c r="W983" s="771"/>
      <c r="X983" s="771"/>
      <c r="Y983" s="771"/>
      <c r="Z983" s="771"/>
    </row>
    <row r="984" spans="1:26" ht="15.75" customHeight="1">
      <c r="A984" s="771"/>
      <c r="B984" s="861"/>
      <c r="C984" s="771"/>
      <c r="D984" s="771"/>
      <c r="E984" s="771"/>
      <c r="F984" s="771"/>
      <c r="G984" s="771"/>
      <c r="H984" s="771"/>
      <c r="I984" s="771"/>
      <c r="J984" s="771"/>
      <c r="K984" s="771"/>
      <c r="L984" s="771"/>
      <c r="M984" s="771"/>
      <c r="N984" s="770"/>
      <c r="O984" s="771"/>
      <c r="P984" s="771"/>
      <c r="Q984" s="771"/>
      <c r="R984" s="771"/>
      <c r="S984" s="771"/>
      <c r="T984" s="771"/>
      <c r="U984" s="771"/>
      <c r="V984" s="771"/>
      <c r="W984" s="771"/>
      <c r="X984" s="771"/>
      <c r="Y984" s="771"/>
      <c r="Z984" s="771"/>
    </row>
    <row r="985" spans="1:26" ht="15.75" customHeight="1">
      <c r="A985" s="771"/>
      <c r="B985" s="861"/>
      <c r="C985" s="771"/>
      <c r="D985" s="771"/>
      <c r="E985" s="771"/>
      <c r="F985" s="771"/>
      <c r="G985" s="771"/>
      <c r="H985" s="771"/>
      <c r="I985" s="771"/>
      <c r="J985" s="771"/>
      <c r="K985" s="771"/>
      <c r="L985" s="771"/>
      <c r="M985" s="771"/>
      <c r="N985" s="770"/>
      <c r="O985" s="771"/>
      <c r="P985" s="771"/>
      <c r="Q985" s="771"/>
      <c r="R985" s="771"/>
      <c r="S985" s="771"/>
      <c r="T985" s="771"/>
      <c r="U985" s="771"/>
      <c r="V985" s="771"/>
      <c r="W985" s="771"/>
      <c r="X985" s="771"/>
      <c r="Y985" s="771"/>
      <c r="Z985" s="771"/>
    </row>
    <row r="986" spans="1:26" ht="15.75" customHeight="1">
      <c r="A986" s="771"/>
      <c r="B986" s="861"/>
      <c r="C986" s="771"/>
      <c r="D986" s="771"/>
      <c r="E986" s="771"/>
      <c r="F986" s="771"/>
      <c r="G986" s="771"/>
      <c r="H986" s="771"/>
      <c r="I986" s="771"/>
      <c r="J986" s="771"/>
      <c r="K986" s="771"/>
      <c r="L986" s="771"/>
      <c r="M986" s="771"/>
      <c r="N986" s="770"/>
      <c r="O986" s="771"/>
      <c r="P986" s="771"/>
      <c r="Q986" s="771"/>
      <c r="R986" s="771"/>
      <c r="S986" s="771"/>
      <c r="T986" s="771"/>
      <c r="U986" s="771"/>
      <c r="V986" s="771"/>
      <c r="W986" s="771"/>
      <c r="X986" s="771"/>
      <c r="Y986" s="771"/>
      <c r="Z986" s="771"/>
    </row>
    <row r="987" spans="1:26" ht="15.75" customHeight="1">
      <c r="A987" s="771"/>
      <c r="B987" s="861"/>
      <c r="C987" s="771"/>
      <c r="D987" s="771"/>
      <c r="E987" s="771"/>
      <c r="F987" s="771"/>
      <c r="G987" s="771"/>
      <c r="H987" s="771"/>
      <c r="I987" s="771"/>
      <c r="J987" s="771"/>
      <c r="K987" s="771"/>
      <c r="L987" s="771"/>
      <c r="M987" s="771"/>
      <c r="N987" s="770"/>
      <c r="O987" s="771"/>
      <c r="P987" s="771"/>
      <c r="Q987" s="771"/>
      <c r="R987" s="771"/>
      <c r="S987" s="771"/>
      <c r="T987" s="771"/>
      <c r="U987" s="771"/>
      <c r="V987" s="771"/>
      <c r="W987" s="771"/>
      <c r="X987" s="771"/>
      <c r="Y987" s="771"/>
      <c r="Z987" s="771"/>
    </row>
    <row r="988" spans="1:26" ht="15.75" customHeight="1">
      <c r="A988" s="771"/>
      <c r="B988" s="861"/>
      <c r="C988" s="771"/>
      <c r="D988" s="771"/>
      <c r="E988" s="771"/>
      <c r="F988" s="771"/>
      <c r="G988" s="771"/>
      <c r="H988" s="771"/>
      <c r="I988" s="771"/>
      <c r="J988" s="771"/>
      <c r="K988" s="771"/>
      <c r="L988" s="771"/>
      <c r="M988" s="771"/>
      <c r="N988" s="770"/>
      <c r="O988" s="771"/>
      <c r="P988" s="771"/>
      <c r="Q988" s="771"/>
      <c r="R988" s="771"/>
      <c r="S988" s="771"/>
      <c r="T988" s="771"/>
      <c r="U988" s="771"/>
      <c r="V988" s="771"/>
      <c r="W988" s="771"/>
      <c r="X988" s="771"/>
      <c r="Y988" s="771"/>
      <c r="Z988" s="771"/>
    </row>
    <row r="989" spans="1:26" ht="15.75" customHeight="1">
      <c r="A989" s="771"/>
      <c r="B989" s="861"/>
      <c r="C989" s="771"/>
      <c r="D989" s="771"/>
      <c r="E989" s="771"/>
      <c r="F989" s="771"/>
      <c r="G989" s="771"/>
      <c r="H989" s="771"/>
      <c r="I989" s="771"/>
      <c r="J989" s="771"/>
      <c r="K989" s="771"/>
      <c r="L989" s="771"/>
      <c r="M989" s="771"/>
      <c r="N989" s="770"/>
      <c r="O989" s="771"/>
      <c r="P989" s="771"/>
      <c r="Q989" s="771"/>
      <c r="R989" s="771"/>
      <c r="S989" s="771"/>
      <c r="T989" s="771"/>
      <c r="U989" s="771"/>
      <c r="V989" s="771"/>
      <c r="W989" s="771"/>
      <c r="X989" s="771"/>
      <c r="Y989" s="771"/>
      <c r="Z989" s="771"/>
    </row>
    <row r="990" spans="1:26" ht="15.75" customHeight="1">
      <c r="A990" s="771"/>
      <c r="B990" s="861"/>
      <c r="C990" s="771"/>
      <c r="D990" s="771"/>
      <c r="E990" s="771"/>
      <c r="F990" s="771"/>
      <c r="G990" s="771"/>
      <c r="H990" s="771"/>
      <c r="I990" s="771"/>
      <c r="J990" s="771"/>
      <c r="K990" s="771"/>
      <c r="L990" s="771"/>
      <c r="M990" s="771"/>
      <c r="N990" s="770"/>
      <c r="O990" s="771"/>
      <c r="P990" s="771"/>
      <c r="Q990" s="771"/>
      <c r="R990" s="771"/>
      <c r="S990" s="771"/>
      <c r="T990" s="771"/>
      <c r="U990" s="771"/>
      <c r="V990" s="771"/>
      <c r="W990" s="771"/>
      <c r="X990" s="771"/>
      <c r="Y990" s="771"/>
      <c r="Z990" s="771"/>
    </row>
    <row r="991" spans="1:26" ht="15.75" customHeight="1">
      <c r="A991" s="771"/>
      <c r="B991" s="861"/>
      <c r="C991" s="771"/>
      <c r="D991" s="771"/>
      <c r="E991" s="771"/>
      <c r="F991" s="771"/>
      <c r="G991" s="771"/>
      <c r="H991" s="771"/>
      <c r="I991" s="771"/>
      <c r="J991" s="771"/>
      <c r="K991" s="771"/>
      <c r="L991" s="771"/>
      <c r="M991" s="771"/>
      <c r="N991" s="770"/>
      <c r="O991" s="771"/>
      <c r="P991" s="771"/>
      <c r="Q991" s="771"/>
      <c r="R991" s="771"/>
      <c r="S991" s="771"/>
      <c r="T991" s="771"/>
      <c r="U991" s="771"/>
      <c r="V991" s="771"/>
      <c r="W991" s="771"/>
      <c r="X991" s="771"/>
      <c r="Y991" s="771"/>
      <c r="Z991" s="771"/>
    </row>
    <row r="992" spans="1:26" ht="15.75" customHeight="1">
      <c r="A992" s="771"/>
      <c r="B992" s="861"/>
      <c r="C992" s="771"/>
      <c r="D992" s="771"/>
      <c r="E992" s="771"/>
      <c r="F992" s="771"/>
      <c r="G992" s="771"/>
      <c r="H992" s="771"/>
      <c r="I992" s="771"/>
      <c r="J992" s="771"/>
      <c r="K992" s="771"/>
      <c r="L992" s="771"/>
      <c r="M992" s="771"/>
      <c r="N992" s="770"/>
      <c r="O992" s="771"/>
      <c r="P992" s="771"/>
      <c r="Q992" s="771"/>
      <c r="R992" s="771"/>
      <c r="S992" s="771"/>
      <c r="T992" s="771"/>
      <c r="U992" s="771"/>
      <c r="V992" s="771"/>
      <c r="W992" s="771"/>
      <c r="X992" s="771"/>
      <c r="Y992" s="771"/>
      <c r="Z992" s="771"/>
    </row>
    <row r="993" spans="1:26" ht="15.75" customHeight="1">
      <c r="A993" s="771"/>
      <c r="B993" s="861"/>
      <c r="C993" s="771"/>
      <c r="D993" s="771"/>
      <c r="E993" s="771"/>
      <c r="F993" s="771"/>
      <c r="G993" s="771"/>
      <c r="H993" s="771"/>
      <c r="I993" s="771"/>
      <c r="J993" s="771"/>
      <c r="K993" s="771"/>
      <c r="L993" s="771"/>
      <c r="M993" s="771"/>
      <c r="N993" s="770"/>
      <c r="O993" s="771"/>
      <c r="P993" s="771"/>
      <c r="Q993" s="771"/>
      <c r="R993" s="771"/>
      <c r="S993" s="771"/>
      <c r="T993" s="771"/>
      <c r="U993" s="771"/>
      <c r="V993" s="771"/>
      <c r="W993" s="771"/>
      <c r="X993" s="771"/>
      <c r="Y993" s="771"/>
      <c r="Z993" s="771"/>
    </row>
    <row r="994" spans="1:26" ht="15.75" customHeight="1">
      <c r="A994" s="771"/>
      <c r="B994" s="861"/>
      <c r="C994" s="771"/>
      <c r="D994" s="771"/>
      <c r="E994" s="771"/>
      <c r="F994" s="771"/>
      <c r="G994" s="771"/>
      <c r="H994" s="771"/>
      <c r="I994" s="771"/>
      <c r="J994" s="771"/>
      <c r="K994" s="771"/>
      <c r="L994" s="771"/>
      <c r="M994" s="771"/>
      <c r="N994" s="770"/>
      <c r="O994" s="771"/>
      <c r="P994" s="771"/>
      <c r="Q994" s="771"/>
      <c r="R994" s="771"/>
      <c r="S994" s="771"/>
      <c r="T994" s="771"/>
      <c r="U994" s="771"/>
      <c r="V994" s="771"/>
      <c r="W994" s="771"/>
      <c r="X994" s="771"/>
      <c r="Y994" s="771"/>
      <c r="Z994" s="771"/>
    </row>
    <row r="995" spans="1:26" ht="15.75" customHeight="1">
      <c r="A995" s="771"/>
      <c r="B995" s="861"/>
      <c r="C995" s="771"/>
      <c r="D995" s="771"/>
      <c r="E995" s="771"/>
      <c r="F995" s="771"/>
      <c r="G995" s="771"/>
      <c r="H995" s="771"/>
      <c r="I995" s="771"/>
      <c r="J995" s="771"/>
      <c r="K995" s="771"/>
      <c r="L995" s="771"/>
      <c r="M995" s="771"/>
      <c r="N995" s="770"/>
      <c r="O995" s="771"/>
      <c r="P995" s="771"/>
      <c r="Q995" s="771"/>
      <c r="R995" s="771"/>
      <c r="S995" s="771"/>
      <c r="T995" s="771"/>
      <c r="U995" s="771"/>
      <c r="V995" s="771"/>
      <c r="W995" s="771"/>
      <c r="X995" s="771"/>
      <c r="Y995" s="771"/>
      <c r="Z995" s="771"/>
    </row>
    <row r="996" spans="1:26" ht="15.75" customHeight="1">
      <c r="A996" s="771"/>
      <c r="B996" s="861"/>
      <c r="C996" s="771"/>
      <c r="D996" s="771"/>
      <c r="E996" s="771"/>
      <c r="F996" s="771"/>
      <c r="G996" s="771"/>
      <c r="H996" s="771"/>
      <c r="I996" s="771"/>
      <c r="J996" s="771"/>
      <c r="K996" s="771"/>
      <c r="L996" s="771"/>
      <c r="M996" s="771"/>
      <c r="N996" s="770"/>
      <c r="O996" s="771"/>
      <c r="P996" s="771"/>
      <c r="Q996" s="771"/>
      <c r="R996" s="771"/>
      <c r="S996" s="771"/>
      <c r="T996" s="771"/>
      <c r="U996" s="771"/>
      <c r="V996" s="771"/>
      <c r="W996" s="771"/>
      <c r="X996" s="771"/>
      <c r="Y996" s="771"/>
      <c r="Z996" s="771"/>
    </row>
    <row r="997" spans="1:26" ht="15.75" customHeight="1">
      <c r="A997" s="771"/>
      <c r="B997" s="861"/>
      <c r="C997" s="771"/>
      <c r="D997" s="771"/>
      <c r="E997" s="771"/>
      <c r="F997" s="771"/>
      <c r="G997" s="771"/>
      <c r="H997" s="771"/>
      <c r="I997" s="771"/>
      <c r="J997" s="771"/>
      <c r="K997" s="771"/>
      <c r="L997" s="771"/>
      <c r="M997" s="771"/>
      <c r="N997" s="770"/>
      <c r="O997" s="771"/>
      <c r="P997" s="771"/>
      <c r="Q997" s="771"/>
      <c r="R997" s="771"/>
      <c r="S997" s="771"/>
      <c r="T997" s="771"/>
      <c r="U997" s="771"/>
      <c r="V997" s="771"/>
      <c r="W997" s="771"/>
      <c r="X997" s="771"/>
      <c r="Y997" s="771"/>
      <c r="Z997" s="771"/>
    </row>
    <row r="998" spans="1:26" ht="15.75" customHeight="1">
      <c r="A998" s="771"/>
      <c r="B998" s="861"/>
      <c r="C998" s="771"/>
      <c r="D998" s="771"/>
      <c r="E998" s="771"/>
      <c r="F998" s="771"/>
      <c r="G998" s="771"/>
      <c r="H998" s="771"/>
      <c r="I998" s="771"/>
      <c r="J998" s="771"/>
      <c r="K998" s="771"/>
      <c r="L998" s="771"/>
      <c r="M998" s="771"/>
      <c r="N998" s="770"/>
      <c r="O998" s="771"/>
      <c r="P998" s="771"/>
      <c r="Q998" s="771"/>
      <c r="R998" s="771"/>
      <c r="S998" s="771"/>
      <c r="T998" s="771"/>
      <c r="U998" s="771"/>
      <c r="V998" s="771"/>
      <c r="W998" s="771"/>
      <c r="X998" s="771"/>
      <c r="Y998" s="771"/>
      <c r="Z998" s="771"/>
    </row>
    <row r="999" spans="1:26" ht="15.75" customHeight="1">
      <c r="A999" s="771"/>
      <c r="B999" s="861"/>
      <c r="C999" s="771"/>
      <c r="D999" s="771"/>
      <c r="E999" s="771"/>
      <c r="F999" s="771"/>
      <c r="G999" s="771"/>
      <c r="H999" s="771"/>
      <c r="I999" s="771"/>
      <c r="J999" s="771"/>
      <c r="K999" s="771"/>
      <c r="L999" s="771"/>
      <c r="M999" s="771"/>
      <c r="N999" s="770"/>
      <c r="O999" s="771"/>
      <c r="P999" s="771"/>
      <c r="Q999" s="771"/>
      <c r="R999" s="771"/>
      <c r="S999" s="771"/>
      <c r="T999" s="771"/>
      <c r="U999" s="771"/>
      <c r="V999" s="771"/>
      <c r="W999" s="771"/>
      <c r="X999" s="771"/>
      <c r="Y999" s="771"/>
      <c r="Z999" s="771"/>
    </row>
    <row r="1000" spans="1:26" ht="15.75" customHeight="1">
      <c r="A1000" s="771"/>
      <c r="B1000" s="861"/>
      <c r="C1000" s="771"/>
      <c r="D1000" s="771"/>
      <c r="E1000" s="771"/>
      <c r="F1000" s="771"/>
      <c r="G1000" s="771"/>
      <c r="H1000" s="771"/>
      <c r="I1000" s="771"/>
      <c r="J1000" s="771"/>
      <c r="K1000" s="771"/>
      <c r="L1000" s="771"/>
      <c r="M1000" s="771"/>
      <c r="N1000" s="770"/>
      <c r="O1000" s="771"/>
      <c r="P1000" s="771"/>
      <c r="Q1000" s="771"/>
      <c r="R1000" s="771"/>
      <c r="S1000" s="771"/>
      <c r="T1000" s="771"/>
      <c r="U1000" s="771"/>
      <c r="V1000" s="771"/>
      <c r="W1000" s="771"/>
      <c r="X1000" s="771"/>
      <c r="Y1000" s="771"/>
      <c r="Z1000" s="771"/>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display="vbohorquez@sdis.gov.co"/>
  </hyperlinks>
  <pageMargins left="0.7" right="0.7" top="0.75" bottom="0.75" header="0" footer="0"/>
  <pageSetup paperSize="9" orientation="portrai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5" zoomScale="75" zoomScaleNormal="75" workbookViewId="0">
      <selection activeCell="C59" sqref="C59:M61"/>
    </sheetView>
  </sheetViews>
  <sheetFormatPr baseColWidth="10" defaultColWidth="11.42578125" defaultRowHeight="15.75"/>
  <cols>
    <col min="1" max="1" width="25.140625" style="3" customWidth="1"/>
    <col min="2" max="2" width="42.5703125" style="105" customWidth="1"/>
    <col min="3" max="16384" width="11.42578125" style="3"/>
  </cols>
  <sheetData>
    <row r="1" spans="1:13" ht="16.5" thickBot="1">
      <c r="A1" s="2"/>
      <c r="B1" s="103" t="s">
        <v>2532</v>
      </c>
      <c r="C1" s="153"/>
      <c r="D1" s="153"/>
      <c r="E1" s="153"/>
      <c r="F1" s="153"/>
      <c r="G1" s="153"/>
      <c r="H1" s="153"/>
      <c r="I1" s="153"/>
      <c r="J1" s="153"/>
      <c r="K1" s="153"/>
      <c r="L1" s="153"/>
      <c r="M1" s="154"/>
    </row>
    <row r="2" spans="1:13" ht="35.25" customHeight="1">
      <c r="A2" s="2667" t="s">
        <v>457</v>
      </c>
      <c r="B2" s="4" t="s">
        <v>458</v>
      </c>
      <c r="C2" s="2582" t="s">
        <v>2528</v>
      </c>
      <c r="D2" s="2583"/>
      <c r="E2" s="2583"/>
      <c r="F2" s="2583"/>
      <c r="G2" s="2583"/>
      <c r="H2" s="2583"/>
      <c r="I2" s="2583"/>
      <c r="J2" s="2583"/>
      <c r="K2" s="2583"/>
      <c r="L2" s="2583"/>
      <c r="M2" s="2584"/>
    </row>
    <row r="3" spans="1:13" ht="45" customHeight="1">
      <c r="A3" s="2548"/>
      <c r="B3" s="1053" t="s">
        <v>538</v>
      </c>
      <c r="C3" s="2869" t="s">
        <v>1960</v>
      </c>
      <c r="D3" s="2870"/>
      <c r="E3" s="2870"/>
      <c r="F3" s="2870"/>
      <c r="G3" s="2870"/>
      <c r="H3" s="2870"/>
      <c r="I3" s="2870"/>
      <c r="J3" s="2870"/>
      <c r="K3" s="2870"/>
      <c r="L3" s="2870"/>
      <c r="M3" s="2871"/>
    </row>
    <row r="4" spans="1:13">
      <c r="A4" s="2548"/>
      <c r="B4" s="13" t="s">
        <v>3</v>
      </c>
      <c r="C4" s="1127" t="s">
        <v>28</v>
      </c>
      <c r="D4" s="1055"/>
      <c r="E4" s="933"/>
      <c r="F4" s="2668" t="s">
        <v>4</v>
      </c>
      <c r="G4" s="2423"/>
      <c r="H4" s="1056" t="s">
        <v>8</v>
      </c>
      <c r="I4" s="3702"/>
      <c r="J4" s="3703"/>
      <c r="K4" s="3703"/>
      <c r="L4" s="3703"/>
      <c r="M4" s="3704"/>
    </row>
    <row r="5" spans="1:13">
      <c r="A5" s="2548"/>
      <c r="B5" s="13" t="s">
        <v>459</v>
      </c>
      <c r="C5" s="1127"/>
      <c r="D5" s="1101"/>
      <c r="E5" s="1101"/>
      <c r="F5" s="1101"/>
      <c r="G5" s="1101"/>
      <c r="H5" s="1101"/>
      <c r="I5" s="1101"/>
      <c r="J5" s="1101"/>
      <c r="K5" s="1101"/>
      <c r="L5" s="1101"/>
      <c r="M5" s="1102"/>
    </row>
    <row r="6" spans="1:13">
      <c r="A6" s="2548"/>
      <c r="B6" s="13" t="s">
        <v>460</v>
      </c>
      <c r="C6" s="2650"/>
      <c r="D6" s="2420"/>
      <c r="E6" s="2420"/>
      <c r="F6" s="2420"/>
      <c r="G6" s="2420"/>
      <c r="H6" s="2420"/>
      <c r="I6" s="1101"/>
      <c r="J6" s="1101"/>
      <c r="K6" s="1101"/>
      <c r="L6" s="1101"/>
      <c r="M6" s="1102"/>
    </row>
    <row r="7" spans="1:13">
      <c r="A7" s="2548"/>
      <c r="B7" s="1053" t="s">
        <v>461</v>
      </c>
      <c r="C7" s="2749" t="s">
        <v>589</v>
      </c>
      <c r="D7" s="2428"/>
      <c r="E7" s="1119"/>
      <c r="F7" s="1119"/>
      <c r="G7" s="667"/>
      <c r="H7" s="1057" t="s">
        <v>5</v>
      </c>
      <c r="I7" s="2676" t="s">
        <v>39</v>
      </c>
      <c r="J7" s="2428"/>
      <c r="K7" s="2428"/>
      <c r="L7" s="2428"/>
      <c r="M7" s="2430"/>
    </row>
    <row r="8" spans="1:13">
      <c r="A8" s="2548"/>
      <c r="B8" s="2677" t="s">
        <v>462</v>
      </c>
      <c r="C8" s="974"/>
      <c r="D8" s="1159"/>
      <c r="E8" s="1159"/>
      <c r="F8" s="1159"/>
      <c r="G8" s="1159"/>
      <c r="H8" s="1159"/>
      <c r="I8" s="1159"/>
      <c r="J8" s="1159"/>
      <c r="K8" s="1159"/>
      <c r="L8" s="18"/>
      <c r="M8" s="935"/>
    </row>
    <row r="9" spans="1:13">
      <c r="A9" s="2548"/>
      <c r="B9" s="2540"/>
      <c r="C9" s="2573"/>
      <c r="D9" s="2569"/>
      <c r="E9" s="1158"/>
      <c r="F9" s="2569"/>
      <c r="G9" s="2569"/>
      <c r="H9" s="1158"/>
      <c r="I9" s="2569"/>
      <c r="J9" s="2569"/>
      <c r="K9" s="1158"/>
      <c r="L9" s="21"/>
      <c r="M9" s="22"/>
    </row>
    <row r="10" spans="1:13">
      <c r="A10" s="2548"/>
      <c r="B10" s="2590"/>
      <c r="C10" s="2573" t="s">
        <v>463</v>
      </c>
      <c r="D10" s="2569"/>
      <c r="E10" s="1120"/>
      <c r="F10" s="2569" t="s">
        <v>463</v>
      </c>
      <c r="G10" s="2569"/>
      <c r="H10" s="1120"/>
      <c r="I10" s="2569" t="s">
        <v>463</v>
      </c>
      <c r="J10" s="2569"/>
      <c r="K10" s="1120"/>
      <c r="L10" s="24"/>
      <c r="M10" s="25"/>
    </row>
    <row r="11" spans="1:13" ht="92.25" customHeight="1">
      <c r="A11" s="2548"/>
      <c r="B11" s="1053" t="s">
        <v>464</v>
      </c>
      <c r="C11" s="2660" t="s">
        <v>2529</v>
      </c>
      <c r="D11" s="2465"/>
      <c r="E11" s="2465"/>
      <c r="F11" s="2465"/>
      <c r="G11" s="2465"/>
      <c r="H11" s="2465"/>
      <c r="I11" s="2465"/>
      <c r="J11" s="2465"/>
      <c r="K11" s="2465"/>
      <c r="L11" s="2465"/>
      <c r="M11" s="2466"/>
    </row>
    <row r="12" spans="1:13" ht="47.25" customHeight="1">
      <c r="A12" s="2548"/>
      <c r="B12" s="1053" t="s">
        <v>543</v>
      </c>
      <c r="C12" s="2817" t="s">
        <v>2527</v>
      </c>
      <c r="D12" s="2441"/>
      <c r="E12" s="2441"/>
      <c r="F12" s="2441"/>
      <c r="G12" s="2441"/>
      <c r="H12" s="2441"/>
      <c r="I12" s="2441"/>
      <c r="J12" s="2441"/>
      <c r="K12" s="2441"/>
      <c r="L12" s="2441"/>
      <c r="M12" s="2442"/>
    </row>
    <row r="13" spans="1:13" ht="31.5">
      <c r="A13" s="2548"/>
      <c r="B13" s="1053" t="s">
        <v>545</v>
      </c>
      <c r="C13" s="2513" t="s">
        <v>441</v>
      </c>
      <c r="D13" s="2514"/>
      <c r="E13" s="2514"/>
      <c r="F13" s="2514"/>
      <c r="G13" s="2514"/>
      <c r="H13" s="2514"/>
      <c r="I13" s="2514"/>
      <c r="J13" s="2514"/>
      <c r="K13" s="2514"/>
      <c r="L13" s="2514"/>
      <c r="M13" s="2515"/>
    </row>
    <row r="14" spans="1:13" ht="16.5">
      <c r="A14" s="2548"/>
      <c r="B14" s="2677" t="s">
        <v>547</v>
      </c>
      <c r="C14" s="2660" t="s">
        <v>11</v>
      </c>
      <c r="D14" s="2465"/>
      <c r="E14" s="1058" t="s">
        <v>548</v>
      </c>
      <c r="F14" s="1589" t="s">
        <v>117</v>
      </c>
      <c r="G14" s="54"/>
      <c r="H14" s="54"/>
      <c r="I14" s="54"/>
      <c r="J14" s="54"/>
      <c r="K14" s="54"/>
      <c r="L14" s="18"/>
      <c r="M14" s="935"/>
    </row>
    <row r="15" spans="1:13">
      <c r="A15" s="2548"/>
      <c r="B15" s="2540"/>
      <c r="C15" s="2660"/>
      <c r="D15" s="2465"/>
      <c r="E15" s="2465"/>
      <c r="F15" s="2465"/>
      <c r="G15" s="2465"/>
      <c r="H15" s="2465"/>
      <c r="I15" s="2465"/>
      <c r="J15" s="2465"/>
      <c r="K15" s="2465"/>
      <c r="L15" s="2465"/>
      <c r="M15" s="2466"/>
    </row>
    <row r="16" spans="1:13">
      <c r="A16" s="2659" t="s">
        <v>465</v>
      </c>
      <c r="B16" s="1059" t="s">
        <v>2</v>
      </c>
      <c r="C16" s="2660" t="s">
        <v>2526</v>
      </c>
      <c r="D16" s="2465"/>
      <c r="E16" s="2465"/>
      <c r="F16" s="2465"/>
      <c r="G16" s="2465"/>
      <c r="H16" s="2465"/>
      <c r="I16" s="2465"/>
      <c r="J16" s="2465"/>
      <c r="K16" s="2465"/>
      <c r="L16" s="2465"/>
      <c r="M16" s="2466"/>
    </row>
    <row r="17" spans="1:13">
      <c r="A17" s="2519"/>
      <c r="B17" s="1059" t="s">
        <v>550</v>
      </c>
      <c r="C17" s="2660" t="s">
        <v>2525</v>
      </c>
      <c r="D17" s="2465"/>
      <c r="E17" s="2465"/>
      <c r="F17" s="2465"/>
      <c r="G17" s="2465"/>
      <c r="H17" s="2465"/>
      <c r="I17" s="2465"/>
      <c r="J17" s="2465"/>
      <c r="K17" s="2465"/>
      <c r="L17" s="2465"/>
      <c r="M17" s="2466"/>
    </row>
    <row r="18" spans="1:13" ht="8.25" customHeight="1">
      <c r="A18" s="2519"/>
      <c r="B18" s="2431" t="s">
        <v>466</v>
      </c>
      <c r="C18" s="606"/>
      <c r="D18" s="27"/>
      <c r="E18" s="27"/>
      <c r="F18" s="27"/>
      <c r="G18" s="27"/>
      <c r="H18" s="27"/>
      <c r="I18" s="27"/>
      <c r="J18" s="27"/>
      <c r="K18" s="27"/>
      <c r="L18" s="27"/>
      <c r="M18" s="682"/>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1060"/>
      <c r="K20" s="35"/>
      <c r="L20" s="35"/>
      <c r="M20" s="37"/>
    </row>
    <row r="21" spans="1:13">
      <c r="A21" s="2519"/>
      <c r="B21" s="2432"/>
      <c r="C21" s="33" t="s">
        <v>471</v>
      </c>
      <c r="D21" s="1061"/>
      <c r="E21" s="35" t="s">
        <v>472</v>
      </c>
      <c r="F21" s="1062"/>
      <c r="G21" s="35" t="s">
        <v>473</v>
      </c>
      <c r="H21" s="1062"/>
      <c r="I21" s="35"/>
      <c r="J21" s="40"/>
      <c r="K21" s="35"/>
      <c r="L21" s="35"/>
      <c r="M21" s="37"/>
    </row>
    <row r="22" spans="1:13">
      <c r="A22" s="2519"/>
      <c r="B22" s="2432"/>
      <c r="C22" s="33" t="s">
        <v>474</v>
      </c>
      <c r="D22" s="1061"/>
      <c r="E22" s="35" t="s">
        <v>475</v>
      </c>
      <c r="F22" s="1061"/>
      <c r="G22" s="35"/>
      <c r="H22" s="40"/>
      <c r="I22" s="35"/>
      <c r="J22" s="40"/>
      <c r="K22" s="35"/>
      <c r="L22" s="35"/>
      <c r="M22" s="37"/>
    </row>
    <row r="23" spans="1:13">
      <c r="A23" s="2519"/>
      <c r="B23" s="2432"/>
      <c r="C23" s="33" t="s">
        <v>476</v>
      </c>
      <c r="D23" s="1062" t="s">
        <v>534</v>
      </c>
      <c r="E23" s="35" t="s">
        <v>478</v>
      </c>
      <c r="F23" s="1116" t="s">
        <v>2530</v>
      </c>
      <c r="G23" s="1116"/>
      <c r="H23" s="1116"/>
      <c r="I23" s="1116"/>
      <c r="J23" s="1116"/>
      <c r="K23" s="1116"/>
      <c r="L23" s="1116"/>
      <c r="M23" s="1117"/>
    </row>
    <row r="24" spans="1:13" ht="9.75" customHeight="1">
      <c r="A24" s="2519"/>
      <c r="B24" s="2433"/>
      <c r="C24" s="43"/>
      <c r="D24" s="44"/>
      <c r="E24" s="44"/>
      <c r="F24" s="44"/>
      <c r="G24" s="44"/>
      <c r="H24" s="44"/>
      <c r="I24" s="44"/>
      <c r="J24" s="44"/>
      <c r="K24" s="44"/>
      <c r="L24" s="44"/>
      <c r="M24" s="45"/>
    </row>
    <row r="25" spans="1:13">
      <c r="A25" s="2519"/>
      <c r="B25" s="2431" t="s">
        <v>479</v>
      </c>
      <c r="C25" s="687"/>
      <c r="D25" s="47"/>
      <c r="E25" s="47"/>
      <c r="F25" s="47"/>
      <c r="G25" s="47"/>
      <c r="H25" s="47"/>
      <c r="I25" s="47"/>
      <c r="J25" s="47"/>
      <c r="K25" s="47"/>
      <c r="L25" s="18"/>
      <c r="M25" s="935"/>
    </row>
    <row r="26" spans="1:13">
      <c r="A26" s="2519"/>
      <c r="B26" s="2432"/>
      <c r="C26" s="33" t="s">
        <v>480</v>
      </c>
      <c r="D26" s="1062"/>
      <c r="E26" s="48"/>
      <c r="F26" s="35" t="s">
        <v>481</v>
      </c>
      <c r="G26" s="1061"/>
      <c r="H26" s="48"/>
      <c r="I26" s="35" t="s">
        <v>482</v>
      </c>
      <c r="J26" s="1061" t="s">
        <v>534</v>
      </c>
      <c r="K26" s="48"/>
      <c r="L26" s="21"/>
      <c r="M26" s="22"/>
    </row>
    <row r="27" spans="1:13">
      <c r="A27" s="2519"/>
      <c r="B27" s="2432"/>
      <c r="C27" s="33" t="s">
        <v>483</v>
      </c>
      <c r="D27" s="1063"/>
      <c r="E27" s="21"/>
      <c r="F27" s="35" t="s">
        <v>484</v>
      </c>
      <c r="G27" s="1062"/>
      <c r="H27" s="21"/>
      <c r="I27" s="50"/>
      <c r="J27" s="21"/>
      <c r="K27" s="1158"/>
      <c r="L27" s="21"/>
      <c r="M27" s="22"/>
    </row>
    <row r="28" spans="1:13">
      <c r="A28" s="2519"/>
      <c r="B28" s="2433"/>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1064" t="s">
        <v>37</v>
      </c>
      <c r="E30" s="48"/>
      <c r="F30" s="59" t="s">
        <v>487</v>
      </c>
      <c r="G30" s="1062"/>
      <c r="H30" s="48"/>
      <c r="I30" s="59" t="s">
        <v>488</v>
      </c>
      <c r="J30" s="1126"/>
      <c r="K30" s="1111"/>
      <c r="L30" s="1115"/>
      <c r="M30" s="63"/>
    </row>
    <row r="31" spans="1:13">
      <c r="A31" s="2519"/>
      <c r="B31" s="13"/>
      <c r="C31" s="43"/>
      <c r="D31" s="44"/>
      <c r="E31" s="44"/>
      <c r="F31" s="44"/>
      <c r="G31" s="44"/>
      <c r="H31" s="44"/>
      <c r="I31" s="44"/>
      <c r="J31" s="44"/>
      <c r="K31" s="44"/>
      <c r="L31" s="44"/>
      <c r="M31" s="45"/>
    </row>
    <row r="32" spans="1:13">
      <c r="A32" s="2519"/>
      <c r="B32" s="2431" t="s">
        <v>489</v>
      </c>
      <c r="C32" s="693"/>
      <c r="D32" s="65"/>
      <c r="E32" s="65"/>
      <c r="F32" s="65"/>
      <c r="G32" s="65"/>
      <c r="H32" s="65"/>
      <c r="I32" s="65"/>
      <c r="J32" s="65"/>
      <c r="K32" s="65"/>
      <c r="L32" s="18"/>
      <c r="M32" s="935"/>
    </row>
    <row r="33" spans="1:13">
      <c r="A33" s="2519"/>
      <c r="B33" s="2432"/>
      <c r="C33" s="66" t="s">
        <v>490</v>
      </c>
      <c r="D33" s="1087">
        <v>2021</v>
      </c>
      <c r="E33" s="67"/>
      <c r="F33" s="48" t="s">
        <v>491</v>
      </c>
      <c r="G33" s="1087" t="s">
        <v>492</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1100"/>
      <c r="E35" s="1100"/>
      <c r="F35" s="1100"/>
      <c r="G35" s="1100"/>
      <c r="H35" s="1100"/>
      <c r="I35" s="1100"/>
      <c r="J35" s="1100"/>
      <c r="K35" s="1100"/>
      <c r="L35" s="1100"/>
      <c r="M35" s="697"/>
    </row>
    <row r="36" spans="1:13">
      <c r="A36" s="2519"/>
      <c r="B36" s="2432"/>
      <c r="C36" s="72"/>
      <c r="D36" s="1121" t="s">
        <v>494</v>
      </c>
      <c r="E36" s="1121"/>
      <c r="F36" s="1121" t="s">
        <v>495</v>
      </c>
      <c r="G36" s="1121"/>
      <c r="H36" s="74" t="s">
        <v>496</v>
      </c>
      <c r="I36" s="74"/>
      <c r="J36" s="74" t="s">
        <v>497</v>
      </c>
      <c r="K36" s="1121"/>
      <c r="L36" s="1121" t="s">
        <v>498</v>
      </c>
      <c r="M36" s="75"/>
    </row>
    <row r="37" spans="1:13">
      <c r="A37" s="2519"/>
      <c r="B37" s="2432"/>
      <c r="C37" s="72"/>
      <c r="D37" s="1149">
        <v>0</v>
      </c>
      <c r="E37" s="1150"/>
      <c r="F37" s="1149">
        <v>1</v>
      </c>
      <c r="G37" s="1150"/>
      <c r="H37" s="1149">
        <v>2</v>
      </c>
      <c r="I37" s="1150"/>
      <c r="J37" s="1149">
        <v>2</v>
      </c>
      <c r="K37" s="1150"/>
      <c r="L37" s="1149">
        <v>2</v>
      </c>
      <c r="M37" s="1104"/>
    </row>
    <row r="38" spans="1:13">
      <c r="A38" s="2519"/>
      <c r="B38" s="2432"/>
      <c r="C38" s="72"/>
      <c r="D38" s="1121" t="s">
        <v>499</v>
      </c>
      <c r="E38" s="1121"/>
      <c r="F38" s="1121" t="s">
        <v>500</v>
      </c>
      <c r="G38" s="1121"/>
      <c r="H38" s="74" t="s">
        <v>501</v>
      </c>
      <c r="I38" s="74"/>
      <c r="J38" s="74" t="s">
        <v>502</v>
      </c>
      <c r="K38" s="1121"/>
      <c r="L38" s="1121" t="s">
        <v>503</v>
      </c>
      <c r="M38" s="32"/>
    </row>
    <row r="39" spans="1:13">
      <c r="A39" s="2519"/>
      <c r="B39" s="2432"/>
      <c r="C39" s="72"/>
      <c r="D39" s="1149">
        <v>2</v>
      </c>
      <c r="E39" s="1150"/>
      <c r="F39" s="1149">
        <v>2</v>
      </c>
      <c r="G39" s="1150"/>
      <c r="H39" s="1149">
        <v>2</v>
      </c>
      <c r="I39" s="1150"/>
      <c r="J39" s="1149">
        <v>2</v>
      </c>
      <c r="K39" s="1150"/>
      <c r="L39" s="1149">
        <v>2</v>
      </c>
      <c r="M39" s="1104"/>
    </row>
    <row r="40" spans="1:13">
      <c r="A40" s="2519"/>
      <c r="B40" s="2432"/>
      <c r="C40" s="72"/>
      <c r="D40" s="1121" t="s">
        <v>504</v>
      </c>
      <c r="E40" s="1121"/>
      <c r="F40" s="1121" t="s">
        <v>505</v>
      </c>
      <c r="G40" s="1121"/>
      <c r="H40" s="74" t="s">
        <v>506</v>
      </c>
      <c r="I40" s="74"/>
      <c r="J40" s="74" t="s">
        <v>507</v>
      </c>
      <c r="K40" s="1121"/>
      <c r="L40" s="1121" t="s">
        <v>508</v>
      </c>
      <c r="M40" s="32"/>
    </row>
    <row r="41" spans="1:13">
      <c r="A41" s="2519"/>
      <c r="B41" s="2432"/>
      <c r="C41" s="72"/>
      <c r="D41" s="1246"/>
      <c r="E41" s="1150"/>
      <c r="F41" s="1246"/>
      <c r="G41" s="1150"/>
      <c r="H41" s="1246"/>
      <c r="I41" s="1150"/>
      <c r="J41" s="1246"/>
      <c r="K41" s="1150"/>
      <c r="L41" s="1246"/>
      <c r="M41" s="1104"/>
    </row>
    <row r="42" spans="1:13">
      <c r="A42" s="2519"/>
      <c r="B42" s="2432"/>
      <c r="C42" s="72"/>
      <c r="D42" s="705" t="s">
        <v>508</v>
      </c>
      <c r="E42" s="1103"/>
      <c r="F42" s="705" t="s">
        <v>509</v>
      </c>
      <c r="G42" s="1103"/>
      <c r="H42" s="81"/>
      <c r="I42" s="1109"/>
      <c r="J42" s="81"/>
      <c r="K42" s="1109"/>
      <c r="L42" s="81"/>
      <c r="M42" s="706"/>
    </row>
    <row r="43" spans="1:13">
      <c r="A43" s="2519"/>
      <c r="B43" s="2432"/>
      <c r="C43" s="72"/>
      <c r="D43" s="1246"/>
      <c r="E43" s="1150"/>
      <c r="F43" s="2688">
        <v>0.17</v>
      </c>
      <c r="G43" s="2451"/>
      <c r="H43" s="2528"/>
      <c r="I43" s="2528"/>
      <c r="J43" s="1118"/>
      <c r="K43" s="1121"/>
      <c r="L43" s="1118"/>
      <c r="M43" s="1154"/>
    </row>
    <row r="44" spans="1:13">
      <c r="A44" s="2519"/>
      <c r="B44" s="2432"/>
      <c r="C44" s="86"/>
      <c r="D44" s="705"/>
      <c r="E44" s="1103"/>
      <c r="F44" s="705"/>
      <c r="G44" s="1103"/>
      <c r="H44" s="1108"/>
      <c r="I44" s="1110"/>
      <c r="J44" s="1108"/>
      <c r="K44" s="1110"/>
      <c r="L44" s="1108"/>
      <c r="M44" s="1155"/>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2662" t="s">
        <v>476</v>
      </c>
      <c r="H46" s="2662"/>
      <c r="I46" s="2662"/>
      <c r="J46" s="2662"/>
      <c r="K46" s="94" t="s">
        <v>512</v>
      </c>
      <c r="L46" s="2446" t="s">
        <v>2524</v>
      </c>
      <c r="M46" s="2447"/>
    </row>
    <row r="47" spans="1:13">
      <c r="A47" s="2519"/>
      <c r="B47" s="2432"/>
      <c r="C47" s="90"/>
      <c r="D47" s="1078" t="s">
        <v>534</v>
      </c>
      <c r="E47" s="1061"/>
      <c r="F47" s="2453"/>
      <c r="G47" s="2662"/>
      <c r="H47" s="2662"/>
      <c r="I47" s="2662"/>
      <c r="J47" s="2662"/>
      <c r="K47" s="21"/>
      <c r="L47" s="2448"/>
      <c r="M47" s="2449"/>
    </row>
    <row r="48" spans="1:13">
      <c r="A48" s="2519"/>
      <c r="B48" s="2433"/>
      <c r="C48" s="97"/>
      <c r="D48" s="24"/>
      <c r="E48" s="24"/>
      <c r="F48" s="24"/>
      <c r="G48" s="24"/>
      <c r="H48" s="24"/>
      <c r="I48" s="24"/>
      <c r="J48" s="24"/>
      <c r="K48" s="24"/>
      <c r="L48" s="21"/>
      <c r="M48" s="22"/>
    </row>
    <row r="49" spans="1:13">
      <c r="A49" s="2519"/>
      <c r="B49" s="1053" t="s">
        <v>513</v>
      </c>
      <c r="C49" s="1588" t="s">
        <v>2523</v>
      </c>
      <c r="D49" s="1105"/>
      <c r="E49" s="1105"/>
      <c r="F49" s="1105"/>
      <c r="G49" s="1105"/>
      <c r="H49" s="1105"/>
      <c r="I49" s="1105"/>
      <c r="J49" s="1105"/>
      <c r="K49" s="1105"/>
      <c r="L49" s="1105"/>
      <c r="M49" s="1106"/>
    </row>
    <row r="50" spans="1:13">
      <c r="A50" s="2519"/>
      <c r="B50" s="1059" t="s">
        <v>514</v>
      </c>
      <c r="C50" s="2660" t="s">
        <v>2522</v>
      </c>
      <c r="D50" s="2465"/>
      <c r="E50" s="2465"/>
      <c r="F50" s="2465"/>
      <c r="G50" s="2465"/>
      <c r="H50" s="2465"/>
      <c r="I50" s="2465"/>
      <c r="J50" s="2465"/>
      <c r="K50" s="2465"/>
      <c r="L50" s="2465"/>
      <c r="M50" s="2466"/>
    </row>
    <row r="51" spans="1:13">
      <c r="A51" s="2519"/>
      <c r="B51" s="1059" t="s">
        <v>515</v>
      </c>
      <c r="C51" s="1123">
        <v>90</v>
      </c>
      <c r="D51" s="1105"/>
      <c r="E51" s="1105"/>
      <c r="F51" s="1105"/>
      <c r="G51" s="1105"/>
      <c r="H51" s="1105"/>
      <c r="I51" s="1105"/>
      <c r="J51" s="1105"/>
      <c r="K51" s="1105"/>
      <c r="L51" s="1105"/>
      <c r="M51" s="1106"/>
    </row>
    <row r="52" spans="1:13">
      <c r="A52" s="2519"/>
      <c r="B52" s="1059" t="s">
        <v>517</v>
      </c>
      <c r="C52" s="1123" t="s">
        <v>37</v>
      </c>
      <c r="D52" s="1105"/>
      <c r="E52" s="1105"/>
      <c r="F52" s="1105"/>
      <c r="G52" s="1105"/>
      <c r="H52" s="1105"/>
      <c r="I52" s="1105"/>
      <c r="J52" s="1105"/>
      <c r="K52" s="1105"/>
      <c r="L52" s="1105"/>
      <c r="M52" s="1106"/>
    </row>
    <row r="53" spans="1:13" ht="15.75" customHeight="1">
      <c r="A53" s="2649" t="s">
        <v>518</v>
      </c>
      <c r="B53" s="1081" t="s">
        <v>519</v>
      </c>
      <c r="C53" s="2650" t="s">
        <v>2441</v>
      </c>
      <c r="D53" s="2420"/>
      <c r="E53" s="2420"/>
      <c r="F53" s="2420"/>
      <c r="G53" s="2420"/>
      <c r="H53" s="2420"/>
      <c r="I53" s="2420"/>
      <c r="J53" s="2420"/>
      <c r="K53" s="2420"/>
      <c r="L53" s="2420"/>
      <c r="M53" s="2421"/>
    </row>
    <row r="54" spans="1:13">
      <c r="A54" s="2502"/>
      <c r="B54" s="1081" t="s">
        <v>521</v>
      </c>
      <c r="C54" s="2650" t="s">
        <v>2442</v>
      </c>
      <c r="D54" s="2420"/>
      <c r="E54" s="2420"/>
      <c r="F54" s="2420"/>
      <c r="G54" s="2420"/>
      <c r="H54" s="2420"/>
      <c r="I54" s="2420"/>
      <c r="J54" s="2420"/>
      <c r="K54" s="2420"/>
      <c r="L54" s="2420"/>
      <c r="M54" s="2421"/>
    </row>
    <row r="55" spans="1:13">
      <c r="A55" s="2502"/>
      <c r="B55" s="1081" t="s">
        <v>523</v>
      </c>
      <c r="C55" s="2650" t="s">
        <v>39</v>
      </c>
      <c r="D55" s="2420"/>
      <c r="E55" s="2420"/>
      <c r="F55" s="2420"/>
      <c r="G55" s="2420"/>
      <c r="H55" s="2420"/>
      <c r="I55" s="2420"/>
      <c r="J55" s="2420"/>
      <c r="K55" s="2420"/>
      <c r="L55" s="2420"/>
      <c r="M55" s="2421"/>
    </row>
    <row r="56" spans="1:13" ht="15.75" customHeight="1">
      <c r="A56" s="2502"/>
      <c r="B56" s="1082" t="s">
        <v>524</v>
      </c>
      <c r="C56" s="2650" t="s">
        <v>1044</v>
      </c>
      <c r="D56" s="2420"/>
      <c r="E56" s="2420"/>
      <c r="F56" s="2420"/>
      <c r="G56" s="2420"/>
      <c r="H56" s="2420"/>
      <c r="I56" s="2420"/>
      <c r="J56" s="2420"/>
      <c r="K56" s="2420"/>
      <c r="L56" s="2420"/>
      <c r="M56" s="2421"/>
    </row>
    <row r="57" spans="1:13" ht="15.75" customHeight="1">
      <c r="A57" s="2502"/>
      <c r="B57" s="1081" t="s">
        <v>526</v>
      </c>
      <c r="C57" s="2746" t="s">
        <v>2443</v>
      </c>
      <c r="D57" s="2420"/>
      <c r="E57" s="2420"/>
      <c r="F57" s="2420"/>
      <c r="G57" s="2420"/>
      <c r="H57" s="2420"/>
      <c r="I57" s="2420"/>
      <c r="J57" s="2420"/>
      <c r="K57" s="2420"/>
      <c r="L57" s="2420"/>
      <c r="M57" s="2421"/>
    </row>
    <row r="58" spans="1:13" ht="16.5" thickBot="1">
      <c r="A58" s="2516"/>
      <c r="B58" s="1081" t="s">
        <v>527</v>
      </c>
      <c r="C58" s="2650">
        <v>3279797</v>
      </c>
      <c r="D58" s="2420"/>
      <c r="E58" s="2420"/>
      <c r="F58" s="2420"/>
      <c r="G58" s="2420"/>
      <c r="H58" s="2420"/>
      <c r="I58" s="2420"/>
      <c r="J58" s="2420"/>
      <c r="K58" s="2420"/>
      <c r="L58" s="2420"/>
      <c r="M58" s="2421"/>
    </row>
    <row r="59" spans="1:13" ht="15.75" customHeight="1">
      <c r="A59" s="2649" t="s">
        <v>528</v>
      </c>
      <c r="B59" s="1089" t="s">
        <v>529</v>
      </c>
      <c r="C59" s="2911" t="s">
        <v>1255</v>
      </c>
      <c r="D59" s="2912"/>
      <c r="E59" s="2912"/>
      <c r="F59" s="2912"/>
      <c r="G59" s="2912"/>
      <c r="H59" s="2912"/>
      <c r="I59" s="2912"/>
      <c r="J59" s="2912"/>
      <c r="K59" s="2912"/>
      <c r="L59" s="2912"/>
      <c r="M59" s="2913"/>
    </row>
    <row r="60" spans="1:13" ht="30" customHeight="1">
      <c r="A60" s="2502"/>
      <c r="B60" s="1089" t="s">
        <v>531</v>
      </c>
      <c r="C60" s="2911" t="s">
        <v>1256</v>
      </c>
      <c r="D60" s="2912"/>
      <c r="E60" s="2912"/>
      <c r="F60" s="2912"/>
      <c r="G60" s="2912"/>
      <c r="H60" s="2912"/>
      <c r="I60" s="2912"/>
      <c r="J60" s="2912"/>
      <c r="K60" s="2912"/>
      <c r="L60" s="2912"/>
      <c r="M60" s="2913"/>
    </row>
    <row r="61" spans="1:13" ht="30" customHeight="1" thickBot="1">
      <c r="A61" s="2502"/>
      <c r="B61" s="1090" t="s">
        <v>5</v>
      </c>
      <c r="C61" s="2911" t="s">
        <v>39</v>
      </c>
      <c r="D61" s="2912"/>
      <c r="E61" s="2912"/>
      <c r="F61" s="2912"/>
      <c r="G61" s="2912"/>
      <c r="H61" s="2912"/>
      <c r="I61" s="2912"/>
      <c r="J61" s="2912"/>
      <c r="K61" s="2912"/>
      <c r="L61" s="2912"/>
      <c r="M61" s="2913"/>
    </row>
    <row r="62" spans="1:13" ht="16.5" thickBot="1">
      <c r="A62" s="150" t="s">
        <v>533</v>
      </c>
      <c r="B62" s="104"/>
      <c r="C62" s="2651"/>
      <c r="D62" s="3561"/>
      <c r="E62" s="3561"/>
      <c r="F62" s="3561"/>
      <c r="G62" s="3561"/>
      <c r="H62" s="3561"/>
      <c r="I62" s="3561"/>
      <c r="J62" s="3561"/>
      <c r="K62" s="3561"/>
      <c r="L62" s="3561"/>
      <c r="M62" s="3562"/>
    </row>
  </sheetData>
  <mergeCells count="47">
    <mergeCell ref="C12:M12"/>
    <mergeCell ref="A2:A15"/>
    <mergeCell ref="C2:M2"/>
    <mergeCell ref="C3:M3"/>
    <mergeCell ref="F4:G4"/>
    <mergeCell ref="I4:M4"/>
    <mergeCell ref="C6:H6"/>
    <mergeCell ref="C7:D7"/>
    <mergeCell ref="I7:M7"/>
    <mergeCell ref="B8:B10"/>
    <mergeCell ref="C9:D9"/>
    <mergeCell ref="F9:G9"/>
    <mergeCell ref="I9:J9"/>
    <mergeCell ref="C10:D10"/>
    <mergeCell ref="F10:G10"/>
    <mergeCell ref="I10:J10"/>
    <mergeCell ref="L46:M47"/>
    <mergeCell ref="B14:B15"/>
    <mergeCell ref="C14:D14"/>
    <mergeCell ref="C15:M15"/>
    <mergeCell ref="A16:A52"/>
    <mergeCell ref="C16:M16"/>
    <mergeCell ref="C17:M17"/>
    <mergeCell ref="B18:B24"/>
    <mergeCell ref="B25:B28"/>
    <mergeCell ref="B32:B34"/>
    <mergeCell ref="C11:M11"/>
    <mergeCell ref="C13:M13"/>
    <mergeCell ref="C50:M50"/>
    <mergeCell ref="A53:A58"/>
    <mergeCell ref="C53:M53"/>
    <mergeCell ref="C54:M54"/>
    <mergeCell ref="C55:M55"/>
    <mergeCell ref="C56:M56"/>
    <mergeCell ref="C57:M57"/>
    <mergeCell ref="C58:M58"/>
    <mergeCell ref="B35:B44"/>
    <mergeCell ref="F43:G43"/>
    <mergeCell ref="H43:I43"/>
    <mergeCell ref="B45:B48"/>
    <mergeCell ref="F46:F47"/>
    <mergeCell ref="G46:J47"/>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39" zoomScale="85" zoomScaleNormal="85" workbookViewId="0">
      <selection activeCell="C2" sqref="C2:M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602</v>
      </c>
      <c r="C1" s="153"/>
      <c r="D1" s="153"/>
      <c r="E1" s="153"/>
      <c r="F1" s="153"/>
      <c r="G1" s="153"/>
      <c r="H1" s="153"/>
      <c r="I1" s="153"/>
      <c r="J1" s="153"/>
      <c r="K1" s="153"/>
      <c r="L1" s="153"/>
      <c r="M1" s="154"/>
    </row>
    <row r="2" spans="1:13" ht="39" customHeight="1">
      <c r="A2" s="2547" t="s">
        <v>457</v>
      </c>
      <c r="B2" s="4" t="s">
        <v>458</v>
      </c>
      <c r="C2" s="2582" t="s">
        <v>40</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608" t="s">
        <v>42</v>
      </c>
      <c r="D7" s="2609"/>
      <c r="E7" s="14"/>
      <c r="F7" s="14"/>
      <c r="G7" s="15"/>
      <c r="H7" s="16" t="s">
        <v>5</v>
      </c>
      <c r="I7" s="2610" t="s">
        <v>43</v>
      </c>
      <c r="J7" s="2609"/>
      <c r="K7" s="2609"/>
      <c r="L7" s="2609"/>
      <c r="M7" s="2611"/>
    </row>
    <row r="8" spans="1:13">
      <c r="A8" s="2548"/>
      <c r="B8" s="2539" t="s">
        <v>462</v>
      </c>
      <c r="C8" s="102"/>
      <c r="D8" s="17"/>
      <c r="E8" s="17"/>
      <c r="F8" s="17"/>
      <c r="G8" s="17"/>
      <c r="H8" s="17"/>
      <c r="I8" s="17"/>
      <c r="J8" s="17"/>
      <c r="K8" s="17"/>
      <c r="L8" s="18"/>
      <c r="M8" s="19"/>
    </row>
    <row r="9" spans="1:13" ht="15.75" customHeight="1">
      <c r="A9" s="2548"/>
      <c r="B9" s="2540"/>
      <c r="C9" s="2573"/>
      <c r="D9" s="2569"/>
      <c r="E9" s="20"/>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57" customHeight="1">
      <c r="A11" s="2548"/>
      <c r="B11" s="109" t="s">
        <v>464</v>
      </c>
      <c r="C11" s="2513" t="s">
        <v>603</v>
      </c>
      <c r="D11" s="2514"/>
      <c r="E11" s="2514"/>
      <c r="F11" s="2514"/>
      <c r="G11" s="2514"/>
      <c r="H11" s="2514"/>
      <c r="I11" s="2514"/>
      <c r="J11" s="2514"/>
      <c r="K11" s="2514"/>
      <c r="L11" s="2514"/>
      <c r="M11" s="2515"/>
    </row>
    <row r="12" spans="1:13" ht="71.099999999999994" customHeight="1">
      <c r="A12" s="2548"/>
      <c r="B12" s="109" t="s">
        <v>543</v>
      </c>
      <c r="C12" s="2513" t="s">
        <v>604</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41</v>
      </c>
      <c r="G14" s="2580"/>
      <c r="H14" s="2580"/>
      <c r="I14" s="2580"/>
      <c r="J14" s="2580"/>
      <c r="K14" s="2580"/>
      <c r="L14" s="2580"/>
      <c r="M14" s="2581"/>
    </row>
    <row r="15" spans="1:13">
      <c r="A15" s="2518" t="s">
        <v>465</v>
      </c>
      <c r="B15" s="5" t="s">
        <v>2</v>
      </c>
      <c r="C15" s="2513" t="s">
        <v>605</v>
      </c>
      <c r="D15" s="2514"/>
      <c r="E15" s="2514"/>
      <c r="F15" s="2514"/>
      <c r="G15" s="2514"/>
      <c r="H15" s="2514"/>
      <c r="I15" s="2514"/>
      <c r="J15" s="2514"/>
      <c r="K15" s="2514"/>
      <c r="L15" s="2514"/>
      <c r="M15" s="2515"/>
    </row>
    <row r="16" spans="1:13" ht="30" customHeight="1">
      <c r="A16" s="2519"/>
      <c r="B16" s="5" t="s">
        <v>550</v>
      </c>
      <c r="C16" s="2513" t="s">
        <v>1827</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606</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57"/>
      <c r="H29" s="48"/>
      <c r="I29" s="59" t="s">
        <v>488</v>
      </c>
      <c r="J29" s="60"/>
      <c r="K29" s="61"/>
      <c r="L29" s="62"/>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07">
        <v>5</v>
      </c>
      <c r="E36" s="78"/>
      <c r="F36" s="107">
        <v>5</v>
      </c>
      <c r="G36" s="78"/>
      <c r="H36" s="107">
        <v>5</v>
      </c>
      <c r="I36" s="78"/>
      <c r="J36" s="107">
        <v>5</v>
      </c>
      <c r="K36" s="78"/>
      <c r="L36" s="107">
        <v>5</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07">
        <v>5</v>
      </c>
      <c r="E38" s="78"/>
      <c r="F38" s="107">
        <v>5</v>
      </c>
      <c r="G38" s="78"/>
      <c r="H38" s="107">
        <v>5</v>
      </c>
      <c r="I38" s="78"/>
      <c r="J38" s="107">
        <v>5</v>
      </c>
      <c r="K38" s="78"/>
      <c r="L38" s="107">
        <v>5</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t="s">
        <v>8</v>
      </c>
      <c r="E40" s="78"/>
      <c r="F40" s="163" t="s">
        <v>8</v>
      </c>
      <c r="G40" s="78"/>
      <c r="H40" s="163" t="s">
        <v>8</v>
      </c>
      <c r="I40" s="78"/>
      <c r="J40" s="163" t="s">
        <v>8</v>
      </c>
      <c r="K40" s="78"/>
      <c r="L40" s="163" t="s">
        <v>8</v>
      </c>
      <c r="M40" s="76"/>
    </row>
    <row r="41" spans="1:13">
      <c r="A41" s="2519"/>
      <c r="B41" s="2432"/>
      <c r="C41" s="72"/>
      <c r="D41" s="80" t="s">
        <v>508</v>
      </c>
      <c r="E41" s="80"/>
      <c r="F41" s="80" t="s">
        <v>509</v>
      </c>
      <c r="G41" s="80"/>
      <c r="H41" s="82"/>
      <c r="I41" s="82"/>
      <c r="J41" s="82"/>
      <c r="K41" s="82"/>
      <c r="L41" s="82"/>
      <c r="M41" s="83"/>
    </row>
    <row r="42" spans="1:13">
      <c r="A42" s="2519"/>
      <c r="B42" s="2432"/>
      <c r="C42" s="72"/>
      <c r="D42" s="163" t="s">
        <v>8</v>
      </c>
      <c r="E42" s="78"/>
      <c r="F42" s="2605">
        <v>50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1" customHeight="1">
      <c r="A48" s="2519"/>
      <c r="B48" s="109" t="s">
        <v>513</v>
      </c>
      <c r="C48" s="2513" t="s">
        <v>607</v>
      </c>
      <c r="D48" s="2514"/>
      <c r="E48" s="2514"/>
      <c r="F48" s="2514"/>
      <c r="G48" s="2514"/>
      <c r="H48" s="2514"/>
      <c r="I48" s="2514"/>
      <c r="J48" s="2514"/>
      <c r="K48" s="2514"/>
      <c r="L48" s="2514"/>
      <c r="M48" s="2515"/>
    </row>
    <row r="49" spans="1:13">
      <c r="A49" s="2519"/>
      <c r="B49" s="5" t="s">
        <v>514</v>
      </c>
      <c r="C49" s="2513" t="s">
        <v>608</v>
      </c>
      <c r="D49" s="2514"/>
      <c r="E49" s="2514"/>
      <c r="F49" s="2514"/>
      <c r="G49" s="2514"/>
      <c r="H49" s="2514"/>
      <c r="I49" s="2514"/>
      <c r="J49" s="2514"/>
      <c r="K49" s="2514"/>
      <c r="L49" s="2514"/>
      <c r="M49" s="2515"/>
    </row>
    <row r="50" spans="1:13">
      <c r="A50" s="2519"/>
      <c r="B50" s="5" t="s">
        <v>515</v>
      </c>
      <c r="C50" s="2594">
        <v>120</v>
      </c>
      <c r="D50" s="2595"/>
      <c r="E50" s="2595"/>
      <c r="F50" s="2595"/>
      <c r="G50" s="2595"/>
      <c r="H50" s="2595"/>
      <c r="I50" s="2595"/>
      <c r="J50" s="2595"/>
      <c r="K50" s="2595"/>
      <c r="L50" s="2595"/>
      <c r="M50" s="2596"/>
    </row>
    <row r="51" spans="1:13">
      <c r="A51" s="2519"/>
      <c r="B51" s="5" t="s">
        <v>517</v>
      </c>
      <c r="C51" s="2594" t="s">
        <v>9</v>
      </c>
      <c r="D51" s="2595"/>
      <c r="E51" s="2595"/>
      <c r="F51" s="2595"/>
      <c r="G51" s="2595"/>
      <c r="H51" s="2595"/>
      <c r="I51" s="2595"/>
      <c r="J51" s="2595"/>
      <c r="K51" s="2595"/>
      <c r="L51" s="2595"/>
      <c r="M51" s="2596"/>
    </row>
    <row r="52" spans="1:13" ht="15.75" customHeight="1">
      <c r="A52" s="2501" t="s">
        <v>518</v>
      </c>
      <c r="B52" s="98" t="s">
        <v>519</v>
      </c>
      <c r="C52" s="2601" t="s">
        <v>44</v>
      </c>
      <c r="D52" s="2599"/>
      <c r="E52" s="2599"/>
      <c r="F52" s="2599"/>
      <c r="G52" s="2599"/>
      <c r="H52" s="2599"/>
      <c r="I52" s="2599"/>
      <c r="J52" s="2599"/>
      <c r="K52" s="2599"/>
      <c r="L52" s="2599"/>
      <c r="M52" s="2600"/>
    </row>
    <row r="53" spans="1:13" ht="15.75" customHeight="1">
      <c r="A53" s="2502"/>
      <c r="B53" s="98" t="s">
        <v>521</v>
      </c>
      <c r="C53" s="2601" t="s">
        <v>609</v>
      </c>
      <c r="D53" s="2599"/>
      <c r="E53" s="2599"/>
      <c r="F53" s="2599"/>
      <c r="G53" s="2599"/>
      <c r="H53" s="2599"/>
      <c r="I53" s="2599"/>
      <c r="J53" s="2599"/>
      <c r="K53" s="2599"/>
      <c r="L53" s="2599"/>
      <c r="M53" s="2600"/>
    </row>
    <row r="54" spans="1:13" ht="15.75" customHeight="1">
      <c r="A54" s="2502"/>
      <c r="B54" s="98" t="s">
        <v>523</v>
      </c>
      <c r="C54" s="2601" t="s">
        <v>610</v>
      </c>
      <c r="D54" s="2599"/>
      <c r="E54" s="2599"/>
      <c r="F54" s="2599"/>
      <c r="G54" s="2599"/>
      <c r="H54" s="2599"/>
      <c r="I54" s="2599"/>
      <c r="J54" s="2599"/>
      <c r="K54" s="2599"/>
      <c r="L54" s="2599"/>
      <c r="M54" s="2600"/>
    </row>
    <row r="55" spans="1:13" ht="15.75" customHeight="1">
      <c r="A55" s="2502"/>
      <c r="B55" s="99" t="s">
        <v>524</v>
      </c>
      <c r="C55" s="2601" t="s">
        <v>611</v>
      </c>
      <c r="D55" s="2599"/>
      <c r="E55" s="2599"/>
      <c r="F55" s="2599"/>
      <c r="G55" s="2599"/>
      <c r="H55" s="2599"/>
      <c r="I55" s="2599"/>
      <c r="J55" s="2599"/>
      <c r="K55" s="2599"/>
      <c r="L55" s="2599"/>
      <c r="M55" s="2600"/>
    </row>
    <row r="56" spans="1:13" ht="15.75" customHeight="1">
      <c r="A56" s="2502"/>
      <c r="B56" s="98" t="s">
        <v>526</v>
      </c>
      <c r="C56" s="2597" t="s">
        <v>612</v>
      </c>
      <c r="D56" s="2599"/>
      <c r="E56" s="2599"/>
      <c r="F56" s="2599"/>
      <c r="G56" s="2599"/>
      <c r="H56" s="2599"/>
      <c r="I56" s="2599"/>
      <c r="J56" s="2599"/>
      <c r="K56" s="2599"/>
      <c r="L56" s="2599"/>
      <c r="M56" s="2600"/>
    </row>
    <row r="57" spans="1:13" ht="16.5" customHeight="1" thickBot="1">
      <c r="A57" s="2516"/>
      <c r="B57" s="98" t="s">
        <v>527</v>
      </c>
      <c r="C57" s="2601" t="s">
        <v>613</v>
      </c>
      <c r="D57" s="2599"/>
      <c r="E57" s="2599"/>
      <c r="F57" s="2599"/>
      <c r="G57" s="2599"/>
      <c r="H57" s="2599"/>
      <c r="I57" s="2599"/>
      <c r="J57" s="2599"/>
      <c r="K57" s="2599"/>
      <c r="L57" s="2599"/>
      <c r="M57" s="2600"/>
    </row>
    <row r="58" spans="1:13" ht="15.75" customHeight="1">
      <c r="A58" s="2501" t="s">
        <v>528</v>
      </c>
      <c r="B58" s="100" t="s">
        <v>529</v>
      </c>
      <c r="C58" s="2602" t="s">
        <v>614</v>
      </c>
      <c r="D58" s="2603"/>
      <c r="E58" s="2603"/>
      <c r="F58" s="2603"/>
      <c r="G58" s="2603"/>
      <c r="H58" s="2603"/>
      <c r="I58" s="2603"/>
      <c r="J58" s="2603"/>
      <c r="K58" s="2603"/>
      <c r="L58" s="2603"/>
      <c r="M58" s="2604"/>
    </row>
    <row r="59" spans="1:13" ht="30" customHeight="1">
      <c r="A59" s="2502"/>
      <c r="B59" s="100" t="s">
        <v>531</v>
      </c>
      <c r="C59" s="2602" t="s">
        <v>615</v>
      </c>
      <c r="D59" s="2603"/>
      <c r="E59" s="2603"/>
      <c r="F59" s="2603"/>
      <c r="G59" s="2603"/>
      <c r="H59" s="2603"/>
      <c r="I59" s="2603"/>
      <c r="J59" s="2603"/>
      <c r="K59" s="2603"/>
      <c r="L59" s="2603"/>
      <c r="M59" s="2604"/>
    </row>
    <row r="60" spans="1:13" ht="30" customHeight="1" thickBot="1">
      <c r="A60" s="2502"/>
      <c r="B60" s="101" t="s">
        <v>5</v>
      </c>
      <c r="C60" s="2602" t="s">
        <v>616</v>
      </c>
      <c r="D60" s="2603"/>
      <c r="E60" s="2603"/>
      <c r="F60" s="2603"/>
      <c r="G60" s="2603"/>
      <c r="H60" s="2603"/>
      <c r="I60" s="2603"/>
      <c r="J60" s="2603"/>
      <c r="K60" s="2603"/>
      <c r="L60" s="2603"/>
      <c r="M60" s="2604"/>
    </row>
    <row r="61" spans="1:13" ht="16.5" thickBot="1">
      <c r="A61" s="150" t="s">
        <v>533</v>
      </c>
      <c r="B61" s="104"/>
      <c r="C61" s="2506"/>
      <c r="D61" s="2507"/>
      <c r="E61" s="2507"/>
      <c r="F61" s="2507"/>
      <c r="G61" s="2507"/>
      <c r="H61" s="2507"/>
      <c r="I61" s="2507"/>
      <c r="J61" s="2507"/>
      <c r="K61" s="2507"/>
      <c r="L61" s="2507"/>
      <c r="M61" s="2508"/>
    </row>
  </sheetData>
  <mergeCells count="49">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'C:\Users\axbastida\Desktop\[FICHA ASEGURAMIENTO  PPMyEG.xlsx]Desplegables'!#REF!</xm:f>
          </x14:formula1>
          <xm:sqref>C7 C14:D14 C4 G45:J46</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B1" workbookViewId="0">
      <selection activeCell="C18" sqref="C18"/>
    </sheetView>
  </sheetViews>
  <sheetFormatPr baseColWidth="10" defaultColWidth="11.42578125" defaultRowHeight="15.75"/>
  <cols>
    <col min="1" max="1" width="25.140625" style="3" customWidth="1"/>
    <col min="2" max="2" width="43" style="105" customWidth="1"/>
    <col min="3" max="16384" width="11.42578125" style="3"/>
  </cols>
  <sheetData>
    <row r="1" spans="1:13" ht="16.5" thickBot="1">
      <c r="A1" s="2"/>
      <c r="B1" s="103" t="s">
        <v>2533</v>
      </c>
      <c r="C1" s="153"/>
      <c r="D1" s="153"/>
      <c r="E1" s="153"/>
      <c r="F1" s="153"/>
      <c r="G1" s="153"/>
      <c r="H1" s="153"/>
      <c r="I1" s="153"/>
      <c r="J1" s="153"/>
      <c r="K1" s="153"/>
      <c r="L1" s="153"/>
      <c r="M1" s="154"/>
    </row>
    <row r="2" spans="1:13" ht="51" customHeight="1">
      <c r="A2" s="2667" t="s">
        <v>457</v>
      </c>
      <c r="B2" s="4" t="s">
        <v>458</v>
      </c>
      <c r="C2" s="2415" t="s">
        <v>2534</v>
      </c>
      <c r="D2" s="2416"/>
      <c r="E2" s="2416"/>
      <c r="F2" s="2416"/>
      <c r="G2" s="2416"/>
      <c r="H2" s="2416"/>
      <c r="I2" s="2416"/>
      <c r="J2" s="2416"/>
      <c r="K2" s="2416"/>
      <c r="L2" s="2416"/>
      <c r="M2" s="2417"/>
    </row>
    <row r="3" spans="1:13" ht="31.5">
      <c r="A3" s="2548"/>
      <c r="B3" s="1053" t="s">
        <v>538</v>
      </c>
      <c r="C3" s="2869" t="s">
        <v>1960</v>
      </c>
      <c r="D3" s="2870"/>
      <c r="E3" s="2870"/>
      <c r="F3" s="2870"/>
      <c r="G3" s="2870"/>
      <c r="H3" s="2870"/>
      <c r="I3" s="2870"/>
      <c r="J3" s="2870"/>
      <c r="K3" s="2870"/>
      <c r="L3" s="2870"/>
      <c r="M3" s="2871"/>
    </row>
    <row r="4" spans="1:13">
      <c r="A4" s="2548"/>
      <c r="B4" s="13" t="s">
        <v>3</v>
      </c>
      <c r="C4" s="1127" t="s">
        <v>2073</v>
      </c>
      <c r="D4" s="1055"/>
      <c r="E4" s="933"/>
      <c r="F4" s="2668" t="s">
        <v>4</v>
      </c>
      <c r="G4" s="2423"/>
      <c r="H4" s="1056" t="s">
        <v>8</v>
      </c>
      <c r="I4" s="1101"/>
      <c r="J4" s="1101"/>
      <c r="K4" s="1101"/>
      <c r="L4" s="1101"/>
      <c r="M4" s="1102"/>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c r="A7" s="2548"/>
      <c r="B7" s="1053" t="s">
        <v>461</v>
      </c>
      <c r="C7" s="2749" t="s">
        <v>589</v>
      </c>
      <c r="D7" s="2428"/>
      <c r="E7" s="1119"/>
      <c r="F7" s="1119"/>
      <c r="G7" s="667"/>
      <c r="H7" s="1057" t="s">
        <v>5</v>
      </c>
      <c r="I7" s="2676" t="s">
        <v>39</v>
      </c>
      <c r="J7" s="2428"/>
      <c r="K7" s="2428"/>
      <c r="L7" s="2428"/>
      <c r="M7" s="2430"/>
    </row>
    <row r="8" spans="1:13">
      <c r="A8" s="2548"/>
      <c r="B8" s="2677" t="s">
        <v>462</v>
      </c>
      <c r="C8" s="974"/>
      <c r="D8" s="1159"/>
      <c r="E8" s="1159"/>
      <c r="F8" s="1159"/>
      <c r="G8" s="1159"/>
      <c r="H8" s="1159"/>
      <c r="I8" s="1159"/>
      <c r="J8" s="1159"/>
      <c r="K8" s="1159"/>
      <c r="L8" s="18"/>
      <c r="M8" s="935"/>
    </row>
    <row r="9" spans="1:13">
      <c r="A9" s="2548"/>
      <c r="B9" s="2540"/>
      <c r="C9" s="2573"/>
      <c r="D9" s="2569"/>
      <c r="E9" s="1158"/>
      <c r="F9" s="2569"/>
      <c r="G9" s="2569"/>
      <c r="H9" s="1158"/>
      <c r="I9" s="2569"/>
      <c r="J9" s="2569"/>
      <c r="K9" s="1158"/>
      <c r="L9" s="21"/>
      <c r="M9" s="22"/>
    </row>
    <row r="10" spans="1:13">
      <c r="A10" s="2548"/>
      <c r="B10" s="2590"/>
      <c r="C10" s="2573" t="s">
        <v>463</v>
      </c>
      <c r="D10" s="2569"/>
      <c r="E10" s="1120"/>
      <c r="F10" s="2569" t="s">
        <v>463</v>
      </c>
      <c r="G10" s="2569"/>
      <c r="H10" s="1120"/>
      <c r="I10" s="2569" t="s">
        <v>463</v>
      </c>
      <c r="J10" s="2569"/>
      <c r="K10" s="1120"/>
      <c r="L10" s="24"/>
      <c r="M10" s="25"/>
    </row>
    <row r="11" spans="1:13">
      <c r="A11" s="2548"/>
      <c r="B11" s="1053" t="s">
        <v>464</v>
      </c>
      <c r="C11" s="2817" t="s">
        <v>2535</v>
      </c>
      <c r="D11" s="2441"/>
      <c r="E11" s="2441"/>
      <c r="F11" s="2441"/>
      <c r="G11" s="2441"/>
      <c r="H11" s="2441"/>
      <c r="I11" s="2441"/>
      <c r="J11" s="2441"/>
      <c r="K11" s="2441"/>
      <c r="L11" s="2441"/>
      <c r="M11" s="2442"/>
    </row>
    <row r="12" spans="1:13">
      <c r="A12" s="2548"/>
      <c r="B12" s="1053" t="s">
        <v>543</v>
      </c>
      <c r="C12" s="2817" t="str">
        <f>'[35]Plan de acción'!U13</f>
        <v>Beneficiar a 15.000 mujeres gestantes, lactantes y niños menores de 2 años con un apoyo alimentario articulado a la  estrategia de nutrición, alimentación y salud  basada en "1000 días de oportunidades para la vida”</v>
      </c>
      <c r="D12" s="2441"/>
      <c r="E12" s="2441"/>
      <c r="F12" s="2441"/>
      <c r="G12" s="2441"/>
      <c r="H12" s="2441"/>
      <c r="I12" s="2441"/>
      <c r="J12" s="2441"/>
      <c r="K12" s="2441"/>
      <c r="L12" s="2441"/>
      <c r="M12" s="2442"/>
    </row>
    <row r="13" spans="1:13" ht="31.5">
      <c r="A13" s="2548"/>
      <c r="B13" s="1053" t="s">
        <v>545</v>
      </c>
      <c r="C13" s="2513" t="s">
        <v>441</v>
      </c>
      <c r="D13" s="2514"/>
      <c r="E13" s="2514"/>
      <c r="F13" s="2514"/>
      <c r="G13" s="2514"/>
      <c r="H13" s="2514"/>
      <c r="I13" s="2514"/>
      <c r="J13" s="2514"/>
      <c r="K13" s="2514"/>
      <c r="L13" s="2514"/>
      <c r="M13" s="2515"/>
    </row>
    <row r="14" spans="1:13" ht="25.5">
      <c r="A14" s="2548"/>
      <c r="B14" s="2677" t="s">
        <v>547</v>
      </c>
      <c r="C14" s="2660" t="str">
        <f>'[35]Plan de acción'!Y13</f>
        <v>HambreCero</v>
      </c>
      <c r="D14" s="2465"/>
      <c r="E14" s="1058" t="s">
        <v>548</v>
      </c>
      <c r="F14" s="1591" t="s">
        <v>2536</v>
      </c>
      <c r="G14" s="54"/>
      <c r="H14" s="54"/>
      <c r="I14" s="54"/>
      <c r="J14" s="54"/>
      <c r="K14" s="54"/>
      <c r="L14" s="18"/>
      <c r="M14" s="935"/>
    </row>
    <row r="15" spans="1:13">
      <c r="A15" s="2548"/>
      <c r="B15" s="2540"/>
      <c r="C15" s="2660"/>
      <c r="D15" s="2465"/>
      <c r="E15" s="2465"/>
      <c r="F15" s="2465"/>
      <c r="G15" s="2465"/>
      <c r="H15" s="2465"/>
      <c r="I15" s="2465"/>
      <c r="J15" s="2465"/>
      <c r="K15" s="2465"/>
      <c r="L15" s="2465"/>
      <c r="M15" s="2466"/>
    </row>
    <row r="16" spans="1:13">
      <c r="A16" s="2659" t="s">
        <v>465</v>
      </c>
      <c r="B16" s="1059" t="s">
        <v>2</v>
      </c>
      <c r="C16" s="2817" t="s">
        <v>2537</v>
      </c>
      <c r="D16" s="2441"/>
      <c r="E16" s="2441"/>
      <c r="F16" s="2441"/>
      <c r="G16" s="2441"/>
      <c r="H16" s="2441"/>
      <c r="I16" s="2441"/>
      <c r="J16" s="2441"/>
      <c r="K16" s="2441"/>
      <c r="L16" s="2441"/>
      <c r="M16" s="2442"/>
    </row>
    <row r="17" spans="1:13">
      <c r="A17" s="2519"/>
      <c r="B17" s="1059" t="s">
        <v>550</v>
      </c>
      <c r="C17" s="2817" t="s">
        <v>2538</v>
      </c>
      <c r="D17" s="2441"/>
      <c r="E17" s="2441"/>
      <c r="F17" s="2441"/>
      <c r="G17" s="2441"/>
      <c r="H17" s="2441"/>
      <c r="I17" s="2441"/>
      <c r="J17" s="2441"/>
      <c r="K17" s="2441"/>
      <c r="L17" s="2441"/>
      <c r="M17" s="2442"/>
    </row>
    <row r="18" spans="1:13" ht="8.25" customHeight="1">
      <c r="A18" s="2519"/>
      <c r="B18" s="2431" t="s">
        <v>466</v>
      </c>
      <c r="C18" s="606"/>
      <c r="D18" s="27"/>
      <c r="E18" s="27"/>
      <c r="F18" s="27"/>
      <c r="G18" s="27"/>
      <c r="H18" s="27"/>
      <c r="I18" s="27"/>
      <c r="J18" s="27"/>
      <c r="K18" s="27"/>
      <c r="L18" s="27"/>
      <c r="M18" s="682"/>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1060" t="s">
        <v>477</v>
      </c>
      <c r="K20" s="35"/>
      <c r="L20" s="35"/>
      <c r="M20" s="37"/>
    </row>
    <row r="21" spans="1:13">
      <c r="A21" s="2519"/>
      <c r="B21" s="2432"/>
      <c r="C21" s="33" t="s">
        <v>471</v>
      </c>
      <c r="D21" s="1061"/>
      <c r="E21" s="35" t="s">
        <v>472</v>
      </c>
      <c r="F21" s="1062"/>
      <c r="G21" s="35" t="s">
        <v>473</v>
      </c>
      <c r="H21" s="1062"/>
      <c r="I21" s="35"/>
      <c r="J21" s="40"/>
      <c r="K21" s="35"/>
      <c r="L21" s="35"/>
      <c r="M21" s="37"/>
    </row>
    <row r="22" spans="1:13">
      <c r="A22" s="2519"/>
      <c r="B22" s="2432"/>
      <c r="C22" s="33" t="s">
        <v>474</v>
      </c>
      <c r="D22" s="1061"/>
      <c r="E22" s="35" t="s">
        <v>475</v>
      </c>
      <c r="F22" s="1061"/>
      <c r="G22" s="35"/>
      <c r="H22" s="40"/>
      <c r="I22" s="35"/>
      <c r="J22" s="40"/>
      <c r="K22" s="35"/>
      <c r="L22" s="35"/>
      <c r="M22" s="37"/>
    </row>
    <row r="23" spans="1:13">
      <c r="A23" s="2519"/>
      <c r="B23" s="2432"/>
      <c r="C23" s="33" t="s">
        <v>476</v>
      </c>
      <c r="D23" s="1062"/>
      <c r="E23" s="35" t="s">
        <v>478</v>
      </c>
      <c r="F23" s="1116"/>
      <c r="G23" s="1116"/>
      <c r="H23" s="1116"/>
      <c r="I23" s="1116"/>
      <c r="J23" s="1116"/>
      <c r="K23" s="1116"/>
      <c r="L23" s="1116"/>
      <c r="M23" s="1117"/>
    </row>
    <row r="24" spans="1:13" ht="9.75" customHeight="1">
      <c r="A24" s="2519"/>
      <c r="B24" s="2433"/>
      <c r="C24" s="43"/>
      <c r="D24" s="44"/>
      <c r="E24" s="44"/>
      <c r="F24" s="44"/>
      <c r="G24" s="44"/>
      <c r="H24" s="44"/>
      <c r="I24" s="44"/>
      <c r="J24" s="44"/>
      <c r="K24" s="44"/>
      <c r="L24" s="44"/>
      <c r="M24" s="45"/>
    </row>
    <row r="25" spans="1:13">
      <c r="A25" s="2519"/>
      <c r="B25" s="2431" t="s">
        <v>479</v>
      </c>
      <c r="C25" s="687"/>
      <c r="D25" s="47"/>
      <c r="E25" s="47"/>
      <c r="F25" s="47"/>
      <c r="G25" s="47"/>
      <c r="H25" s="47"/>
      <c r="I25" s="47"/>
      <c r="J25" s="47"/>
      <c r="K25" s="47"/>
      <c r="L25" s="18"/>
      <c r="M25" s="935"/>
    </row>
    <row r="26" spans="1:13">
      <c r="A26" s="2519"/>
      <c r="B26" s="2432"/>
      <c r="C26" s="33" t="s">
        <v>480</v>
      </c>
      <c r="D26" s="1062"/>
      <c r="E26" s="48"/>
      <c r="F26" s="35" t="s">
        <v>481</v>
      </c>
      <c r="G26" s="1061" t="s">
        <v>534</v>
      </c>
      <c r="H26" s="48"/>
      <c r="I26" s="35" t="s">
        <v>482</v>
      </c>
      <c r="J26" s="1061"/>
      <c r="K26" s="48"/>
      <c r="L26" s="21"/>
      <c r="M26" s="22"/>
    </row>
    <row r="27" spans="1:13">
      <c r="A27" s="2519"/>
      <c r="B27" s="2432"/>
      <c r="C27" s="33" t="s">
        <v>483</v>
      </c>
      <c r="D27" s="1063"/>
      <c r="E27" s="21"/>
      <c r="F27" s="35" t="s">
        <v>484</v>
      </c>
      <c r="G27" s="1062"/>
      <c r="H27" s="21"/>
      <c r="I27" s="50"/>
      <c r="J27" s="21"/>
      <c r="K27" s="1158"/>
      <c r="L27" s="21"/>
      <c r="M27" s="22"/>
    </row>
    <row r="28" spans="1:13">
      <c r="A28" s="2519"/>
      <c r="B28" s="2433"/>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1064">
        <f>'[35]Plan de acción'!AE13</f>
        <v>11538</v>
      </c>
      <c r="E30" s="48"/>
      <c r="F30" s="59" t="s">
        <v>487</v>
      </c>
      <c r="G30" s="1062">
        <f>'[35]Plan de acción'!AF13</f>
        <v>2019</v>
      </c>
      <c r="H30" s="48"/>
      <c r="I30" s="59" t="s">
        <v>488</v>
      </c>
      <c r="J30" s="1126"/>
      <c r="K30" s="1111"/>
      <c r="L30" s="1115"/>
      <c r="M30" s="63"/>
    </row>
    <row r="31" spans="1:13">
      <c r="A31" s="2519"/>
      <c r="B31" s="13"/>
      <c r="C31" s="43"/>
      <c r="D31" s="44"/>
      <c r="E31" s="44"/>
      <c r="F31" s="44"/>
      <c r="G31" s="44"/>
      <c r="H31" s="44"/>
      <c r="I31" s="44"/>
      <c r="J31" s="44"/>
      <c r="K31" s="44"/>
      <c r="L31" s="44"/>
      <c r="M31" s="45"/>
    </row>
    <row r="32" spans="1:13">
      <c r="A32" s="2519"/>
      <c r="B32" s="2431" t="s">
        <v>489</v>
      </c>
      <c r="C32" s="693"/>
      <c r="D32" s="65"/>
      <c r="E32" s="65"/>
      <c r="F32" s="65"/>
      <c r="G32" s="65"/>
      <c r="H32" s="65"/>
      <c r="I32" s="65"/>
      <c r="J32" s="65"/>
      <c r="K32" s="65"/>
      <c r="L32" s="18"/>
      <c r="M32" s="935"/>
    </row>
    <row r="33" spans="1:13">
      <c r="A33" s="2519"/>
      <c r="B33" s="2432"/>
      <c r="C33" s="66" t="s">
        <v>490</v>
      </c>
      <c r="D33" s="1590">
        <f>YEAR('[35]Plan de acción'!AG13)</f>
        <v>2020</v>
      </c>
      <c r="E33" s="67"/>
      <c r="F33" s="48" t="s">
        <v>491</v>
      </c>
      <c r="G33" s="1590">
        <f>YEAR('[35]Plan de acción'!AH13)</f>
        <v>2024</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1100"/>
      <c r="E35" s="1100"/>
      <c r="F35" s="1100"/>
      <c r="G35" s="1100"/>
      <c r="H35" s="1100"/>
      <c r="I35" s="1100"/>
      <c r="J35" s="1100"/>
      <c r="K35" s="1100"/>
      <c r="L35" s="1100"/>
      <c r="M35" s="697"/>
    </row>
    <row r="36" spans="1:13">
      <c r="A36" s="2519"/>
      <c r="B36" s="2432"/>
      <c r="C36" s="72"/>
      <c r="D36" s="1121" t="s">
        <v>494</v>
      </c>
      <c r="E36" s="1121"/>
      <c r="F36" s="1121" t="s">
        <v>495</v>
      </c>
      <c r="G36" s="1121"/>
      <c r="H36" s="74" t="s">
        <v>496</v>
      </c>
      <c r="I36" s="74"/>
      <c r="J36" s="74" t="s">
        <v>497</v>
      </c>
      <c r="K36" s="1121"/>
      <c r="L36" s="1121" t="s">
        <v>498</v>
      </c>
      <c r="M36" s="75"/>
    </row>
    <row r="37" spans="1:13">
      <c r="A37" s="2519"/>
      <c r="B37" s="2432"/>
      <c r="C37" s="72"/>
      <c r="D37" s="3705">
        <f>'[35]Plan de acción'!AI13</f>
        <v>15000</v>
      </c>
      <c r="E37" s="3706"/>
      <c r="F37" s="3705">
        <f>'[35]Plan de acción'!AJ13</f>
        <v>15000</v>
      </c>
      <c r="G37" s="3706"/>
      <c r="H37" s="3705">
        <f>'[35]Plan de acción'!AK13</f>
        <v>15000</v>
      </c>
      <c r="I37" s="3706"/>
      <c r="J37" s="3705">
        <f>'[35]Plan de acción'!AL13</f>
        <v>15000</v>
      </c>
      <c r="K37" s="3706"/>
      <c r="L37" s="3705">
        <f>'[35]Plan de acción'!AM13</f>
        <v>15000</v>
      </c>
      <c r="M37" s="3706"/>
    </row>
    <row r="38" spans="1:13">
      <c r="A38" s="2519"/>
      <c r="B38" s="2432"/>
      <c r="C38" s="72"/>
      <c r="D38" s="1121" t="s">
        <v>499</v>
      </c>
      <c r="E38" s="1121"/>
      <c r="F38" s="1121" t="s">
        <v>500</v>
      </c>
      <c r="G38" s="1121"/>
      <c r="H38" s="74" t="s">
        <v>501</v>
      </c>
      <c r="I38" s="74"/>
      <c r="J38" s="74" t="s">
        <v>502</v>
      </c>
      <c r="K38" s="1121"/>
      <c r="L38" s="1121" t="s">
        <v>503</v>
      </c>
      <c r="M38" s="32"/>
    </row>
    <row r="39" spans="1:13">
      <c r="A39" s="2519"/>
      <c r="B39" s="2432"/>
      <c r="C39" s="72"/>
      <c r="D39" s="3705">
        <f>'[35]Plan de acción'!AN13</f>
        <v>15000</v>
      </c>
      <c r="E39" s="3706"/>
      <c r="F39" s="3705">
        <f>'[35]Plan de acción'!AO13</f>
        <v>15000</v>
      </c>
      <c r="G39" s="3706"/>
      <c r="H39" s="3705">
        <f>'[35]Plan de acción'!AP13</f>
        <v>15000</v>
      </c>
      <c r="I39" s="3706"/>
      <c r="J39" s="3705">
        <f>'[35]Plan de acción'!AQ13</f>
        <v>15000</v>
      </c>
      <c r="K39" s="3706"/>
      <c r="L39" s="3705">
        <f>'[35]Plan de acción'!AR13</f>
        <v>15000</v>
      </c>
      <c r="M39" s="3706"/>
    </row>
    <row r="40" spans="1:13">
      <c r="A40" s="2519"/>
      <c r="B40" s="2432"/>
      <c r="C40" s="72"/>
      <c r="D40" s="1121" t="s">
        <v>504</v>
      </c>
      <c r="E40" s="1121"/>
      <c r="F40" s="1121" t="s">
        <v>505</v>
      </c>
      <c r="G40" s="1121"/>
      <c r="H40" s="74" t="s">
        <v>506</v>
      </c>
      <c r="I40" s="74"/>
      <c r="J40" s="74" t="s">
        <v>507</v>
      </c>
      <c r="K40" s="1121"/>
      <c r="L40" s="1121" t="s">
        <v>508</v>
      </c>
      <c r="M40" s="32"/>
    </row>
    <row r="41" spans="1:13">
      <c r="A41" s="2519"/>
      <c r="B41" s="2432"/>
      <c r="C41" s="72"/>
      <c r="D41" s="2688" t="s">
        <v>9</v>
      </c>
      <c r="E41" s="2451"/>
      <c r="F41" s="2688" t="s">
        <v>9</v>
      </c>
      <c r="G41" s="2451"/>
      <c r="H41" s="2688" t="s">
        <v>9</v>
      </c>
      <c r="I41" s="2451"/>
      <c r="J41" s="2688" t="s">
        <v>9</v>
      </c>
      <c r="K41" s="2451"/>
      <c r="L41" s="2688" t="s">
        <v>9</v>
      </c>
      <c r="M41" s="2451"/>
    </row>
    <row r="42" spans="1:13">
      <c r="A42" s="2519"/>
      <c r="B42" s="2432"/>
      <c r="C42" s="72"/>
      <c r="D42" s="705" t="s">
        <v>508</v>
      </c>
      <c r="E42" s="1103"/>
      <c r="F42" s="705" t="s">
        <v>509</v>
      </c>
      <c r="G42" s="1103"/>
      <c r="H42" s="81"/>
      <c r="I42" s="1109"/>
      <c r="J42" s="81"/>
      <c r="K42" s="1109"/>
      <c r="L42" s="81"/>
      <c r="M42" s="706"/>
    </row>
    <row r="43" spans="1:13">
      <c r="A43" s="2519"/>
      <c r="B43" s="2432"/>
      <c r="C43" s="72"/>
      <c r="D43" s="2688" t="s">
        <v>9</v>
      </c>
      <c r="E43" s="2451"/>
      <c r="F43" s="2930">
        <v>180000</v>
      </c>
      <c r="G43" s="2931"/>
      <c r="H43" s="2528"/>
      <c r="I43" s="2528"/>
      <c r="J43" s="1118"/>
      <c r="K43" s="1121"/>
      <c r="L43" s="1118"/>
      <c r="M43" s="1154"/>
    </row>
    <row r="44" spans="1:13">
      <c r="A44" s="2519"/>
      <c r="B44" s="2432"/>
      <c r="C44" s="86"/>
      <c r="D44" s="705"/>
      <c r="E44" s="1103"/>
      <c r="F44" s="705"/>
      <c r="G44" s="1103"/>
      <c r="H44" s="1108"/>
      <c r="I44" s="1110"/>
      <c r="J44" s="1108"/>
      <c r="K44" s="1110"/>
      <c r="L44" s="1108"/>
      <c r="M44" s="1155"/>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2662"/>
      <c r="H46" s="2662"/>
      <c r="I46" s="2662"/>
      <c r="J46" s="2662"/>
      <c r="K46" s="94" t="s">
        <v>512</v>
      </c>
      <c r="L46" s="2446"/>
      <c r="M46" s="2447"/>
    </row>
    <row r="47" spans="1:13">
      <c r="A47" s="2519"/>
      <c r="B47" s="2432"/>
      <c r="C47" s="90"/>
      <c r="D47" s="1078"/>
      <c r="E47" s="1061" t="s">
        <v>534</v>
      </c>
      <c r="F47" s="2453"/>
      <c r="G47" s="2662"/>
      <c r="H47" s="2662"/>
      <c r="I47" s="2662"/>
      <c r="J47" s="2662"/>
      <c r="K47" s="21"/>
      <c r="L47" s="2448"/>
      <c r="M47" s="2449"/>
    </row>
    <row r="48" spans="1:13">
      <c r="A48" s="2519"/>
      <c r="B48" s="2433"/>
      <c r="C48" s="97"/>
      <c r="D48" s="24"/>
      <c r="E48" s="24"/>
      <c r="F48" s="24"/>
      <c r="G48" s="24"/>
      <c r="H48" s="24"/>
      <c r="I48" s="24"/>
      <c r="J48" s="24"/>
      <c r="K48" s="24"/>
      <c r="L48" s="21"/>
      <c r="M48" s="22"/>
    </row>
    <row r="49" spans="1:13">
      <c r="A49" s="2519"/>
      <c r="B49" s="1053" t="s">
        <v>513</v>
      </c>
      <c r="C49" s="2817" t="s">
        <v>2540</v>
      </c>
      <c r="D49" s="2441"/>
      <c r="E49" s="2441"/>
      <c r="F49" s="2441"/>
      <c r="G49" s="2441"/>
      <c r="H49" s="2441"/>
      <c r="I49" s="2441"/>
      <c r="J49" s="2441"/>
      <c r="K49" s="2441"/>
      <c r="L49" s="2441"/>
      <c r="M49" s="2442"/>
    </row>
    <row r="50" spans="1:13">
      <c r="A50" s="2519"/>
      <c r="B50" s="1059" t="s">
        <v>514</v>
      </c>
      <c r="C50" s="2817" t="s">
        <v>2531</v>
      </c>
      <c r="D50" s="2441"/>
      <c r="E50" s="2441"/>
      <c r="F50" s="2441"/>
      <c r="G50" s="2441"/>
      <c r="H50" s="2441"/>
      <c r="I50" s="2441"/>
      <c r="J50" s="2441"/>
      <c r="K50" s="2441"/>
      <c r="L50" s="2441"/>
      <c r="M50" s="2442"/>
    </row>
    <row r="51" spans="1:13">
      <c r="A51" s="2519"/>
      <c r="B51" s="1059" t="s">
        <v>515</v>
      </c>
      <c r="C51" s="1123">
        <v>90</v>
      </c>
      <c r="D51" s="1105"/>
      <c r="E51" s="1105"/>
      <c r="F51" s="1105"/>
      <c r="G51" s="1105"/>
      <c r="H51" s="1105"/>
      <c r="I51" s="1105"/>
      <c r="J51" s="1105"/>
      <c r="K51" s="1105"/>
      <c r="L51" s="1105"/>
      <c r="M51" s="1106"/>
    </row>
    <row r="52" spans="1:13">
      <c r="A52" s="2519"/>
      <c r="B52" s="1059" t="s">
        <v>517</v>
      </c>
      <c r="C52" s="1123">
        <v>2019</v>
      </c>
      <c r="D52" s="1105"/>
      <c r="E52" s="1105"/>
      <c r="F52" s="1105"/>
      <c r="G52" s="1105"/>
      <c r="H52" s="1105"/>
      <c r="I52" s="1105"/>
      <c r="J52" s="1105"/>
      <c r="K52" s="1105"/>
      <c r="L52" s="1105"/>
      <c r="M52" s="1106"/>
    </row>
    <row r="53" spans="1:13" ht="15.75" customHeight="1">
      <c r="A53" s="2649" t="s">
        <v>518</v>
      </c>
      <c r="B53" s="1081" t="s">
        <v>519</v>
      </c>
      <c r="C53" s="2817" t="s">
        <v>2539</v>
      </c>
      <c r="D53" s="2441"/>
      <c r="E53" s="2441"/>
      <c r="F53" s="2441"/>
      <c r="G53" s="2441"/>
      <c r="H53" s="2441"/>
      <c r="I53" s="2441"/>
      <c r="J53" s="2441"/>
      <c r="K53" s="2441"/>
      <c r="L53" s="2441"/>
      <c r="M53" s="2442"/>
    </row>
    <row r="54" spans="1:13">
      <c r="A54" s="2502"/>
      <c r="B54" s="1081" t="s">
        <v>521</v>
      </c>
      <c r="C54" s="2817" t="str">
        <f>'[35]Plan de acción'!CP13</f>
        <v>Dirección de Nutrición y Abastecimiento</v>
      </c>
      <c r="D54" s="2441"/>
      <c r="E54" s="2441"/>
      <c r="F54" s="2441"/>
      <c r="G54" s="2441"/>
      <c r="H54" s="2441"/>
      <c r="I54" s="2441"/>
      <c r="J54" s="2441"/>
      <c r="K54" s="2441"/>
      <c r="L54" s="2441"/>
      <c r="M54" s="2442"/>
    </row>
    <row r="55" spans="1:13">
      <c r="A55" s="2502"/>
      <c r="B55" s="1081" t="s">
        <v>523</v>
      </c>
      <c r="C55" s="2650" t="str">
        <f>'[35]Plan de acción'!CO13</f>
        <v>Secretaría Distrital de Integración Social</v>
      </c>
      <c r="D55" s="2420"/>
      <c r="E55" s="2420"/>
      <c r="F55" s="2420"/>
      <c r="G55" s="2420"/>
      <c r="H55" s="2420"/>
      <c r="I55" s="2420"/>
      <c r="J55" s="2420"/>
      <c r="K55" s="2420"/>
      <c r="L55" s="2420"/>
      <c r="M55" s="2421"/>
    </row>
    <row r="56" spans="1:13" ht="15.75" customHeight="1">
      <c r="A56" s="2502"/>
      <c r="B56" s="1082" t="s">
        <v>524</v>
      </c>
      <c r="C56" s="2817" t="str">
        <f>'[35]Plan de acción'!CP13</f>
        <v>Dirección de Nutrición y Abastecimiento</v>
      </c>
      <c r="D56" s="2441"/>
      <c r="E56" s="2441"/>
      <c r="F56" s="2441"/>
      <c r="G56" s="2441"/>
      <c r="H56" s="2441"/>
      <c r="I56" s="2441"/>
      <c r="J56" s="2441"/>
      <c r="K56" s="2441"/>
      <c r="L56" s="2441"/>
      <c r="M56" s="2442"/>
    </row>
    <row r="57" spans="1:13" ht="15.75" customHeight="1">
      <c r="A57" s="2502"/>
      <c r="B57" s="1081" t="s">
        <v>526</v>
      </c>
      <c r="C57" s="2650" t="str">
        <f>'[35]Plan de acción'!CS13</f>
        <v>bflomin@sdis.gov.co
syopasa@sdis.gov.co</v>
      </c>
      <c r="D57" s="2420"/>
      <c r="E57" s="2420"/>
      <c r="F57" s="2420"/>
      <c r="G57" s="2420"/>
      <c r="H57" s="2420"/>
      <c r="I57" s="2420"/>
      <c r="J57" s="2420"/>
      <c r="K57" s="2420"/>
      <c r="L57" s="2420"/>
      <c r="M57" s="2421"/>
    </row>
    <row r="58" spans="1:13" ht="16.5" thickBot="1">
      <c r="A58" s="2516"/>
      <c r="B58" s="1081" t="s">
        <v>527</v>
      </c>
      <c r="C58" s="2650" t="str">
        <f>'[35]Plan de acción'!CR13</f>
        <v>3279797 ext. 70000</v>
      </c>
      <c r="D58" s="2420"/>
      <c r="E58" s="2420"/>
      <c r="F58" s="2420"/>
      <c r="G58" s="2420"/>
      <c r="H58" s="2420"/>
      <c r="I58" s="2420"/>
      <c r="J58" s="2420"/>
      <c r="K58" s="2420"/>
      <c r="L58" s="2420"/>
      <c r="M58" s="2421"/>
    </row>
    <row r="59" spans="1:13" ht="15.75" customHeight="1">
      <c r="A59" s="2649" t="s">
        <v>528</v>
      </c>
      <c r="B59" s="1089" t="s">
        <v>529</v>
      </c>
      <c r="C59" s="2911" t="s">
        <v>1255</v>
      </c>
      <c r="D59" s="2912"/>
      <c r="E59" s="2912"/>
      <c r="F59" s="2912"/>
      <c r="G59" s="2912"/>
      <c r="H59" s="2912"/>
      <c r="I59" s="2912"/>
      <c r="J59" s="2912"/>
      <c r="K59" s="2912"/>
      <c r="L59" s="2912"/>
      <c r="M59" s="2913"/>
    </row>
    <row r="60" spans="1:13" ht="30" customHeight="1">
      <c r="A60" s="2502"/>
      <c r="B60" s="1089" t="s">
        <v>531</v>
      </c>
      <c r="C60" s="2911" t="s">
        <v>1256</v>
      </c>
      <c r="D60" s="2912"/>
      <c r="E60" s="2912"/>
      <c r="F60" s="2912"/>
      <c r="G60" s="2912"/>
      <c r="H60" s="2912"/>
      <c r="I60" s="2912"/>
      <c r="J60" s="2912"/>
      <c r="K60" s="2912"/>
      <c r="L60" s="2912"/>
      <c r="M60" s="2913"/>
    </row>
    <row r="61" spans="1:13" ht="30" customHeight="1" thickBot="1">
      <c r="A61" s="2502"/>
      <c r="B61" s="1090" t="s">
        <v>5</v>
      </c>
      <c r="C61" s="2911" t="s">
        <v>39</v>
      </c>
      <c r="D61" s="2912"/>
      <c r="E61" s="2912"/>
      <c r="F61" s="2912"/>
      <c r="G61" s="2912"/>
      <c r="H61" s="2912"/>
      <c r="I61" s="2912"/>
      <c r="J61" s="2912"/>
      <c r="K61" s="2912"/>
      <c r="L61" s="2912"/>
      <c r="M61" s="2913"/>
    </row>
    <row r="62" spans="1:13" ht="16.5" thickBot="1">
      <c r="A62" s="150" t="s">
        <v>533</v>
      </c>
      <c r="B62" s="104"/>
      <c r="C62" s="2651"/>
      <c r="D62" s="3561"/>
      <c r="E62" s="3561"/>
      <c r="F62" s="3561"/>
      <c r="G62" s="3561"/>
      <c r="H62" s="3561"/>
      <c r="I62" s="3561"/>
      <c r="J62" s="3561"/>
      <c r="K62" s="3561"/>
      <c r="L62" s="3561"/>
      <c r="M62" s="3562"/>
    </row>
  </sheetData>
  <mergeCells count="64">
    <mergeCell ref="C12:M12"/>
    <mergeCell ref="A2:A15"/>
    <mergeCell ref="C2:M2"/>
    <mergeCell ref="F4:G4"/>
    <mergeCell ref="C5:M5"/>
    <mergeCell ref="C6:M6"/>
    <mergeCell ref="C7:D7"/>
    <mergeCell ref="I7:M7"/>
    <mergeCell ref="B8:B10"/>
    <mergeCell ref="C9:D9"/>
    <mergeCell ref="F9:G9"/>
    <mergeCell ref="I9:J9"/>
    <mergeCell ref="C10:D10"/>
    <mergeCell ref="F10:G10"/>
    <mergeCell ref="I10:J10"/>
    <mergeCell ref="C11:M11"/>
    <mergeCell ref="C13:M13"/>
    <mergeCell ref="B14:B15"/>
    <mergeCell ref="C14:D14"/>
    <mergeCell ref="C15:M15"/>
    <mergeCell ref="A16:A52"/>
    <mergeCell ref="C16:M16"/>
    <mergeCell ref="C17:M17"/>
    <mergeCell ref="B18:B24"/>
    <mergeCell ref="B25:B28"/>
    <mergeCell ref="B32:B34"/>
    <mergeCell ref="L37:M37"/>
    <mergeCell ref="D39:E39"/>
    <mergeCell ref="F39:G39"/>
    <mergeCell ref="H39:I39"/>
    <mergeCell ref="J39:K39"/>
    <mergeCell ref="B35:B44"/>
    <mergeCell ref="D37:E37"/>
    <mergeCell ref="F37:G37"/>
    <mergeCell ref="H37:I37"/>
    <mergeCell ref="J37:K37"/>
    <mergeCell ref="G46:J47"/>
    <mergeCell ref="L39:M39"/>
    <mergeCell ref="D41:E41"/>
    <mergeCell ref="F41:G41"/>
    <mergeCell ref="H41:I41"/>
    <mergeCell ref="J41:K41"/>
    <mergeCell ref="L41:M41"/>
    <mergeCell ref="C3:M3"/>
    <mergeCell ref="L46:M47"/>
    <mergeCell ref="C49:M49"/>
    <mergeCell ref="C50:M50"/>
    <mergeCell ref="A53:A58"/>
    <mergeCell ref="C53:M53"/>
    <mergeCell ref="C54:M54"/>
    <mergeCell ref="C55:M55"/>
    <mergeCell ref="C56:M56"/>
    <mergeCell ref="C57:M57"/>
    <mergeCell ref="C58:M58"/>
    <mergeCell ref="D43:E43"/>
    <mergeCell ref="F43:G43"/>
    <mergeCell ref="H43:I43"/>
    <mergeCell ref="B45:B48"/>
    <mergeCell ref="F46:F47"/>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B1" workbookViewId="0">
      <selection activeCell="C59" sqref="C59:M61"/>
    </sheetView>
  </sheetViews>
  <sheetFormatPr baseColWidth="10" defaultColWidth="11.42578125" defaultRowHeight="15.75"/>
  <cols>
    <col min="1" max="1" width="25.140625" style="3" customWidth="1"/>
    <col min="2" max="2" width="43" style="105" customWidth="1"/>
    <col min="3" max="16384" width="11.42578125" style="3"/>
  </cols>
  <sheetData>
    <row r="1" spans="1:13" ht="16.5" thickBot="1">
      <c r="A1" s="2"/>
      <c r="B1" s="103" t="s">
        <v>2541</v>
      </c>
      <c r="C1" s="153"/>
      <c r="D1" s="153"/>
      <c r="E1" s="153"/>
      <c r="F1" s="153"/>
      <c r="G1" s="153"/>
      <c r="H1" s="153"/>
      <c r="I1" s="153"/>
      <c r="J1" s="153"/>
      <c r="K1" s="153"/>
      <c r="L1" s="153"/>
      <c r="M1" s="154"/>
    </row>
    <row r="2" spans="1:13" ht="51" customHeight="1">
      <c r="A2" s="2667" t="s">
        <v>457</v>
      </c>
      <c r="B2" s="4" t="s">
        <v>458</v>
      </c>
      <c r="C2" s="2415" t="s">
        <v>2542</v>
      </c>
      <c r="D2" s="2416"/>
      <c r="E2" s="2416"/>
      <c r="F2" s="2416"/>
      <c r="G2" s="2416"/>
      <c r="H2" s="2416"/>
      <c r="I2" s="2416"/>
      <c r="J2" s="2416"/>
      <c r="K2" s="2416"/>
      <c r="L2" s="2416"/>
      <c r="M2" s="2417"/>
    </row>
    <row r="3" spans="1:13" ht="31.5">
      <c r="A3" s="2548"/>
      <c r="B3" s="1053" t="s">
        <v>538</v>
      </c>
      <c r="C3" s="2869" t="s">
        <v>1960</v>
      </c>
      <c r="D3" s="2870"/>
      <c r="E3" s="2870"/>
      <c r="F3" s="2870"/>
      <c r="G3" s="2870"/>
      <c r="H3" s="2870"/>
      <c r="I3" s="2870"/>
      <c r="J3" s="2870"/>
      <c r="K3" s="2870"/>
      <c r="L3" s="2870"/>
      <c r="M3" s="2871"/>
    </row>
    <row r="4" spans="1:13">
      <c r="A4" s="2548"/>
      <c r="B4" s="13" t="s">
        <v>3</v>
      </c>
      <c r="C4" s="1127" t="s">
        <v>2073</v>
      </c>
      <c r="D4" s="1055"/>
      <c r="E4" s="933"/>
      <c r="F4" s="2668" t="s">
        <v>4</v>
      </c>
      <c r="G4" s="2423"/>
      <c r="H4" s="1056" t="s">
        <v>8</v>
      </c>
      <c r="I4" s="1101"/>
      <c r="J4" s="1101"/>
      <c r="K4" s="1101"/>
      <c r="L4" s="1101"/>
      <c r="M4" s="1102"/>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c r="A7" s="2548"/>
      <c r="B7" s="1053" t="s">
        <v>461</v>
      </c>
      <c r="C7" s="2749" t="s">
        <v>589</v>
      </c>
      <c r="D7" s="2428"/>
      <c r="E7" s="1119"/>
      <c r="F7" s="1119"/>
      <c r="G7" s="667"/>
      <c r="H7" s="1057" t="s">
        <v>5</v>
      </c>
      <c r="I7" s="2676" t="s">
        <v>39</v>
      </c>
      <c r="J7" s="2428"/>
      <c r="K7" s="2428"/>
      <c r="L7" s="2428"/>
      <c r="M7" s="2430"/>
    </row>
    <row r="8" spans="1:13">
      <c r="A8" s="2548"/>
      <c r="B8" s="2677" t="s">
        <v>462</v>
      </c>
      <c r="C8" s="974"/>
      <c r="D8" s="1159"/>
      <c r="E8" s="1159"/>
      <c r="F8" s="1159"/>
      <c r="G8" s="1159"/>
      <c r="H8" s="1159"/>
      <c r="I8" s="1159"/>
      <c r="J8" s="1159"/>
      <c r="K8" s="1159"/>
      <c r="L8" s="18"/>
      <c r="M8" s="935"/>
    </row>
    <row r="9" spans="1:13">
      <c r="A9" s="2548"/>
      <c r="B9" s="2540"/>
      <c r="C9" s="2573"/>
      <c r="D9" s="2569"/>
      <c r="E9" s="1158"/>
      <c r="F9" s="2569"/>
      <c r="G9" s="2569"/>
      <c r="H9" s="1158"/>
      <c r="I9" s="2569"/>
      <c r="J9" s="2569"/>
      <c r="K9" s="1158"/>
      <c r="L9" s="21"/>
      <c r="M9" s="22"/>
    </row>
    <row r="10" spans="1:13">
      <c r="A10" s="2548"/>
      <c r="B10" s="2590"/>
      <c r="C10" s="2573" t="s">
        <v>463</v>
      </c>
      <c r="D10" s="2569"/>
      <c r="E10" s="1120"/>
      <c r="F10" s="2569" t="s">
        <v>463</v>
      </c>
      <c r="G10" s="2569"/>
      <c r="H10" s="1120"/>
      <c r="I10" s="2569" t="s">
        <v>463</v>
      </c>
      <c r="J10" s="2569"/>
      <c r="K10" s="1120"/>
      <c r="L10" s="24"/>
      <c r="M10" s="25"/>
    </row>
    <row r="11" spans="1:13" ht="54.75" customHeight="1">
      <c r="A11" s="2548"/>
      <c r="B11" s="1053" t="s">
        <v>464</v>
      </c>
      <c r="C11" s="2817" t="s">
        <v>2543</v>
      </c>
      <c r="D11" s="2441"/>
      <c r="E11" s="2441"/>
      <c r="F11" s="2441"/>
      <c r="G11" s="2441"/>
      <c r="H11" s="2441"/>
      <c r="I11" s="2441"/>
      <c r="J11" s="2441"/>
      <c r="K11" s="2441"/>
      <c r="L11" s="2441"/>
      <c r="M11" s="2442"/>
    </row>
    <row r="12" spans="1:13" ht="78" customHeight="1">
      <c r="A12" s="2548"/>
      <c r="B12" s="1053" t="s">
        <v>543</v>
      </c>
      <c r="C12" s="2817" t="s">
        <v>2544</v>
      </c>
      <c r="D12" s="2441"/>
      <c r="E12" s="2441"/>
      <c r="F12" s="2441"/>
      <c r="G12" s="2441"/>
      <c r="H12" s="2441"/>
      <c r="I12" s="2441"/>
      <c r="J12" s="2441"/>
      <c r="K12" s="2441"/>
      <c r="L12" s="2441"/>
      <c r="M12" s="2442"/>
    </row>
    <row r="13" spans="1:13" ht="31.5">
      <c r="A13" s="2548"/>
      <c r="B13" s="1053" t="s">
        <v>545</v>
      </c>
      <c r="C13" s="2513" t="s">
        <v>441</v>
      </c>
      <c r="D13" s="2514"/>
      <c r="E13" s="2514"/>
      <c r="F13" s="2514"/>
      <c r="G13" s="2514"/>
      <c r="H13" s="2514"/>
      <c r="I13" s="2514"/>
      <c r="J13" s="2514"/>
      <c r="K13" s="2514"/>
      <c r="L13" s="2514"/>
      <c r="M13" s="2515"/>
    </row>
    <row r="14" spans="1:13" ht="25.5">
      <c r="A14" s="2548"/>
      <c r="B14" s="2677" t="s">
        <v>547</v>
      </c>
      <c r="C14" s="2660" t="str">
        <f>'[35]Plan de acción'!Y13</f>
        <v>HambreCero</v>
      </c>
      <c r="D14" s="2465"/>
      <c r="E14" s="1058" t="s">
        <v>548</v>
      </c>
      <c r="F14" s="1591" t="s">
        <v>2536</v>
      </c>
      <c r="G14" s="54"/>
      <c r="H14" s="54"/>
      <c r="I14" s="54"/>
      <c r="J14" s="54"/>
      <c r="K14" s="54"/>
      <c r="L14" s="18"/>
      <c r="M14" s="935"/>
    </row>
    <row r="15" spans="1:13">
      <c r="A15" s="2548"/>
      <c r="B15" s="2540"/>
      <c r="C15" s="2660"/>
      <c r="D15" s="2465"/>
      <c r="E15" s="2465"/>
      <c r="F15" s="2465"/>
      <c r="G15" s="2465"/>
      <c r="H15" s="2465"/>
      <c r="I15" s="2465"/>
      <c r="J15" s="2465"/>
      <c r="K15" s="2465"/>
      <c r="L15" s="2465"/>
      <c r="M15" s="2466"/>
    </row>
    <row r="16" spans="1:13">
      <c r="A16" s="2659" t="s">
        <v>465</v>
      </c>
      <c r="B16" s="1059" t="s">
        <v>2</v>
      </c>
      <c r="C16" s="2817" t="s">
        <v>2537</v>
      </c>
      <c r="D16" s="2441"/>
      <c r="E16" s="2441"/>
      <c r="F16" s="2441"/>
      <c r="G16" s="2441"/>
      <c r="H16" s="2441"/>
      <c r="I16" s="2441"/>
      <c r="J16" s="2441"/>
      <c r="K16" s="2441"/>
      <c r="L16" s="2441"/>
      <c r="M16" s="2442"/>
    </row>
    <row r="17" spans="1:13">
      <c r="A17" s="2519"/>
      <c r="B17" s="1059" t="s">
        <v>550</v>
      </c>
      <c r="C17" s="2817" t="s">
        <v>2545</v>
      </c>
      <c r="D17" s="2441"/>
      <c r="E17" s="2441"/>
      <c r="F17" s="2441"/>
      <c r="G17" s="2441"/>
      <c r="H17" s="2441"/>
      <c r="I17" s="2441"/>
      <c r="J17" s="2441"/>
      <c r="K17" s="2441"/>
      <c r="L17" s="2441"/>
      <c r="M17" s="2442"/>
    </row>
    <row r="18" spans="1:13" ht="8.25" customHeight="1">
      <c r="A18" s="2519"/>
      <c r="B18" s="2431" t="s">
        <v>466</v>
      </c>
      <c r="C18" s="606"/>
      <c r="D18" s="27"/>
      <c r="E18" s="27"/>
      <c r="F18" s="27"/>
      <c r="G18" s="27"/>
      <c r="H18" s="27"/>
      <c r="I18" s="27"/>
      <c r="J18" s="27"/>
      <c r="K18" s="27"/>
      <c r="L18" s="27"/>
      <c r="M18" s="682"/>
    </row>
    <row r="19" spans="1:13" ht="9" customHeight="1">
      <c r="A19" s="2519"/>
      <c r="B19" s="2432"/>
      <c r="C19" s="29"/>
      <c r="D19" s="30"/>
      <c r="E19" s="31"/>
      <c r="F19" s="30"/>
      <c r="G19" s="31"/>
      <c r="H19" s="30"/>
      <c r="I19" s="31"/>
      <c r="J19" s="30"/>
      <c r="K19" s="31"/>
      <c r="L19" s="31"/>
      <c r="M19" s="32"/>
    </row>
    <row r="20" spans="1:13">
      <c r="A20" s="2519"/>
      <c r="B20" s="2432"/>
      <c r="C20" s="33" t="s">
        <v>467</v>
      </c>
      <c r="D20" s="34"/>
      <c r="E20" s="35" t="s">
        <v>468</v>
      </c>
      <c r="F20" s="34"/>
      <c r="G20" s="35" t="s">
        <v>469</v>
      </c>
      <c r="H20" s="34"/>
      <c r="I20" s="35" t="s">
        <v>470</v>
      </c>
      <c r="J20" s="1060"/>
      <c r="K20" s="35"/>
      <c r="L20" s="35"/>
      <c r="M20" s="37"/>
    </row>
    <row r="21" spans="1:13">
      <c r="A21" s="2519"/>
      <c r="B21" s="2432"/>
      <c r="C21" s="33" t="s">
        <v>471</v>
      </c>
      <c r="D21" s="1061"/>
      <c r="E21" s="35" t="s">
        <v>472</v>
      </c>
      <c r="F21" s="1062"/>
      <c r="G21" s="35" t="s">
        <v>473</v>
      </c>
      <c r="H21" s="1062"/>
      <c r="I21" s="35"/>
      <c r="J21" s="40"/>
      <c r="K21" s="35"/>
      <c r="L21" s="35"/>
      <c r="M21" s="37"/>
    </row>
    <row r="22" spans="1:13">
      <c r="A22" s="2519"/>
      <c r="B22" s="2432"/>
      <c r="C22" s="33" t="s">
        <v>474</v>
      </c>
      <c r="D22" s="1061"/>
      <c r="E22" s="35" t="s">
        <v>475</v>
      </c>
      <c r="F22" s="1061"/>
      <c r="G22" s="35"/>
      <c r="H22" s="40"/>
      <c r="I22" s="35"/>
      <c r="J22" s="40"/>
      <c r="K22" s="35"/>
      <c r="L22" s="35"/>
      <c r="M22" s="37"/>
    </row>
    <row r="23" spans="1:13">
      <c r="A23" s="2519"/>
      <c r="B23" s="2432"/>
      <c r="C23" s="33" t="s">
        <v>476</v>
      </c>
      <c r="D23" s="1062" t="s">
        <v>534</v>
      </c>
      <c r="E23" s="35" t="s">
        <v>478</v>
      </c>
      <c r="F23" s="1116" t="s">
        <v>551</v>
      </c>
      <c r="G23" s="1116"/>
      <c r="H23" s="1116"/>
      <c r="I23" s="1116"/>
      <c r="J23" s="1116"/>
      <c r="K23" s="1116"/>
      <c r="L23" s="1116"/>
      <c r="M23" s="1117"/>
    </row>
    <row r="24" spans="1:13" ht="9.75" customHeight="1">
      <c r="A24" s="2519"/>
      <c r="B24" s="2433"/>
      <c r="C24" s="43"/>
      <c r="D24" s="44"/>
      <c r="E24" s="44"/>
      <c r="F24" s="44"/>
      <c r="G24" s="44"/>
      <c r="H24" s="44"/>
      <c r="I24" s="44"/>
      <c r="J24" s="44"/>
      <c r="K24" s="44"/>
      <c r="L24" s="44"/>
      <c r="M24" s="45"/>
    </row>
    <row r="25" spans="1:13">
      <c r="A25" s="2519"/>
      <c r="B25" s="2431" t="s">
        <v>479</v>
      </c>
      <c r="C25" s="687"/>
      <c r="D25" s="47"/>
      <c r="E25" s="47"/>
      <c r="F25" s="47"/>
      <c r="G25" s="47"/>
      <c r="H25" s="47"/>
      <c r="I25" s="47"/>
      <c r="J25" s="47"/>
      <c r="K25" s="47"/>
      <c r="L25" s="18"/>
      <c r="M25" s="935"/>
    </row>
    <row r="26" spans="1:13">
      <c r="A26" s="2519"/>
      <c r="B26" s="2432"/>
      <c r="C26" s="33" t="s">
        <v>480</v>
      </c>
      <c r="D26" s="1062"/>
      <c r="E26" s="48"/>
      <c r="F26" s="35" t="s">
        <v>481</v>
      </c>
      <c r="G26" s="1061" t="s">
        <v>534</v>
      </c>
      <c r="H26" s="48"/>
      <c r="I26" s="35" t="s">
        <v>482</v>
      </c>
      <c r="J26" s="1061"/>
      <c r="K26" s="48"/>
      <c r="L26" s="21"/>
      <c r="M26" s="22"/>
    </row>
    <row r="27" spans="1:13">
      <c r="A27" s="2519"/>
      <c r="B27" s="2432"/>
      <c r="C27" s="33" t="s">
        <v>483</v>
      </c>
      <c r="D27" s="1063"/>
      <c r="E27" s="21"/>
      <c r="F27" s="35" t="s">
        <v>484</v>
      </c>
      <c r="G27" s="1062"/>
      <c r="H27" s="21"/>
      <c r="I27" s="50"/>
      <c r="J27" s="21"/>
      <c r="K27" s="1158"/>
      <c r="L27" s="21"/>
      <c r="M27" s="22"/>
    </row>
    <row r="28" spans="1:13">
      <c r="A28" s="2519"/>
      <c r="B28" s="2433"/>
      <c r="C28" s="51"/>
      <c r="D28" s="52"/>
      <c r="E28" s="52"/>
      <c r="F28" s="52"/>
      <c r="G28" s="52"/>
      <c r="H28" s="52"/>
      <c r="I28" s="52"/>
      <c r="J28" s="52"/>
      <c r="K28" s="52"/>
      <c r="L28" s="24"/>
      <c r="M28" s="25"/>
    </row>
    <row r="29" spans="1:13">
      <c r="A29" s="2519"/>
      <c r="B29" s="56" t="s">
        <v>485</v>
      </c>
      <c r="C29" s="690"/>
      <c r="D29" s="54"/>
      <c r="E29" s="54"/>
      <c r="F29" s="54"/>
      <c r="G29" s="54"/>
      <c r="H29" s="54"/>
      <c r="I29" s="54"/>
      <c r="J29" s="54"/>
      <c r="K29" s="54"/>
      <c r="L29" s="54"/>
      <c r="M29" s="691"/>
    </row>
    <row r="30" spans="1:13">
      <c r="A30" s="2519"/>
      <c r="B30" s="56"/>
      <c r="C30" s="57" t="s">
        <v>486</v>
      </c>
      <c r="D30" s="1064" t="s">
        <v>37</v>
      </c>
      <c r="E30" s="48"/>
      <c r="F30" s="59" t="s">
        <v>487</v>
      </c>
      <c r="G30" s="1062" t="s">
        <v>37</v>
      </c>
      <c r="H30" s="48"/>
      <c r="I30" s="59" t="s">
        <v>488</v>
      </c>
      <c r="J30" s="1126"/>
      <c r="K30" s="1111"/>
      <c r="L30" s="1115"/>
      <c r="M30" s="63"/>
    </row>
    <row r="31" spans="1:13">
      <c r="A31" s="2519"/>
      <c r="B31" s="13"/>
      <c r="C31" s="43"/>
      <c r="D31" s="44"/>
      <c r="E31" s="44"/>
      <c r="F31" s="44"/>
      <c r="G31" s="44"/>
      <c r="H31" s="44"/>
      <c r="I31" s="44"/>
      <c r="J31" s="44"/>
      <c r="K31" s="44"/>
      <c r="L31" s="44"/>
      <c r="M31" s="45"/>
    </row>
    <row r="32" spans="1:13">
      <c r="A32" s="2519"/>
      <c r="B32" s="2431" t="s">
        <v>489</v>
      </c>
      <c r="C32" s="693"/>
      <c r="D32" s="65"/>
      <c r="E32" s="65"/>
      <c r="F32" s="65"/>
      <c r="G32" s="65"/>
      <c r="H32" s="65"/>
      <c r="I32" s="65"/>
      <c r="J32" s="65"/>
      <c r="K32" s="65"/>
      <c r="L32" s="18"/>
      <c r="M32" s="935"/>
    </row>
    <row r="33" spans="1:13">
      <c r="A33" s="2519"/>
      <c r="B33" s="2432"/>
      <c r="C33" s="66" t="s">
        <v>490</v>
      </c>
      <c r="D33" s="1590">
        <f>YEAR('[35]Plan de acción'!AG13)</f>
        <v>2020</v>
      </c>
      <c r="E33" s="67"/>
      <c r="F33" s="48" t="s">
        <v>491</v>
      </c>
      <c r="G33" s="1590">
        <v>2030</v>
      </c>
      <c r="H33" s="67"/>
      <c r="I33" s="59"/>
      <c r="J33" s="67"/>
      <c r="K33" s="67"/>
      <c r="L33" s="21"/>
      <c r="M33" s="22"/>
    </row>
    <row r="34" spans="1:13">
      <c r="A34" s="2519"/>
      <c r="B34" s="2433"/>
      <c r="C34" s="43"/>
      <c r="D34" s="141"/>
      <c r="E34" s="142"/>
      <c r="F34" s="44"/>
      <c r="G34" s="142"/>
      <c r="H34" s="142"/>
      <c r="I34" s="143"/>
      <c r="J34" s="142"/>
      <c r="K34" s="142"/>
      <c r="L34" s="24"/>
      <c r="M34" s="25"/>
    </row>
    <row r="35" spans="1:13">
      <c r="A35" s="2519"/>
      <c r="B35" s="2431" t="s">
        <v>493</v>
      </c>
      <c r="C35" s="696"/>
      <c r="D35" s="1100"/>
      <c r="E35" s="1100"/>
      <c r="F35" s="1100"/>
      <c r="G35" s="1100"/>
      <c r="H35" s="1100"/>
      <c r="I35" s="1100"/>
      <c r="J35" s="1100"/>
      <c r="K35" s="1100"/>
      <c r="L35" s="1100"/>
      <c r="M35" s="697"/>
    </row>
    <row r="36" spans="1:13">
      <c r="A36" s="2519"/>
      <c r="B36" s="2432"/>
      <c r="C36" s="72"/>
      <c r="D36" s="1121" t="s">
        <v>494</v>
      </c>
      <c r="E36" s="1121"/>
      <c r="F36" s="1121" t="s">
        <v>495</v>
      </c>
      <c r="G36" s="1121"/>
      <c r="H36" s="74" t="s">
        <v>496</v>
      </c>
      <c r="I36" s="74"/>
      <c r="J36" s="74" t="s">
        <v>497</v>
      </c>
      <c r="K36" s="1121"/>
      <c r="L36" s="1121" t="s">
        <v>498</v>
      </c>
      <c r="M36" s="75"/>
    </row>
    <row r="37" spans="1:13">
      <c r="A37" s="2519"/>
      <c r="B37" s="2432"/>
      <c r="C37" s="72"/>
      <c r="D37" s="2747">
        <v>1</v>
      </c>
      <c r="E37" s="2748"/>
      <c r="F37" s="2747">
        <v>1</v>
      </c>
      <c r="G37" s="2748"/>
      <c r="H37" s="2747">
        <v>1</v>
      </c>
      <c r="I37" s="2748"/>
      <c r="J37" s="2747">
        <v>1</v>
      </c>
      <c r="K37" s="2748"/>
      <c r="L37" s="2747">
        <v>1</v>
      </c>
      <c r="M37" s="2748"/>
    </row>
    <row r="38" spans="1:13">
      <c r="A38" s="2519"/>
      <c r="B38" s="2432"/>
      <c r="C38" s="72"/>
      <c r="D38" s="1121" t="s">
        <v>499</v>
      </c>
      <c r="E38" s="1121"/>
      <c r="F38" s="1121" t="s">
        <v>500</v>
      </c>
      <c r="G38" s="1121"/>
      <c r="H38" s="74" t="s">
        <v>501</v>
      </c>
      <c r="I38" s="74"/>
      <c r="J38" s="74" t="s">
        <v>502</v>
      </c>
      <c r="K38" s="1121"/>
      <c r="L38" s="1121" t="s">
        <v>503</v>
      </c>
      <c r="M38" s="32"/>
    </row>
    <row r="39" spans="1:13">
      <c r="A39" s="2519"/>
      <c r="B39" s="2432"/>
      <c r="C39" s="72"/>
      <c r="D39" s="2747">
        <v>1</v>
      </c>
      <c r="E39" s="2748"/>
      <c r="F39" s="2747">
        <v>1</v>
      </c>
      <c r="G39" s="2748"/>
      <c r="H39" s="2747">
        <v>1</v>
      </c>
      <c r="I39" s="2748"/>
      <c r="J39" s="2747">
        <v>1</v>
      </c>
      <c r="K39" s="2748"/>
      <c r="L39" s="2747">
        <v>1</v>
      </c>
      <c r="M39" s="2748"/>
    </row>
    <row r="40" spans="1:13">
      <c r="A40" s="2519"/>
      <c r="B40" s="2432"/>
      <c r="C40" s="72"/>
      <c r="D40" s="1121" t="s">
        <v>504</v>
      </c>
      <c r="E40" s="1121"/>
      <c r="F40" s="1121" t="s">
        <v>505</v>
      </c>
      <c r="G40" s="1121"/>
      <c r="H40" s="74" t="s">
        <v>506</v>
      </c>
      <c r="I40" s="74"/>
      <c r="J40" s="74" t="s">
        <v>507</v>
      </c>
      <c r="K40" s="1121"/>
      <c r="L40" s="1121" t="s">
        <v>508</v>
      </c>
      <c r="M40" s="32"/>
    </row>
    <row r="41" spans="1:13">
      <c r="A41" s="2519"/>
      <c r="B41" s="2432"/>
      <c r="C41" s="72"/>
      <c r="D41" s="2688" t="s">
        <v>9</v>
      </c>
      <c r="E41" s="2451"/>
      <c r="F41" s="2688" t="s">
        <v>9</v>
      </c>
      <c r="G41" s="2451"/>
      <c r="H41" s="2688" t="s">
        <v>9</v>
      </c>
      <c r="I41" s="2451"/>
      <c r="J41" s="2688" t="s">
        <v>9</v>
      </c>
      <c r="K41" s="2451"/>
      <c r="L41" s="2688" t="s">
        <v>9</v>
      </c>
      <c r="M41" s="2451"/>
    </row>
    <row r="42" spans="1:13">
      <c r="A42" s="2519"/>
      <c r="B42" s="2432"/>
      <c r="C42" s="72"/>
      <c r="D42" s="705" t="s">
        <v>508</v>
      </c>
      <c r="E42" s="1103"/>
      <c r="F42" s="705" t="s">
        <v>509</v>
      </c>
      <c r="G42" s="1103"/>
      <c r="H42" s="81"/>
      <c r="I42" s="1109"/>
      <c r="J42" s="81"/>
      <c r="K42" s="1109"/>
      <c r="L42" s="81"/>
      <c r="M42" s="706"/>
    </row>
    <row r="43" spans="1:13">
      <c r="A43" s="2519"/>
      <c r="B43" s="2432"/>
      <c r="C43" s="72"/>
      <c r="D43" s="2688" t="s">
        <v>9</v>
      </c>
      <c r="E43" s="2451"/>
      <c r="F43" s="2930">
        <v>180000</v>
      </c>
      <c r="G43" s="2931"/>
      <c r="H43" s="2528"/>
      <c r="I43" s="2528"/>
      <c r="J43" s="1118"/>
      <c r="K43" s="1121"/>
      <c r="L43" s="1118"/>
      <c r="M43" s="1154"/>
    </row>
    <row r="44" spans="1:13">
      <c r="A44" s="2519"/>
      <c r="B44" s="2432"/>
      <c r="C44" s="86"/>
      <c r="D44" s="705"/>
      <c r="E44" s="1103"/>
      <c r="F44" s="705"/>
      <c r="G44" s="1103"/>
      <c r="H44" s="1108"/>
      <c r="I44" s="1110"/>
      <c r="J44" s="1108"/>
      <c r="K44" s="1110"/>
      <c r="L44" s="1108"/>
      <c r="M44" s="1155"/>
    </row>
    <row r="45" spans="1:13" ht="18" customHeight="1">
      <c r="A45" s="2519"/>
      <c r="B45" s="2431" t="s">
        <v>510</v>
      </c>
      <c r="C45" s="687"/>
      <c r="D45" s="47"/>
      <c r="E45" s="47"/>
      <c r="F45" s="47"/>
      <c r="G45" s="47"/>
      <c r="H45" s="47"/>
      <c r="I45" s="47"/>
      <c r="J45" s="47"/>
      <c r="K45" s="47"/>
      <c r="L45" s="21"/>
      <c r="M45" s="22"/>
    </row>
    <row r="46" spans="1:13">
      <c r="A46" s="2519"/>
      <c r="B46" s="2432"/>
      <c r="C46" s="90"/>
      <c r="D46" s="91" t="s">
        <v>131</v>
      </c>
      <c r="E46" s="92" t="s">
        <v>28</v>
      </c>
      <c r="F46" s="2453" t="s">
        <v>511</v>
      </c>
      <c r="G46" s="2662"/>
      <c r="H46" s="2662"/>
      <c r="I46" s="2662"/>
      <c r="J46" s="2662"/>
      <c r="K46" s="94" t="s">
        <v>512</v>
      </c>
      <c r="L46" s="2446"/>
      <c r="M46" s="2447"/>
    </row>
    <row r="47" spans="1:13">
      <c r="A47" s="2519"/>
      <c r="B47" s="2432"/>
      <c r="C47" s="90"/>
      <c r="D47" s="1078"/>
      <c r="E47" s="1061" t="s">
        <v>534</v>
      </c>
      <c r="F47" s="2453"/>
      <c r="G47" s="2662"/>
      <c r="H47" s="2662"/>
      <c r="I47" s="2662"/>
      <c r="J47" s="2662"/>
      <c r="K47" s="21"/>
      <c r="L47" s="2448"/>
      <c r="M47" s="2449"/>
    </row>
    <row r="48" spans="1:13">
      <c r="A48" s="2519"/>
      <c r="B48" s="2433"/>
      <c r="C48" s="97"/>
      <c r="D48" s="24"/>
      <c r="E48" s="24"/>
      <c r="F48" s="24"/>
      <c r="G48" s="24"/>
      <c r="H48" s="24"/>
      <c r="I48" s="24"/>
      <c r="J48" s="24"/>
      <c r="K48" s="24"/>
      <c r="L48" s="21"/>
      <c r="M48" s="22"/>
    </row>
    <row r="49" spans="1:13">
      <c r="A49" s="2519"/>
      <c r="B49" s="1053" t="s">
        <v>513</v>
      </c>
      <c r="C49" s="2817" t="s">
        <v>2546</v>
      </c>
      <c r="D49" s="2441"/>
      <c r="E49" s="2441"/>
      <c r="F49" s="2441"/>
      <c r="G49" s="2441"/>
      <c r="H49" s="2441"/>
      <c r="I49" s="2441"/>
      <c r="J49" s="2441"/>
      <c r="K49" s="2441"/>
      <c r="L49" s="2441"/>
      <c r="M49" s="2442"/>
    </row>
    <row r="50" spans="1:13">
      <c r="A50" s="2519"/>
      <c r="B50" s="1059" t="s">
        <v>514</v>
      </c>
      <c r="C50" s="2817" t="s">
        <v>2531</v>
      </c>
      <c r="D50" s="2441"/>
      <c r="E50" s="2441"/>
      <c r="F50" s="2441"/>
      <c r="G50" s="2441"/>
      <c r="H50" s="2441"/>
      <c r="I50" s="2441"/>
      <c r="J50" s="2441"/>
      <c r="K50" s="2441"/>
      <c r="L50" s="2441"/>
      <c r="M50" s="2442"/>
    </row>
    <row r="51" spans="1:13">
      <c r="A51" s="2519"/>
      <c r="B51" s="1059" t="s">
        <v>515</v>
      </c>
      <c r="C51" s="1123">
        <v>90</v>
      </c>
      <c r="D51" s="1105"/>
      <c r="E51" s="1105"/>
      <c r="F51" s="1105"/>
      <c r="G51" s="1105"/>
      <c r="H51" s="1105"/>
      <c r="I51" s="1105"/>
      <c r="J51" s="1105"/>
      <c r="K51" s="1105"/>
      <c r="L51" s="1105"/>
      <c r="M51" s="1106"/>
    </row>
    <row r="52" spans="1:13">
      <c r="A52" s="2519"/>
      <c r="B52" s="1059" t="s">
        <v>517</v>
      </c>
      <c r="C52" s="1123" t="s">
        <v>37</v>
      </c>
      <c r="D52" s="1105"/>
      <c r="E52" s="1105"/>
      <c r="F52" s="1105"/>
      <c r="G52" s="1105"/>
      <c r="H52" s="1105"/>
      <c r="I52" s="1105"/>
      <c r="J52" s="1105"/>
      <c r="K52" s="1105"/>
      <c r="L52" s="1105"/>
      <c r="M52" s="1106"/>
    </row>
    <row r="53" spans="1:13" ht="15.75" customHeight="1">
      <c r="A53" s="2649" t="s">
        <v>518</v>
      </c>
      <c r="B53" s="1081" t="s">
        <v>519</v>
      </c>
      <c r="C53" s="2817" t="s">
        <v>2539</v>
      </c>
      <c r="D53" s="2441"/>
      <c r="E53" s="2441"/>
      <c r="F53" s="2441"/>
      <c r="G53" s="2441"/>
      <c r="H53" s="2441"/>
      <c r="I53" s="2441"/>
      <c r="J53" s="2441"/>
      <c r="K53" s="2441"/>
      <c r="L53" s="2441"/>
      <c r="M53" s="2442"/>
    </row>
    <row r="54" spans="1:13">
      <c r="A54" s="2502"/>
      <c r="B54" s="1081" t="s">
        <v>521</v>
      </c>
      <c r="C54" s="2817" t="str">
        <f>'[35]Plan de acción'!CP13</f>
        <v>Dirección de Nutrición y Abastecimiento</v>
      </c>
      <c r="D54" s="2441"/>
      <c r="E54" s="2441"/>
      <c r="F54" s="2441"/>
      <c r="G54" s="2441"/>
      <c r="H54" s="2441"/>
      <c r="I54" s="2441"/>
      <c r="J54" s="2441"/>
      <c r="K54" s="2441"/>
      <c r="L54" s="2441"/>
      <c r="M54" s="2442"/>
    </row>
    <row r="55" spans="1:13">
      <c r="A55" s="2502"/>
      <c r="B55" s="1081" t="s">
        <v>523</v>
      </c>
      <c r="C55" s="2650" t="str">
        <f>'[35]Plan de acción'!CO13</f>
        <v>Secretaría Distrital de Integración Social</v>
      </c>
      <c r="D55" s="2420"/>
      <c r="E55" s="2420"/>
      <c r="F55" s="2420"/>
      <c r="G55" s="2420"/>
      <c r="H55" s="2420"/>
      <c r="I55" s="2420"/>
      <c r="J55" s="2420"/>
      <c r="K55" s="2420"/>
      <c r="L55" s="2420"/>
      <c r="M55" s="2421"/>
    </row>
    <row r="56" spans="1:13" ht="15.75" customHeight="1">
      <c r="A56" s="2502"/>
      <c r="B56" s="1082" t="s">
        <v>524</v>
      </c>
      <c r="C56" s="2817" t="str">
        <f>'[35]Plan de acción'!CP13</f>
        <v>Dirección de Nutrición y Abastecimiento</v>
      </c>
      <c r="D56" s="2441"/>
      <c r="E56" s="2441"/>
      <c r="F56" s="2441"/>
      <c r="G56" s="2441"/>
      <c r="H56" s="2441"/>
      <c r="I56" s="2441"/>
      <c r="J56" s="2441"/>
      <c r="K56" s="2441"/>
      <c r="L56" s="2441"/>
      <c r="M56" s="2442"/>
    </row>
    <row r="57" spans="1:13" ht="15.75" customHeight="1">
      <c r="A57" s="2502"/>
      <c r="B57" s="1081" t="s">
        <v>526</v>
      </c>
      <c r="C57" s="2650" t="str">
        <f>'[35]Plan de acción'!CS13</f>
        <v>bflomin@sdis.gov.co
syopasa@sdis.gov.co</v>
      </c>
      <c r="D57" s="2420"/>
      <c r="E57" s="2420"/>
      <c r="F57" s="2420"/>
      <c r="G57" s="2420"/>
      <c r="H57" s="2420"/>
      <c r="I57" s="2420"/>
      <c r="J57" s="2420"/>
      <c r="K57" s="2420"/>
      <c r="L57" s="2420"/>
      <c r="M57" s="2421"/>
    </row>
    <row r="58" spans="1:13" ht="16.5" thickBot="1">
      <c r="A58" s="2516"/>
      <c r="B58" s="1081" t="s">
        <v>527</v>
      </c>
      <c r="C58" s="2650" t="str">
        <f>'[35]Plan de acción'!CR13</f>
        <v>3279797 ext. 70000</v>
      </c>
      <c r="D58" s="2420"/>
      <c r="E58" s="2420"/>
      <c r="F58" s="2420"/>
      <c r="G58" s="2420"/>
      <c r="H58" s="2420"/>
      <c r="I58" s="2420"/>
      <c r="J58" s="2420"/>
      <c r="K58" s="2420"/>
      <c r="L58" s="2420"/>
      <c r="M58" s="2421"/>
    </row>
    <row r="59" spans="1:13" ht="15.75" customHeight="1">
      <c r="A59" s="2649" t="s">
        <v>528</v>
      </c>
      <c r="B59" s="1089" t="s">
        <v>529</v>
      </c>
      <c r="C59" s="2911" t="s">
        <v>1255</v>
      </c>
      <c r="D59" s="2912"/>
      <c r="E59" s="2912"/>
      <c r="F59" s="2912"/>
      <c r="G59" s="2912"/>
      <c r="H59" s="2912"/>
      <c r="I59" s="2912"/>
      <c r="J59" s="2912"/>
      <c r="K59" s="2912"/>
      <c r="L59" s="2912"/>
      <c r="M59" s="2913"/>
    </row>
    <row r="60" spans="1:13" ht="30" customHeight="1">
      <c r="A60" s="2502"/>
      <c r="B60" s="1089" t="s">
        <v>531</v>
      </c>
      <c r="C60" s="2911" t="s">
        <v>1256</v>
      </c>
      <c r="D60" s="2912"/>
      <c r="E60" s="2912"/>
      <c r="F60" s="2912"/>
      <c r="G60" s="2912"/>
      <c r="H60" s="2912"/>
      <c r="I60" s="2912"/>
      <c r="J60" s="2912"/>
      <c r="K60" s="2912"/>
      <c r="L60" s="2912"/>
      <c r="M60" s="2913"/>
    </row>
    <row r="61" spans="1:13" ht="30" customHeight="1" thickBot="1">
      <c r="A61" s="2502"/>
      <c r="B61" s="1090" t="s">
        <v>5</v>
      </c>
      <c r="C61" s="2911" t="s">
        <v>39</v>
      </c>
      <c r="D61" s="2912"/>
      <c r="E61" s="2912"/>
      <c r="F61" s="2912"/>
      <c r="G61" s="2912"/>
      <c r="H61" s="2912"/>
      <c r="I61" s="2912"/>
      <c r="J61" s="2912"/>
      <c r="K61" s="2912"/>
      <c r="L61" s="2912"/>
      <c r="M61" s="2913"/>
    </row>
    <row r="62" spans="1:13" ht="16.5" thickBot="1">
      <c r="A62" s="150" t="s">
        <v>533</v>
      </c>
      <c r="B62" s="104"/>
      <c r="C62" s="2651"/>
      <c r="D62" s="3561"/>
      <c r="E62" s="3561"/>
      <c r="F62" s="3561"/>
      <c r="G62" s="3561"/>
      <c r="H62" s="3561"/>
      <c r="I62" s="3561"/>
      <c r="J62" s="3561"/>
      <c r="K62" s="3561"/>
      <c r="L62" s="3561"/>
      <c r="M62" s="3562"/>
    </row>
  </sheetData>
  <mergeCells count="64">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C15:M15"/>
    <mergeCell ref="B32:B34"/>
    <mergeCell ref="B35:B44"/>
    <mergeCell ref="D37:E37"/>
    <mergeCell ref="F37:G37"/>
    <mergeCell ref="H37:I37"/>
    <mergeCell ref="D41:E41"/>
    <mergeCell ref="F41:G41"/>
    <mergeCell ref="H41:I41"/>
    <mergeCell ref="F39:G39"/>
    <mergeCell ref="H39:I39"/>
    <mergeCell ref="D43:E43"/>
    <mergeCell ref="J37:K37"/>
    <mergeCell ref="A53:A58"/>
    <mergeCell ref="C53:M53"/>
    <mergeCell ref="C54:M54"/>
    <mergeCell ref="C55:M55"/>
    <mergeCell ref="C56:M56"/>
    <mergeCell ref="C57:M57"/>
    <mergeCell ref="C58:M58"/>
    <mergeCell ref="A16:A52"/>
    <mergeCell ref="C16:M16"/>
    <mergeCell ref="C17:M17"/>
    <mergeCell ref="B18:B24"/>
    <mergeCell ref="B25:B28"/>
    <mergeCell ref="L41:M41"/>
    <mergeCell ref="F43:G43"/>
    <mergeCell ref="H43:I43"/>
    <mergeCell ref="C62:M62"/>
    <mergeCell ref="J41:K41"/>
    <mergeCell ref="L37:M37"/>
    <mergeCell ref="D39:E39"/>
    <mergeCell ref="A59:A61"/>
    <mergeCell ref="C59:M59"/>
    <mergeCell ref="C60:M60"/>
    <mergeCell ref="C61:M61"/>
    <mergeCell ref="B45:B48"/>
    <mergeCell ref="F46:F47"/>
    <mergeCell ref="G46:J47"/>
    <mergeCell ref="C49:M49"/>
    <mergeCell ref="C50:M50"/>
    <mergeCell ref="L46:M47"/>
    <mergeCell ref="J39:K39"/>
    <mergeCell ref="L39:M39"/>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opLeftCell="B1" workbookViewId="0">
      <selection activeCell="B1" sqref="B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2567</v>
      </c>
      <c r="C1" s="153"/>
      <c r="D1" s="153"/>
      <c r="E1" s="153"/>
      <c r="F1" s="153"/>
      <c r="G1" s="153"/>
      <c r="H1" s="153"/>
      <c r="I1" s="153"/>
      <c r="J1" s="153"/>
      <c r="K1" s="153"/>
      <c r="L1" s="153"/>
      <c r="M1" s="154"/>
    </row>
    <row r="2" spans="1:13" ht="33.75" customHeight="1">
      <c r="A2" s="2667" t="s">
        <v>457</v>
      </c>
      <c r="B2" s="4" t="s">
        <v>458</v>
      </c>
      <c r="C2" s="2415" t="s">
        <v>2563</v>
      </c>
      <c r="D2" s="2416"/>
      <c r="E2" s="2416"/>
      <c r="F2" s="2416"/>
      <c r="G2" s="2416"/>
      <c r="H2" s="2416"/>
      <c r="I2" s="2416"/>
      <c r="J2" s="2416"/>
      <c r="K2" s="2416"/>
      <c r="L2" s="2416"/>
      <c r="M2" s="2417"/>
    </row>
    <row r="3" spans="1:13" ht="31.5">
      <c r="A3" s="2548"/>
      <c r="B3" s="1059" t="s">
        <v>538</v>
      </c>
      <c r="C3" s="2869" t="s">
        <v>1960</v>
      </c>
      <c r="D3" s="2870"/>
      <c r="E3" s="2870"/>
      <c r="F3" s="2870"/>
      <c r="G3" s="2870"/>
      <c r="H3" s="2870"/>
      <c r="I3" s="2870"/>
      <c r="J3" s="2870"/>
      <c r="K3" s="2870"/>
      <c r="L3" s="2870"/>
      <c r="M3" s="2871"/>
    </row>
    <row r="4" spans="1:13">
      <c r="A4" s="2548"/>
      <c r="B4" s="6" t="s">
        <v>3</v>
      </c>
      <c r="C4" s="1127" t="s">
        <v>28</v>
      </c>
      <c r="D4" s="1055"/>
      <c r="E4" s="933"/>
      <c r="F4" s="2668" t="s">
        <v>4</v>
      </c>
      <c r="G4" s="2423"/>
      <c r="H4" s="1056">
        <v>545</v>
      </c>
      <c r="I4" s="1101"/>
      <c r="J4" s="1101"/>
      <c r="K4" s="1101"/>
      <c r="L4" s="1101"/>
      <c r="M4" s="1102"/>
    </row>
    <row r="5" spans="1:13">
      <c r="A5" s="2548"/>
      <c r="B5" s="6" t="s">
        <v>459</v>
      </c>
      <c r="C5" s="2650" t="s">
        <v>2547</v>
      </c>
      <c r="D5" s="2420"/>
      <c r="E5" s="2420"/>
      <c r="F5" s="2420"/>
      <c r="G5" s="2420"/>
      <c r="H5" s="2420"/>
      <c r="I5" s="2420"/>
      <c r="J5" s="2420"/>
      <c r="K5" s="2420"/>
      <c r="L5" s="2420"/>
      <c r="M5" s="2421"/>
    </row>
    <row r="6" spans="1:13">
      <c r="A6" s="2548"/>
      <c r="B6" s="6" t="s">
        <v>460</v>
      </c>
      <c r="C6" s="2650" t="s">
        <v>2548</v>
      </c>
      <c r="D6" s="2420"/>
      <c r="E6" s="2420"/>
      <c r="F6" s="2420"/>
      <c r="G6" s="2420"/>
      <c r="H6" s="2420"/>
      <c r="I6" s="2420"/>
      <c r="J6" s="2420"/>
      <c r="K6" s="2420"/>
      <c r="L6" s="2420"/>
      <c r="M6" s="2421"/>
    </row>
    <row r="7" spans="1:13">
      <c r="A7" s="2548"/>
      <c r="B7" s="1059" t="s">
        <v>461</v>
      </c>
      <c r="C7" s="2749" t="s">
        <v>23</v>
      </c>
      <c r="D7" s="2428"/>
      <c r="E7" s="1119"/>
      <c r="F7" s="1119"/>
      <c r="G7" s="667"/>
      <c r="H7" s="1057" t="s">
        <v>5</v>
      </c>
      <c r="I7" s="2676" t="s">
        <v>39</v>
      </c>
      <c r="J7" s="2428"/>
      <c r="K7" s="2428"/>
      <c r="L7" s="2428"/>
      <c r="M7" s="2430"/>
    </row>
    <row r="8" spans="1:13">
      <c r="A8" s="2548"/>
      <c r="B8" s="2431" t="s">
        <v>462</v>
      </c>
      <c r="C8" s="974"/>
      <c r="D8" s="1159"/>
      <c r="E8" s="1159"/>
      <c r="F8" s="1159"/>
      <c r="G8" s="1159"/>
      <c r="H8" s="1159"/>
      <c r="I8" s="1159"/>
      <c r="J8" s="1159"/>
      <c r="K8" s="1159"/>
      <c r="L8" s="18"/>
      <c r="M8" s="935"/>
    </row>
    <row r="9" spans="1:13">
      <c r="A9" s="2548"/>
      <c r="B9" s="2432"/>
      <c r="C9" s="97" t="s">
        <v>8</v>
      </c>
      <c r="D9" s="24"/>
      <c r="E9" s="1158"/>
      <c r="F9" s="2569"/>
      <c r="G9" s="2569"/>
      <c r="H9" s="1158"/>
      <c r="I9" s="2569"/>
      <c r="J9" s="2569"/>
      <c r="K9" s="1158"/>
      <c r="L9" s="21"/>
      <c r="M9" s="22"/>
    </row>
    <row r="10" spans="1:13">
      <c r="A10" s="2548"/>
      <c r="B10" s="2433"/>
      <c r="C10" s="2573" t="s">
        <v>463</v>
      </c>
      <c r="D10" s="2569"/>
      <c r="E10" s="1120"/>
      <c r="F10" s="2439" t="s">
        <v>463</v>
      </c>
      <c r="G10" s="2439"/>
      <c r="H10" s="1120"/>
      <c r="I10" s="2439" t="s">
        <v>463</v>
      </c>
      <c r="J10" s="2439"/>
      <c r="K10" s="1120"/>
      <c r="L10" s="24"/>
      <c r="M10" s="25"/>
    </row>
    <row r="11" spans="1:13" ht="45" customHeight="1">
      <c r="A11" s="2548"/>
      <c r="B11" s="1059" t="s">
        <v>464</v>
      </c>
      <c r="C11" s="3714" t="s">
        <v>2564</v>
      </c>
      <c r="D11" s="3715"/>
      <c r="E11" s="3715"/>
      <c r="F11" s="3715"/>
      <c r="G11" s="3715"/>
      <c r="H11" s="3715"/>
      <c r="I11" s="3715"/>
      <c r="J11" s="3715"/>
      <c r="K11" s="3715"/>
      <c r="L11" s="3715"/>
      <c r="M11" s="3716"/>
    </row>
    <row r="12" spans="1:13" ht="52.5" customHeight="1">
      <c r="A12" s="2548"/>
      <c r="B12" s="1059" t="s">
        <v>543</v>
      </c>
      <c r="C12" s="3709" t="s">
        <v>2565</v>
      </c>
      <c r="D12" s="3710"/>
      <c r="E12" s="3710"/>
      <c r="F12" s="3710"/>
      <c r="G12" s="3710"/>
      <c r="H12" s="3710"/>
      <c r="I12" s="3710"/>
      <c r="J12" s="3710"/>
      <c r="K12" s="3710"/>
      <c r="L12" s="3710"/>
      <c r="M12" s="3711"/>
    </row>
    <row r="13" spans="1:13" ht="31.5">
      <c r="A13" s="2548"/>
      <c r="B13" s="1059" t="s">
        <v>545</v>
      </c>
      <c r="C13" s="2513" t="s">
        <v>441</v>
      </c>
      <c r="D13" s="2514"/>
      <c r="E13" s="2514"/>
      <c r="F13" s="2514"/>
      <c r="G13" s="2514"/>
      <c r="H13" s="2514"/>
      <c r="I13" s="2514"/>
      <c r="J13" s="2514"/>
      <c r="K13" s="2514"/>
      <c r="L13" s="2514"/>
      <c r="M13" s="2515"/>
    </row>
    <row r="14" spans="1:13" ht="99" customHeight="1">
      <c r="A14" s="2548"/>
      <c r="B14" s="2821" t="s">
        <v>547</v>
      </c>
      <c r="C14" s="3709" t="s">
        <v>2549</v>
      </c>
      <c r="D14" s="3710"/>
      <c r="E14" s="3710"/>
      <c r="F14" s="3712"/>
      <c r="G14" s="1058" t="s">
        <v>548</v>
      </c>
      <c r="H14" s="3713" t="s">
        <v>2550</v>
      </c>
      <c r="I14" s="3710"/>
      <c r="J14" s="3710"/>
      <c r="K14" s="3710"/>
      <c r="L14" s="3710"/>
      <c r="M14" s="3711"/>
    </row>
    <row r="15" spans="1:13" ht="66" customHeight="1">
      <c r="A15" s="2548"/>
      <c r="B15" s="2822"/>
      <c r="C15" s="2817" t="s">
        <v>2551</v>
      </c>
      <c r="D15" s="2441"/>
      <c r="E15" s="2441"/>
      <c r="F15" s="2441"/>
      <c r="G15" s="1058" t="s">
        <v>548</v>
      </c>
      <c r="H15" s="3713" t="s">
        <v>2552</v>
      </c>
      <c r="I15" s="3710"/>
      <c r="J15" s="3710"/>
      <c r="K15" s="3710"/>
      <c r="L15" s="3710"/>
      <c r="M15" s="3711"/>
    </row>
    <row r="16" spans="1:13" ht="84" customHeight="1">
      <c r="A16" s="2548"/>
      <c r="B16" s="2822"/>
      <c r="C16" s="2817" t="s">
        <v>2553</v>
      </c>
      <c r="D16" s="2441"/>
      <c r="E16" s="2441"/>
      <c r="F16" s="2441"/>
      <c r="G16" s="1058" t="s">
        <v>548</v>
      </c>
      <c r="H16" s="3713" t="s">
        <v>2554</v>
      </c>
      <c r="I16" s="3710"/>
      <c r="J16" s="3710"/>
      <c r="K16" s="3710"/>
      <c r="L16" s="3710"/>
      <c r="M16" s="3711"/>
    </row>
    <row r="17" spans="1:13" ht="75.75" customHeight="1">
      <c r="A17" s="2548"/>
      <c r="B17" s="2822"/>
      <c r="C17" s="2817" t="s">
        <v>2555</v>
      </c>
      <c r="D17" s="2441"/>
      <c r="E17" s="2441"/>
      <c r="F17" s="2441"/>
      <c r="G17" s="1058" t="s">
        <v>548</v>
      </c>
      <c r="H17" s="3713" t="s">
        <v>2556</v>
      </c>
      <c r="I17" s="3710"/>
      <c r="J17" s="3710"/>
      <c r="K17" s="3710"/>
      <c r="L17" s="3710"/>
      <c r="M17" s="3711"/>
    </row>
    <row r="18" spans="1:13" ht="55.5" customHeight="1">
      <c r="A18" s="2548"/>
      <c r="B18" s="2822"/>
      <c r="C18" s="2817" t="s">
        <v>2557</v>
      </c>
      <c r="D18" s="2441"/>
      <c r="E18" s="2441"/>
      <c r="F18" s="2441"/>
      <c r="G18" s="1058" t="s">
        <v>548</v>
      </c>
      <c r="H18" s="3713" t="s">
        <v>2558</v>
      </c>
      <c r="I18" s="3710"/>
      <c r="J18" s="3710"/>
      <c r="K18" s="3710"/>
      <c r="L18" s="3710"/>
      <c r="M18" s="3711"/>
    </row>
    <row r="19" spans="1:13">
      <c r="A19" s="2659" t="s">
        <v>465</v>
      </c>
      <c r="B19" s="1059" t="s">
        <v>2</v>
      </c>
      <c r="C19" s="2817" t="s">
        <v>2559</v>
      </c>
      <c r="D19" s="2441"/>
      <c r="E19" s="2441"/>
      <c r="F19" s="2441"/>
      <c r="G19" s="2441"/>
      <c r="H19" s="2441"/>
      <c r="I19" s="2441"/>
      <c r="J19" s="2441"/>
      <c r="K19" s="2441"/>
      <c r="L19" s="2441"/>
      <c r="M19" s="2442"/>
    </row>
    <row r="20" spans="1:13" ht="37.5" customHeight="1">
      <c r="A20" s="2519"/>
      <c r="B20" s="1059" t="s">
        <v>550</v>
      </c>
      <c r="C20" s="2660" t="s">
        <v>2566</v>
      </c>
      <c r="D20" s="2465"/>
      <c r="E20" s="2465"/>
      <c r="F20" s="2465"/>
      <c r="G20" s="2465"/>
      <c r="H20" s="2465"/>
      <c r="I20" s="2465"/>
      <c r="J20" s="2465"/>
      <c r="K20" s="2465"/>
      <c r="L20" s="2465"/>
      <c r="M20" s="2466"/>
    </row>
    <row r="21" spans="1:13" ht="8.25" customHeight="1">
      <c r="A21" s="2519"/>
      <c r="B21" s="2431" t="s">
        <v>466</v>
      </c>
      <c r="C21" s="606"/>
      <c r="D21" s="27"/>
      <c r="E21" s="27"/>
      <c r="F21" s="27"/>
      <c r="G21" s="27"/>
      <c r="H21" s="27"/>
      <c r="I21" s="27"/>
      <c r="J21" s="27"/>
      <c r="K21" s="27"/>
      <c r="L21" s="27"/>
      <c r="M21" s="682"/>
    </row>
    <row r="22" spans="1:13" ht="9" customHeight="1">
      <c r="A22" s="2519"/>
      <c r="B22" s="2432"/>
      <c r="C22" s="29"/>
      <c r="D22" s="30"/>
      <c r="E22" s="31"/>
      <c r="F22" s="30"/>
      <c r="G22" s="31"/>
      <c r="H22" s="30"/>
      <c r="I22" s="31"/>
      <c r="J22" s="30"/>
      <c r="K22" s="31"/>
      <c r="L22" s="31"/>
      <c r="M22" s="32"/>
    </row>
    <row r="23" spans="1:13">
      <c r="A23" s="2519"/>
      <c r="B23" s="2432"/>
      <c r="C23" s="33" t="s">
        <v>467</v>
      </c>
      <c r="D23" s="34"/>
      <c r="E23" s="35" t="s">
        <v>468</v>
      </c>
      <c r="F23" s="34"/>
      <c r="G23" s="35" t="s">
        <v>469</v>
      </c>
      <c r="H23" s="34"/>
      <c r="I23" s="35" t="s">
        <v>470</v>
      </c>
      <c r="J23" s="1060"/>
      <c r="K23" s="35"/>
      <c r="L23" s="35"/>
      <c r="M23" s="37"/>
    </row>
    <row r="24" spans="1:13">
      <c r="A24" s="2519"/>
      <c r="B24" s="2432"/>
      <c r="C24" s="33" t="s">
        <v>471</v>
      </c>
      <c r="D24" s="1061"/>
      <c r="E24" s="35" t="s">
        <v>472</v>
      </c>
      <c r="F24" s="1062"/>
      <c r="G24" s="35" t="s">
        <v>473</v>
      </c>
      <c r="H24" s="1062"/>
      <c r="I24" s="35"/>
      <c r="J24" s="40"/>
      <c r="K24" s="35"/>
      <c r="L24" s="35"/>
      <c r="M24" s="37"/>
    </row>
    <row r="25" spans="1:13">
      <c r="A25" s="2519"/>
      <c r="B25" s="2432"/>
      <c r="C25" s="33" t="s">
        <v>474</v>
      </c>
      <c r="D25" s="1061"/>
      <c r="E25" s="35" t="s">
        <v>475</v>
      </c>
      <c r="F25" s="1061"/>
      <c r="G25" s="35"/>
      <c r="H25" s="40"/>
      <c r="I25" s="35"/>
      <c r="J25" s="40"/>
      <c r="K25" s="35"/>
      <c r="L25" s="35"/>
      <c r="M25" s="37"/>
    </row>
    <row r="26" spans="1:13">
      <c r="A26" s="2519"/>
      <c r="B26" s="2432"/>
      <c r="C26" s="33" t="s">
        <v>476</v>
      </c>
      <c r="D26" s="1062" t="s">
        <v>534</v>
      </c>
      <c r="E26" s="35" t="s">
        <v>478</v>
      </c>
      <c r="F26" s="1116" t="s">
        <v>551</v>
      </c>
      <c r="G26" s="1116"/>
      <c r="H26" s="1116"/>
      <c r="I26" s="1116"/>
      <c r="J26" s="1116"/>
      <c r="K26" s="1116"/>
      <c r="L26" s="1116"/>
      <c r="M26" s="1117"/>
    </row>
    <row r="27" spans="1:13" ht="9.75" customHeight="1">
      <c r="A27" s="2519"/>
      <c r="B27" s="2433"/>
      <c r="C27" s="43"/>
      <c r="D27" s="44"/>
      <c r="E27" s="44"/>
      <c r="F27" s="44"/>
      <c r="G27" s="44"/>
      <c r="H27" s="44"/>
      <c r="I27" s="44"/>
      <c r="J27" s="44"/>
      <c r="K27" s="44"/>
      <c r="L27" s="44"/>
      <c r="M27" s="45"/>
    </row>
    <row r="28" spans="1:13">
      <c r="A28" s="2519"/>
      <c r="B28" s="2431" t="s">
        <v>479</v>
      </c>
      <c r="C28" s="687"/>
      <c r="D28" s="47"/>
      <c r="E28" s="47"/>
      <c r="F28" s="47"/>
      <c r="G28" s="47"/>
      <c r="H28" s="47"/>
      <c r="I28" s="47"/>
      <c r="J28" s="47"/>
      <c r="K28" s="47"/>
      <c r="L28" s="18"/>
      <c r="M28" s="935"/>
    </row>
    <row r="29" spans="1:13">
      <c r="A29" s="2519"/>
      <c r="B29" s="2432"/>
      <c r="C29" s="33" t="s">
        <v>480</v>
      </c>
      <c r="D29" s="1062"/>
      <c r="E29" s="48"/>
      <c r="F29" s="35" t="s">
        <v>481</v>
      </c>
      <c r="G29" s="1061" t="s">
        <v>534</v>
      </c>
      <c r="H29" s="48"/>
      <c r="I29" s="35" t="s">
        <v>482</v>
      </c>
      <c r="J29" s="1061"/>
      <c r="K29" s="48"/>
      <c r="L29" s="21"/>
      <c r="M29" s="22"/>
    </row>
    <row r="30" spans="1:13">
      <c r="A30" s="2519"/>
      <c r="B30" s="2432"/>
      <c r="C30" s="33" t="s">
        <v>483</v>
      </c>
      <c r="D30" s="1063"/>
      <c r="E30" s="21"/>
      <c r="F30" s="35" t="s">
        <v>484</v>
      </c>
      <c r="G30" s="1062"/>
      <c r="H30" s="21"/>
      <c r="I30" s="50"/>
      <c r="J30" s="21"/>
      <c r="K30" s="1158"/>
      <c r="L30" s="21"/>
      <c r="M30" s="22"/>
    </row>
    <row r="31" spans="1:13">
      <c r="A31" s="2519"/>
      <c r="B31" s="2433"/>
      <c r="C31" s="51"/>
      <c r="D31" s="52"/>
      <c r="E31" s="52"/>
      <c r="F31" s="52"/>
      <c r="G31" s="52"/>
      <c r="H31" s="52"/>
      <c r="I31" s="52"/>
      <c r="J31" s="52"/>
      <c r="K31" s="52"/>
      <c r="L31" s="24"/>
      <c r="M31" s="25"/>
    </row>
    <row r="32" spans="1:13">
      <c r="A32" s="2519"/>
      <c r="B32" s="56" t="s">
        <v>485</v>
      </c>
      <c r="C32" s="690"/>
      <c r="D32" s="54"/>
      <c r="E32" s="54"/>
      <c r="F32" s="54"/>
      <c r="G32" s="54"/>
      <c r="H32" s="54"/>
      <c r="I32" s="54"/>
      <c r="J32" s="54"/>
      <c r="K32" s="54"/>
      <c r="L32" s="54"/>
      <c r="M32" s="691"/>
    </row>
    <row r="33" spans="1:13">
      <c r="A33" s="2519"/>
      <c r="B33" s="56"/>
      <c r="C33" s="57" t="s">
        <v>486</v>
      </c>
      <c r="D33" s="1064" t="s">
        <v>37</v>
      </c>
      <c r="E33" s="48"/>
      <c r="F33" s="59" t="s">
        <v>487</v>
      </c>
      <c r="G33" s="1062" t="s">
        <v>8</v>
      </c>
      <c r="H33" s="48"/>
      <c r="I33" s="59" t="s">
        <v>488</v>
      </c>
      <c r="J33" s="1126" t="s">
        <v>8</v>
      </c>
      <c r="K33" s="1111"/>
      <c r="L33" s="1115"/>
      <c r="M33" s="63"/>
    </row>
    <row r="34" spans="1:13">
      <c r="A34" s="2519"/>
      <c r="B34" s="13"/>
      <c r="C34" s="43"/>
      <c r="D34" s="44"/>
      <c r="E34" s="44"/>
      <c r="F34" s="44"/>
      <c r="G34" s="44"/>
      <c r="H34" s="44"/>
      <c r="I34" s="44"/>
      <c r="J34" s="44"/>
      <c r="K34" s="44"/>
      <c r="L34" s="44"/>
      <c r="M34" s="45"/>
    </row>
    <row r="35" spans="1:13">
      <c r="A35" s="2519"/>
      <c r="B35" s="2431" t="s">
        <v>489</v>
      </c>
      <c r="C35" s="693"/>
      <c r="D35" s="65"/>
      <c r="E35" s="65"/>
      <c r="F35" s="65"/>
      <c r="G35" s="65"/>
      <c r="H35" s="65"/>
      <c r="I35" s="65"/>
      <c r="J35" s="65"/>
      <c r="K35" s="65"/>
      <c r="L35" s="18"/>
      <c r="M35" s="935"/>
    </row>
    <row r="36" spans="1:13">
      <c r="A36" s="2519"/>
      <c r="B36" s="2432"/>
      <c r="C36" s="66" t="s">
        <v>490</v>
      </c>
      <c r="D36" s="1066">
        <v>2021</v>
      </c>
      <c r="E36" s="67"/>
      <c r="F36" s="48" t="s">
        <v>491</v>
      </c>
      <c r="G36" s="1067" t="s">
        <v>492</v>
      </c>
      <c r="H36" s="67"/>
      <c r="I36" s="59"/>
      <c r="J36" s="67"/>
      <c r="K36" s="67"/>
      <c r="L36" s="21"/>
      <c r="M36" s="22"/>
    </row>
    <row r="37" spans="1:13">
      <c r="A37" s="2519"/>
      <c r="B37" s="2433"/>
      <c r="C37" s="43"/>
      <c r="D37" s="141"/>
      <c r="E37" s="142"/>
      <c r="F37" s="44"/>
      <c r="G37" s="142"/>
      <c r="H37" s="142"/>
      <c r="I37" s="143"/>
      <c r="J37" s="142"/>
      <c r="K37" s="142"/>
      <c r="L37" s="24"/>
      <c r="M37" s="25"/>
    </row>
    <row r="38" spans="1:13">
      <c r="A38" s="2519"/>
      <c r="B38" s="2431" t="s">
        <v>493</v>
      </c>
      <c r="C38" s="696"/>
      <c r="D38" s="1100"/>
      <c r="E38" s="1100"/>
      <c r="F38" s="1100"/>
      <c r="G38" s="1100"/>
      <c r="H38" s="1100"/>
      <c r="I38" s="1100"/>
      <c r="J38" s="1100"/>
      <c r="K38" s="1100"/>
      <c r="L38" s="1100"/>
      <c r="M38" s="697"/>
    </row>
    <row r="39" spans="1:13">
      <c r="A39" s="2519"/>
      <c r="B39" s="2432"/>
      <c r="C39" s="72"/>
      <c r="D39" s="1121" t="s">
        <v>494</v>
      </c>
      <c r="E39" s="1121"/>
      <c r="F39" s="1121" t="s">
        <v>495</v>
      </c>
      <c r="G39" s="1121"/>
      <c r="H39" s="74" t="s">
        <v>496</v>
      </c>
      <c r="I39" s="74"/>
      <c r="J39" s="74" t="s">
        <v>497</v>
      </c>
      <c r="K39" s="1121"/>
      <c r="L39" s="1121" t="s">
        <v>498</v>
      </c>
      <c r="M39" s="75"/>
    </row>
    <row r="40" spans="1:13">
      <c r="A40" s="2519"/>
      <c r="B40" s="2432"/>
      <c r="C40" s="72"/>
      <c r="D40" s="1246">
        <v>0</v>
      </c>
      <c r="E40" s="1150"/>
      <c r="F40" s="3707">
        <v>1</v>
      </c>
      <c r="G40" s="3708"/>
      <c r="H40" s="1592"/>
      <c r="I40" s="1107">
        <v>1</v>
      </c>
      <c r="J40" s="1246"/>
      <c r="K40" s="1593">
        <v>1</v>
      </c>
      <c r="L40" s="1246"/>
      <c r="M40" s="1180">
        <v>1</v>
      </c>
    </row>
    <row r="41" spans="1:13">
      <c r="A41" s="2519"/>
      <c r="B41" s="2432"/>
      <c r="C41" s="72"/>
      <c r="D41" s="1121" t="s">
        <v>499</v>
      </c>
      <c r="E41" s="1121"/>
      <c r="F41" s="1121" t="s">
        <v>500</v>
      </c>
      <c r="G41" s="1121"/>
      <c r="H41" s="74" t="s">
        <v>501</v>
      </c>
      <c r="I41" s="74"/>
      <c r="J41" s="74" t="s">
        <v>502</v>
      </c>
      <c r="K41" s="1121"/>
      <c r="L41" s="1121" t="s">
        <v>503</v>
      </c>
      <c r="M41" s="32"/>
    </row>
    <row r="42" spans="1:13">
      <c r="A42" s="2519"/>
      <c r="B42" s="2432"/>
      <c r="C42" s="72"/>
      <c r="D42" s="3707">
        <v>1</v>
      </c>
      <c r="E42" s="3708"/>
      <c r="F42" s="1592"/>
      <c r="G42" s="1107">
        <v>1</v>
      </c>
      <c r="H42" s="1246"/>
      <c r="I42" s="1593">
        <v>1</v>
      </c>
      <c r="J42" s="1246"/>
      <c r="K42" s="1180">
        <v>1</v>
      </c>
      <c r="L42" s="1246">
        <v>1</v>
      </c>
      <c r="M42" s="1150"/>
    </row>
    <row r="43" spans="1:13">
      <c r="A43" s="2519"/>
      <c r="B43" s="2432"/>
      <c r="C43" s="72"/>
      <c r="D43" s="1121" t="s">
        <v>504</v>
      </c>
      <c r="E43" s="1121"/>
      <c r="F43" s="1121" t="s">
        <v>505</v>
      </c>
      <c r="G43" s="1121"/>
      <c r="H43" s="74" t="s">
        <v>506</v>
      </c>
      <c r="I43" s="74"/>
      <c r="J43" s="74" t="s">
        <v>507</v>
      </c>
      <c r="K43" s="1121"/>
      <c r="L43" s="1121" t="s">
        <v>508</v>
      </c>
      <c r="M43" s="32"/>
    </row>
    <row r="44" spans="1:13">
      <c r="A44" s="2519"/>
      <c r="B44" s="2432"/>
      <c r="C44" s="72"/>
      <c r="D44" s="1246">
        <v>1</v>
      </c>
      <c r="E44" s="1150"/>
      <c r="F44" s="1246"/>
      <c r="G44" s="1150" t="s">
        <v>9</v>
      </c>
      <c r="H44" s="1246"/>
      <c r="I44" s="1150" t="s">
        <v>9</v>
      </c>
      <c r="J44" s="1246"/>
      <c r="K44" s="1150" t="s">
        <v>9</v>
      </c>
      <c r="L44" s="1246"/>
      <c r="M44" s="1150" t="s">
        <v>9</v>
      </c>
    </row>
    <row r="45" spans="1:13">
      <c r="A45" s="2519"/>
      <c r="B45" s="2432"/>
      <c r="C45" s="72"/>
      <c r="D45" s="705" t="s">
        <v>508</v>
      </c>
      <c r="E45" s="1103"/>
      <c r="F45" s="705" t="s">
        <v>509</v>
      </c>
      <c r="G45" s="1103"/>
      <c r="H45" s="81"/>
      <c r="I45" s="1109"/>
      <c r="J45" s="81"/>
      <c r="K45" s="1109"/>
      <c r="L45" s="81"/>
      <c r="M45" s="706"/>
    </row>
    <row r="46" spans="1:13">
      <c r="A46" s="2519"/>
      <c r="B46" s="2432"/>
      <c r="C46" s="72"/>
      <c r="D46" s="1246"/>
      <c r="E46" s="1150" t="s">
        <v>9</v>
      </c>
      <c r="F46" s="2747">
        <v>1</v>
      </c>
      <c r="G46" s="2748"/>
      <c r="H46" s="2528"/>
      <c r="I46" s="2528"/>
      <c r="J46" s="1118"/>
      <c r="K46" s="1121"/>
      <c r="L46" s="1118"/>
      <c r="M46" s="1154"/>
    </row>
    <row r="47" spans="1:13">
      <c r="A47" s="2519"/>
      <c r="B47" s="2432"/>
      <c r="C47" s="86"/>
      <c r="D47" s="705"/>
      <c r="E47" s="1103"/>
      <c r="F47" s="705"/>
      <c r="G47" s="1103"/>
      <c r="H47" s="1108"/>
      <c r="I47" s="1110"/>
      <c r="J47" s="1108"/>
      <c r="K47" s="1110"/>
      <c r="L47" s="1108"/>
      <c r="M47" s="1155"/>
    </row>
    <row r="48" spans="1:13" ht="18" customHeight="1">
      <c r="A48" s="2519"/>
      <c r="B48" s="2431" t="s">
        <v>510</v>
      </c>
      <c r="C48" s="687"/>
      <c r="D48" s="47"/>
      <c r="E48" s="47"/>
      <c r="F48" s="47"/>
      <c r="G48" s="47"/>
      <c r="H48" s="47"/>
      <c r="I48" s="47"/>
      <c r="J48" s="47"/>
      <c r="K48" s="47"/>
      <c r="L48" s="21"/>
      <c r="M48" s="22"/>
    </row>
    <row r="49" spans="1:13">
      <c r="A49" s="2519"/>
      <c r="B49" s="2432"/>
      <c r="C49" s="90"/>
      <c r="D49" s="91" t="s">
        <v>131</v>
      </c>
      <c r="E49" s="92" t="s">
        <v>28</v>
      </c>
      <c r="F49" s="2453" t="s">
        <v>511</v>
      </c>
      <c r="G49" s="2662" t="s">
        <v>535</v>
      </c>
      <c r="H49" s="2662"/>
      <c r="I49" s="2662"/>
      <c r="J49" s="2662"/>
      <c r="K49" s="94" t="s">
        <v>512</v>
      </c>
      <c r="L49" s="2446"/>
      <c r="M49" s="2447"/>
    </row>
    <row r="50" spans="1:13">
      <c r="A50" s="2519"/>
      <c r="B50" s="2432"/>
      <c r="C50" s="90"/>
      <c r="D50" s="1078" t="s">
        <v>477</v>
      </c>
      <c r="E50" s="1061"/>
      <c r="F50" s="2453"/>
      <c r="G50" s="2662"/>
      <c r="H50" s="2662"/>
      <c r="I50" s="2662"/>
      <c r="J50" s="2662"/>
      <c r="K50" s="21"/>
      <c r="L50" s="2448"/>
      <c r="M50" s="2449"/>
    </row>
    <row r="51" spans="1:13">
      <c r="A51" s="2519"/>
      <c r="B51" s="2433"/>
      <c r="C51" s="97"/>
      <c r="D51" s="24"/>
      <c r="E51" s="24"/>
      <c r="F51" s="24"/>
      <c r="G51" s="24"/>
      <c r="H51" s="24"/>
      <c r="I51" s="24"/>
      <c r="J51" s="24"/>
      <c r="K51" s="24"/>
      <c r="L51" s="21"/>
      <c r="M51" s="22"/>
    </row>
    <row r="52" spans="1:13" ht="54" customHeight="1">
      <c r="A52" s="2519"/>
      <c r="B52" s="1059" t="s">
        <v>513</v>
      </c>
      <c r="C52" s="3709" t="s">
        <v>2560</v>
      </c>
      <c r="D52" s="3710"/>
      <c r="E52" s="3710"/>
      <c r="F52" s="3710"/>
      <c r="G52" s="3710"/>
      <c r="H52" s="3710"/>
      <c r="I52" s="3710"/>
      <c r="J52" s="3710"/>
      <c r="K52" s="3710"/>
      <c r="L52" s="3710"/>
      <c r="M52" s="3711"/>
    </row>
    <row r="53" spans="1:13">
      <c r="A53" s="2519"/>
      <c r="B53" s="1059" t="s">
        <v>514</v>
      </c>
      <c r="C53" s="3709" t="s">
        <v>2561</v>
      </c>
      <c r="D53" s="3710"/>
      <c r="E53" s="3710"/>
      <c r="F53" s="3710"/>
      <c r="G53" s="3710"/>
      <c r="H53" s="3710"/>
      <c r="I53" s="3710"/>
      <c r="J53" s="3710"/>
      <c r="K53" s="3710"/>
      <c r="L53" s="3710"/>
      <c r="M53" s="3711"/>
    </row>
    <row r="54" spans="1:13">
      <c r="A54" s="2519"/>
      <c r="B54" s="1059" t="s">
        <v>515</v>
      </c>
      <c r="C54" s="1123" t="s">
        <v>8</v>
      </c>
      <c r="D54" s="1105"/>
      <c r="E54" s="1105"/>
      <c r="F54" s="1105"/>
      <c r="G54" s="1105"/>
      <c r="H54" s="1105"/>
      <c r="I54" s="1105"/>
      <c r="J54" s="1105"/>
      <c r="K54" s="1105"/>
      <c r="L54" s="1105"/>
      <c r="M54" s="1106"/>
    </row>
    <row r="55" spans="1:13">
      <c r="A55" s="2519"/>
      <c r="B55" s="1059" t="s">
        <v>517</v>
      </c>
      <c r="C55" s="1123" t="s">
        <v>8</v>
      </c>
      <c r="D55" s="1105"/>
      <c r="E55" s="1105"/>
      <c r="F55" s="1105"/>
      <c r="G55" s="1105"/>
      <c r="H55" s="1105"/>
      <c r="I55" s="1105"/>
      <c r="J55" s="1105"/>
      <c r="K55" s="1105"/>
      <c r="L55" s="1105"/>
      <c r="M55" s="1106"/>
    </row>
    <row r="56" spans="1:13" ht="15.75" customHeight="1">
      <c r="A56" s="2649" t="s">
        <v>518</v>
      </c>
      <c r="B56" s="1081" t="s">
        <v>519</v>
      </c>
      <c r="C56" s="3698" t="s">
        <v>2562</v>
      </c>
      <c r="D56" s="3699"/>
      <c r="E56" s="3699"/>
      <c r="F56" s="3699"/>
      <c r="G56" s="3699"/>
      <c r="H56" s="3699"/>
      <c r="I56" s="3699"/>
      <c r="J56" s="3699"/>
      <c r="K56" s="3699"/>
      <c r="L56" s="3699"/>
      <c r="M56" s="3700"/>
    </row>
    <row r="57" spans="1:13">
      <c r="A57" s="2502"/>
      <c r="B57" s="1081" t="s">
        <v>521</v>
      </c>
      <c r="C57" s="3698" t="s">
        <v>1447</v>
      </c>
      <c r="D57" s="3699"/>
      <c r="E57" s="3699"/>
      <c r="F57" s="3699"/>
      <c r="G57" s="3699"/>
      <c r="H57" s="3699"/>
      <c r="I57" s="3699"/>
      <c r="J57" s="3699"/>
      <c r="K57" s="3699"/>
      <c r="L57" s="3699"/>
      <c r="M57" s="3700"/>
    </row>
    <row r="58" spans="1:13">
      <c r="A58" s="2502"/>
      <c r="B58" s="1081" t="s">
        <v>523</v>
      </c>
      <c r="C58" s="3698" t="s">
        <v>39</v>
      </c>
      <c r="D58" s="3699"/>
      <c r="E58" s="3699"/>
      <c r="F58" s="3699"/>
      <c r="G58" s="3699"/>
      <c r="H58" s="3699"/>
      <c r="I58" s="3699"/>
      <c r="J58" s="3699"/>
      <c r="K58" s="3699"/>
      <c r="L58" s="3699"/>
      <c r="M58" s="3700"/>
    </row>
    <row r="59" spans="1:13" ht="15.75" customHeight="1">
      <c r="A59" s="2502"/>
      <c r="B59" s="1082" t="s">
        <v>524</v>
      </c>
      <c r="C59" s="3698" t="s">
        <v>2508</v>
      </c>
      <c r="D59" s="3699"/>
      <c r="E59" s="3699"/>
      <c r="F59" s="3699"/>
      <c r="G59" s="3699"/>
      <c r="H59" s="3699"/>
      <c r="I59" s="3699"/>
      <c r="J59" s="3699"/>
      <c r="K59" s="3699"/>
      <c r="L59" s="3699"/>
      <c r="M59" s="3700"/>
    </row>
    <row r="60" spans="1:13" ht="15.75" customHeight="1">
      <c r="A60" s="2502"/>
      <c r="B60" s="1081" t="s">
        <v>526</v>
      </c>
      <c r="C60" s="3701" t="s">
        <v>1448</v>
      </c>
      <c r="D60" s="3701"/>
      <c r="E60" s="3701"/>
      <c r="F60" s="3701"/>
      <c r="G60" s="3701"/>
      <c r="H60" s="3701"/>
      <c r="I60" s="3701"/>
      <c r="J60" s="3701"/>
      <c r="K60" s="3701"/>
      <c r="L60" s="3701"/>
      <c r="M60" s="3701"/>
    </row>
    <row r="61" spans="1:13" ht="16.5" thickBot="1">
      <c r="A61" s="2516"/>
      <c r="B61" s="1081" t="s">
        <v>527</v>
      </c>
      <c r="C61" s="3698" t="s">
        <v>2509</v>
      </c>
      <c r="D61" s="3699"/>
      <c r="E61" s="3699"/>
      <c r="F61" s="3699"/>
      <c r="G61" s="3699"/>
      <c r="H61" s="3699"/>
      <c r="I61" s="3699"/>
      <c r="J61" s="3699"/>
      <c r="K61" s="3699"/>
      <c r="L61" s="3699"/>
      <c r="M61" s="3700"/>
    </row>
    <row r="62" spans="1:13" ht="15.75" customHeight="1">
      <c r="A62" s="2649" t="s">
        <v>528</v>
      </c>
      <c r="B62" s="1089" t="s">
        <v>529</v>
      </c>
      <c r="C62" s="2911" t="s">
        <v>1255</v>
      </c>
      <c r="D62" s="2912"/>
      <c r="E62" s="2912"/>
      <c r="F62" s="2912"/>
      <c r="G62" s="2912"/>
      <c r="H62" s="2912"/>
      <c r="I62" s="2912"/>
      <c r="J62" s="2912"/>
      <c r="K62" s="2912"/>
      <c r="L62" s="2912"/>
      <c r="M62" s="2913"/>
    </row>
    <row r="63" spans="1:13" ht="30" customHeight="1">
      <c r="A63" s="2502"/>
      <c r="B63" s="1089" t="s">
        <v>531</v>
      </c>
      <c r="C63" s="2911" t="s">
        <v>1256</v>
      </c>
      <c r="D63" s="2912"/>
      <c r="E63" s="2912"/>
      <c r="F63" s="2912"/>
      <c r="G63" s="2912"/>
      <c r="H63" s="2912"/>
      <c r="I63" s="2912"/>
      <c r="J63" s="2912"/>
      <c r="K63" s="2912"/>
      <c r="L63" s="2912"/>
      <c r="M63" s="2913"/>
    </row>
    <row r="64" spans="1:13" ht="30" customHeight="1" thickBot="1">
      <c r="A64" s="2502"/>
      <c r="B64" s="1090" t="s">
        <v>5</v>
      </c>
      <c r="C64" s="2911" t="s">
        <v>39</v>
      </c>
      <c r="D64" s="2912"/>
      <c r="E64" s="2912"/>
      <c r="F64" s="2912"/>
      <c r="G64" s="2912"/>
      <c r="H64" s="2912"/>
      <c r="I64" s="2912"/>
      <c r="J64" s="2912"/>
      <c r="K64" s="2912"/>
      <c r="L64" s="2912"/>
      <c r="M64" s="2913"/>
    </row>
    <row r="65" spans="1:13" ht="16.5" thickBot="1">
      <c r="A65" s="150" t="s">
        <v>533</v>
      </c>
      <c r="B65" s="104"/>
      <c r="C65" s="2651"/>
      <c r="D65" s="3561"/>
      <c r="E65" s="3561"/>
      <c r="F65" s="3561"/>
      <c r="G65" s="3561"/>
      <c r="H65" s="3561"/>
      <c r="I65" s="3561"/>
      <c r="J65" s="3561"/>
      <c r="K65" s="3561"/>
      <c r="L65" s="3561"/>
      <c r="M65" s="3562"/>
    </row>
  </sheetData>
  <mergeCells count="57">
    <mergeCell ref="C12:M12"/>
    <mergeCell ref="A2:A18"/>
    <mergeCell ref="C2:M2"/>
    <mergeCell ref="C3:M3"/>
    <mergeCell ref="F4:G4"/>
    <mergeCell ref="C5:M5"/>
    <mergeCell ref="C6:M6"/>
    <mergeCell ref="C7:D7"/>
    <mergeCell ref="I7:M7"/>
    <mergeCell ref="B8:B10"/>
    <mergeCell ref="F9:G9"/>
    <mergeCell ref="I9:J9"/>
    <mergeCell ref="C10:D10"/>
    <mergeCell ref="F10:G10"/>
    <mergeCell ref="I10:J10"/>
    <mergeCell ref="C11:M11"/>
    <mergeCell ref="C13:M13"/>
    <mergeCell ref="B14:B18"/>
    <mergeCell ref="C14:F14"/>
    <mergeCell ref="H14:M14"/>
    <mergeCell ref="C15:F15"/>
    <mergeCell ref="H15:M15"/>
    <mergeCell ref="C16:F16"/>
    <mergeCell ref="H16:M16"/>
    <mergeCell ref="C17:F17"/>
    <mergeCell ref="H17:M17"/>
    <mergeCell ref="C18:F18"/>
    <mergeCell ref="H18:M18"/>
    <mergeCell ref="C52:M52"/>
    <mergeCell ref="C53:M53"/>
    <mergeCell ref="F46:G46"/>
    <mergeCell ref="H46:I46"/>
    <mergeCell ref="B48:B51"/>
    <mergeCell ref="F49:F50"/>
    <mergeCell ref="G49:J50"/>
    <mergeCell ref="B21:B27"/>
    <mergeCell ref="B28:B31"/>
    <mergeCell ref="B35:B37"/>
    <mergeCell ref="B38:B47"/>
    <mergeCell ref="F40:G40"/>
    <mergeCell ref="D42:E42"/>
    <mergeCell ref="C65:M65"/>
    <mergeCell ref="L49:M50"/>
    <mergeCell ref="A62:A64"/>
    <mergeCell ref="C62:M62"/>
    <mergeCell ref="C63:M63"/>
    <mergeCell ref="C64:M64"/>
    <mergeCell ref="A56:A61"/>
    <mergeCell ref="C56:M56"/>
    <mergeCell ref="C57:M57"/>
    <mergeCell ref="C58:M58"/>
    <mergeCell ref="C59:M59"/>
    <mergeCell ref="C60:M60"/>
    <mergeCell ref="C61:M61"/>
    <mergeCell ref="A19:A55"/>
    <mergeCell ref="C19:M19"/>
    <mergeCell ref="C20:M2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8"/>
    <dataValidation allowBlank="1" showInputMessage="1" showErrorMessage="1" prompt="Identifique la meta ODS a que le apunta el indicador de producto. Seleccione de la lista desplegable." sqref="G14:G18"/>
    <dataValidation allowBlank="1" showInputMessage="1" showErrorMessage="1" prompt="Determine si el indicador responde a un enfoque (Derechos Humanos, Género, Diferencial, Poblacional, Ambiental y Territorial). Si responde a más de enfoque separelos por ;" sqref="B19"/>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42"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617</v>
      </c>
      <c r="C1" s="153"/>
      <c r="D1" s="153"/>
      <c r="E1" s="153"/>
      <c r="F1" s="153"/>
      <c r="G1" s="153"/>
      <c r="H1" s="153"/>
      <c r="I1" s="153"/>
      <c r="J1" s="153"/>
      <c r="K1" s="153"/>
      <c r="L1" s="153"/>
      <c r="M1" s="154"/>
    </row>
    <row r="2" spans="1:13" ht="39" customHeight="1">
      <c r="A2" s="2547" t="s">
        <v>457</v>
      </c>
      <c r="B2" s="4" t="s">
        <v>458</v>
      </c>
      <c r="C2" s="2582" t="s">
        <v>45</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618</v>
      </c>
      <c r="D7" s="2588"/>
      <c r="E7" s="14"/>
      <c r="F7" s="14"/>
      <c r="G7" s="15"/>
      <c r="H7" s="16" t="s">
        <v>5</v>
      </c>
      <c r="I7" s="2587" t="s">
        <v>48</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1</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92.25" customHeight="1">
      <c r="A11" s="2548"/>
      <c r="B11" s="109" t="s">
        <v>464</v>
      </c>
      <c r="C11" s="2513" t="s">
        <v>619</v>
      </c>
      <c r="D11" s="2514"/>
      <c r="E11" s="2514"/>
      <c r="F11" s="2514"/>
      <c r="G11" s="2514"/>
      <c r="H11" s="2514"/>
      <c r="I11" s="2514"/>
      <c r="J11" s="2514"/>
      <c r="K11" s="2514"/>
      <c r="L11" s="2514"/>
      <c r="M11" s="2515"/>
    </row>
    <row r="12" spans="1:13" ht="190.5" customHeight="1">
      <c r="A12" s="2548"/>
      <c r="B12" s="109" t="s">
        <v>543</v>
      </c>
      <c r="C12" s="2513" t="s">
        <v>620</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46</v>
      </c>
      <c r="D14" s="2514"/>
      <c r="E14" s="128" t="s">
        <v>548</v>
      </c>
      <c r="F14" s="2579" t="s">
        <v>47</v>
      </c>
      <c r="G14" s="2580"/>
      <c r="H14" s="2580"/>
      <c r="I14" s="2580"/>
      <c r="J14" s="2580"/>
      <c r="K14" s="2580"/>
      <c r="L14" s="2580"/>
      <c r="M14" s="2581"/>
    </row>
    <row r="15" spans="1:13">
      <c r="A15" s="2518" t="s">
        <v>465</v>
      </c>
      <c r="B15" s="5" t="s">
        <v>2</v>
      </c>
      <c r="C15" s="2513" t="s">
        <v>621</v>
      </c>
      <c r="D15" s="2514"/>
      <c r="E15" s="2514"/>
      <c r="F15" s="2514"/>
      <c r="G15" s="2514"/>
      <c r="H15" s="2514"/>
      <c r="I15" s="2514"/>
      <c r="J15" s="2514"/>
      <c r="K15" s="2514"/>
      <c r="L15" s="2514"/>
      <c r="M15" s="2515"/>
    </row>
    <row r="16" spans="1:13" ht="30" customHeight="1">
      <c r="A16" s="2519"/>
      <c r="B16" s="5" t="s">
        <v>550</v>
      </c>
      <c r="C16" s="2513" t="s">
        <v>454</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622</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57"/>
      <c r="H29" s="48"/>
      <c r="I29" s="59" t="s">
        <v>488</v>
      </c>
      <c r="J29" s="60"/>
      <c r="K29" s="61"/>
      <c r="L29" s="62"/>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1</v>
      </c>
      <c r="E36" s="165"/>
      <c r="F36" s="161">
        <v>1</v>
      </c>
      <c r="G36" s="165"/>
      <c r="H36" s="161">
        <v>1</v>
      </c>
      <c r="I36" s="165"/>
      <c r="J36" s="161">
        <v>1</v>
      </c>
      <c r="K36" s="165"/>
      <c r="L36" s="161">
        <v>1</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1</v>
      </c>
      <c r="E38" s="165"/>
      <c r="F38" s="161">
        <v>1</v>
      </c>
      <c r="G38" s="165"/>
      <c r="H38" s="161">
        <v>1</v>
      </c>
      <c r="I38" s="165"/>
      <c r="J38" s="161">
        <v>1</v>
      </c>
      <c r="K38" s="165"/>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1" customHeight="1">
      <c r="A48" s="2519"/>
      <c r="B48" s="109" t="s">
        <v>513</v>
      </c>
      <c r="C48" s="2513" t="s">
        <v>623</v>
      </c>
      <c r="D48" s="2514"/>
      <c r="E48" s="2514"/>
      <c r="F48" s="2514"/>
      <c r="G48" s="2514"/>
      <c r="H48" s="2514"/>
      <c r="I48" s="2514"/>
      <c r="J48" s="2514"/>
      <c r="K48" s="2514"/>
      <c r="L48" s="2514"/>
      <c r="M48" s="2515"/>
    </row>
    <row r="49" spans="1:13" ht="63" customHeight="1">
      <c r="A49" s="2519"/>
      <c r="B49" s="5" t="s">
        <v>514</v>
      </c>
      <c r="C49" s="2513" t="s">
        <v>624</v>
      </c>
      <c r="D49" s="2514"/>
      <c r="E49" s="2514"/>
      <c r="F49" s="2514"/>
      <c r="G49" s="2514"/>
      <c r="H49" s="2514"/>
      <c r="I49" s="2514"/>
      <c r="J49" s="2514"/>
      <c r="K49" s="2514"/>
      <c r="L49" s="2514"/>
      <c r="M49" s="2515"/>
    </row>
    <row r="50" spans="1:13">
      <c r="A50" s="2519"/>
      <c r="B50" s="5" t="s">
        <v>515</v>
      </c>
      <c r="C50" s="147">
        <v>15</v>
      </c>
      <c r="D50" s="148"/>
      <c r="E50" s="148"/>
      <c r="F50" s="148"/>
      <c r="G50" s="148"/>
      <c r="H50" s="148"/>
      <c r="I50" s="148"/>
      <c r="J50" s="148"/>
      <c r="K50" s="148"/>
      <c r="L50" s="148"/>
      <c r="M50" s="149"/>
    </row>
    <row r="51" spans="1:13">
      <c r="A51" s="2519"/>
      <c r="B51" s="5" t="s">
        <v>517</v>
      </c>
      <c r="C51" s="167" t="s">
        <v>9</v>
      </c>
      <c r="D51" s="148"/>
      <c r="E51" s="148"/>
      <c r="F51" s="148"/>
      <c r="G51" s="148"/>
      <c r="H51" s="148"/>
      <c r="I51" s="148"/>
      <c r="J51" s="148"/>
      <c r="K51" s="148"/>
      <c r="L51" s="148"/>
      <c r="M51" s="149"/>
    </row>
    <row r="52" spans="1:13" ht="15.75" customHeight="1">
      <c r="A52" s="2501" t="s">
        <v>518</v>
      </c>
      <c r="B52" s="98" t="s">
        <v>519</v>
      </c>
      <c r="C52" s="2591" t="s">
        <v>50</v>
      </c>
      <c r="D52" s="2592"/>
      <c r="E52" s="2592"/>
      <c r="F52" s="2592"/>
      <c r="G52" s="2592"/>
      <c r="H52" s="2592"/>
      <c r="I52" s="2592"/>
      <c r="J52" s="2592"/>
      <c r="K52" s="2592"/>
      <c r="L52" s="2592"/>
      <c r="M52" s="2593"/>
    </row>
    <row r="53" spans="1:13" ht="15.75" customHeight="1">
      <c r="A53" s="2502"/>
      <c r="B53" s="98" t="s">
        <v>521</v>
      </c>
      <c r="C53" s="2591" t="s">
        <v>625</v>
      </c>
      <c r="D53" s="2592"/>
      <c r="E53" s="2592"/>
      <c r="F53" s="2592"/>
      <c r="G53" s="2592"/>
      <c r="H53" s="2592"/>
      <c r="I53" s="2592"/>
      <c r="J53" s="2592"/>
      <c r="K53" s="2592"/>
      <c r="L53" s="2592"/>
      <c r="M53" s="2593"/>
    </row>
    <row r="54" spans="1:13" ht="15.75" customHeight="1">
      <c r="A54" s="2502"/>
      <c r="B54" s="98" t="s">
        <v>523</v>
      </c>
      <c r="C54" s="2591" t="s">
        <v>626</v>
      </c>
      <c r="D54" s="2592"/>
      <c r="E54" s="2592"/>
      <c r="F54" s="2592"/>
      <c r="G54" s="2592"/>
      <c r="H54" s="2592"/>
      <c r="I54" s="2592"/>
      <c r="J54" s="2592"/>
      <c r="K54" s="2592"/>
      <c r="L54" s="2592"/>
      <c r="M54" s="2593"/>
    </row>
    <row r="55" spans="1:13" ht="15.75" customHeight="1">
      <c r="A55" s="2502"/>
      <c r="B55" s="99" t="s">
        <v>524</v>
      </c>
      <c r="C55" s="2591" t="s">
        <v>49</v>
      </c>
      <c r="D55" s="2592"/>
      <c r="E55" s="2592"/>
      <c r="F55" s="2592"/>
      <c r="G55" s="2592"/>
      <c r="H55" s="2592"/>
      <c r="I55" s="2592"/>
      <c r="J55" s="2592"/>
      <c r="K55" s="2592"/>
      <c r="L55" s="2592"/>
      <c r="M55" s="2593"/>
    </row>
    <row r="56" spans="1:13" ht="15.75" customHeight="1">
      <c r="A56" s="2502"/>
      <c r="B56" s="98" t="s">
        <v>526</v>
      </c>
      <c r="C56" s="2597" t="s">
        <v>52</v>
      </c>
      <c r="D56" s="2592"/>
      <c r="E56" s="2592"/>
      <c r="F56" s="2592"/>
      <c r="G56" s="2592"/>
      <c r="H56" s="2592"/>
      <c r="I56" s="2592"/>
      <c r="J56" s="2592"/>
      <c r="K56" s="2592"/>
      <c r="L56" s="2592"/>
      <c r="M56" s="2593"/>
    </row>
    <row r="57" spans="1:13" ht="16.5" customHeight="1" thickBot="1">
      <c r="A57" s="2516"/>
      <c r="B57" s="98" t="s">
        <v>527</v>
      </c>
      <c r="C57" s="2591" t="s">
        <v>51</v>
      </c>
      <c r="D57" s="2592"/>
      <c r="E57" s="2592"/>
      <c r="F57" s="2592"/>
      <c r="G57" s="2592"/>
      <c r="H57" s="2592"/>
      <c r="I57" s="2592"/>
      <c r="J57" s="2592"/>
      <c r="K57" s="2592"/>
      <c r="L57" s="2592"/>
      <c r="M57" s="2593"/>
    </row>
    <row r="58" spans="1:13" ht="15.75" customHeight="1">
      <c r="A58" s="2501" t="s">
        <v>528</v>
      </c>
      <c r="B58" s="100" t="s">
        <v>529</v>
      </c>
      <c r="C58" s="2591" t="s">
        <v>627</v>
      </c>
      <c r="D58" s="2592"/>
      <c r="E58" s="2592"/>
      <c r="F58" s="2592"/>
      <c r="G58" s="2592"/>
      <c r="H58" s="2592"/>
      <c r="I58" s="2592"/>
      <c r="J58" s="2592"/>
      <c r="K58" s="2592"/>
      <c r="L58" s="2592"/>
      <c r="M58" s="2593"/>
    </row>
    <row r="59" spans="1:13" ht="30" customHeight="1">
      <c r="A59" s="2502"/>
      <c r="B59" s="100" t="s">
        <v>531</v>
      </c>
      <c r="C59" s="2591" t="s">
        <v>628</v>
      </c>
      <c r="D59" s="2592"/>
      <c r="E59" s="2592"/>
      <c r="F59" s="2592"/>
      <c r="G59" s="2592"/>
      <c r="H59" s="2592"/>
      <c r="I59" s="2592"/>
      <c r="J59" s="2592"/>
      <c r="K59" s="2592"/>
      <c r="L59" s="2592"/>
      <c r="M59" s="2593"/>
    </row>
    <row r="60" spans="1:13" ht="30" customHeight="1" thickBot="1">
      <c r="A60" s="2502"/>
      <c r="B60" s="101" t="s">
        <v>5</v>
      </c>
      <c r="C60" s="2591" t="s">
        <v>626</v>
      </c>
      <c r="D60" s="2592"/>
      <c r="E60" s="2592"/>
      <c r="F60" s="2592"/>
      <c r="G60" s="2592"/>
      <c r="H60" s="2592"/>
      <c r="I60" s="2592"/>
      <c r="J60" s="2592"/>
      <c r="K60" s="2592"/>
      <c r="L60" s="2592"/>
      <c r="M60" s="2593"/>
    </row>
    <row r="61" spans="1:13" ht="16.5" thickBot="1">
      <c r="A61" s="150" t="s">
        <v>533</v>
      </c>
      <c r="B61" s="104"/>
      <c r="C61" s="2506" t="s">
        <v>629</v>
      </c>
      <c r="D61" s="2507"/>
      <c r="E61" s="2507"/>
      <c r="F61" s="2507"/>
      <c r="G61" s="2507"/>
      <c r="H61" s="2507"/>
      <c r="I61" s="2507"/>
      <c r="J61" s="2507"/>
      <c r="K61" s="2507"/>
      <c r="L61" s="2507"/>
      <c r="M61" s="2508"/>
    </row>
  </sheetData>
  <mergeCells count="47">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tcnicas PPM y EG  Sec. J. D.xlsx]Desplegables'!#REF!</xm:f>
          </x14:formula1>
          <xm:sqref>C7 C14:D14 C4 G45:J46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41" zoomScale="85" zoomScaleNormal="85" workbookViewId="0">
      <selection activeCell="C2" sqref="C2:M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630</v>
      </c>
      <c r="C1" s="153"/>
      <c r="D1" s="153"/>
      <c r="E1" s="153"/>
      <c r="F1" s="153"/>
      <c r="G1" s="153"/>
      <c r="H1" s="153"/>
      <c r="I1" s="153"/>
      <c r="J1" s="153"/>
      <c r="K1" s="153"/>
      <c r="L1" s="153"/>
      <c r="M1" s="154"/>
    </row>
    <row r="2" spans="1:13" ht="39" customHeight="1">
      <c r="A2" s="2547" t="s">
        <v>457</v>
      </c>
      <c r="B2" s="4" t="s">
        <v>458</v>
      </c>
      <c r="C2" s="2582" t="s">
        <v>53</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618</v>
      </c>
      <c r="D7" s="2588"/>
      <c r="E7" s="14"/>
      <c r="F7" s="14"/>
      <c r="G7" s="15"/>
      <c r="H7" s="16" t="s">
        <v>5</v>
      </c>
      <c r="I7" s="2587" t="s">
        <v>48</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1</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92.25" customHeight="1">
      <c r="A11" s="2548"/>
      <c r="B11" s="109" t="s">
        <v>464</v>
      </c>
      <c r="C11" s="2513" t="s">
        <v>631</v>
      </c>
      <c r="D11" s="2514"/>
      <c r="E11" s="2514"/>
      <c r="F11" s="2514"/>
      <c r="G11" s="2514"/>
      <c r="H11" s="2514"/>
      <c r="I11" s="2514"/>
      <c r="J11" s="2514"/>
      <c r="K11" s="2514"/>
      <c r="L11" s="2514"/>
      <c r="M11" s="2515"/>
    </row>
    <row r="12" spans="1:13" ht="190.5" customHeight="1">
      <c r="A12" s="2548"/>
      <c r="B12" s="109" t="s">
        <v>543</v>
      </c>
      <c r="C12" s="2513" t="s">
        <v>632</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46</v>
      </c>
      <c r="D14" s="2514"/>
      <c r="E14" s="128" t="s">
        <v>548</v>
      </c>
      <c r="F14" s="2579" t="s">
        <v>47</v>
      </c>
      <c r="G14" s="2580"/>
      <c r="H14" s="2580"/>
      <c r="I14" s="2580"/>
      <c r="J14" s="2580"/>
      <c r="K14" s="2580"/>
      <c r="L14" s="2580"/>
      <c r="M14" s="2581"/>
    </row>
    <row r="15" spans="1:13">
      <c r="A15" s="2518" t="s">
        <v>465</v>
      </c>
      <c r="B15" s="5" t="s">
        <v>2</v>
      </c>
      <c r="C15" s="2513" t="s">
        <v>54</v>
      </c>
      <c r="D15" s="2514"/>
      <c r="E15" s="2514"/>
      <c r="F15" s="2514"/>
      <c r="G15" s="2514"/>
      <c r="H15" s="2514"/>
      <c r="I15" s="2514"/>
      <c r="J15" s="2514"/>
      <c r="K15" s="2514"/>
      <c r="L15" s="2514"/>
      <c r="M15" s="2515"/>
    </row>
    <row r="16" spans="1:13" ht="30" customHeight="1">
      <c r="A16" s="2519"/>
      <c r="B16" s="5" t="s">
        <v>550</v>
      </c>
      <c r="C16" s="2513" t="s">
        <v>455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633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v>3</v>
      </c>
      <c r="E29" s="48"/>
      <c r="F29" s="59" t="s">
        <v>487</v>
      </c>
      <c r="G29" s="168">
        <v>2019</v>
      </c>
      <c r="H29" s="48"/>
      <c r="I29" s="59" t="s">
        <v>488</v>
      </c>
      <c r="J29" s="2616" t="s">
        <v>634</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3">
        <v>1</v>
      </c>
      <c r="E36" s="169"/>
      <c r="F36" s="163">
        <v>1</v>
      </c>
      <c r="G36" s="169"/>
      <c r="H36" s="163">
        <v>1</v>
      </c>
      <c r="I36" s="169"/>
      <c r="J36" s="163">
        <v>1</v>
      </c>
      <c r="K36" s="169"/>
      <c r="L36" s="163">
        <v>1</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3">
        <v>1</v>
      </c>
      <c r="E38" s="169"/>
      <c r="F38" s="163">
        <v>1</v>
      </c>
      <c r="G38" s="169"/>
      <c r="H38" s="163">
        <v>1</v>
      </c>
      <c r="I38" s="169"/>
      <c r="J38" s="163">
        <v>1</v>
      </c>
      <c r="K38" s="169"/>
      <c r="L38" s="163">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605">
        <v>11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1" customHeight="1">
      <c r="A48" s="2519"/>
      <c r="B48" s="109" t="s">
        <v>513</v>
      </c>
      <c r="C48" s="2513" t="s">
        <v>635</v>
      </c>
      <c r="D48" s="2514"/>
      <c r="E48" s="2514"/>
      <c r="F48" s="2514"/>
      <c r="G48" s="2514"/>
      <c r="H48" s="2514"/>
      <c r="I48" s="2514"/>
      <c r="J48" s="2514"/>
      <c r="K48" s="2514"/>
      <c r="L48" s="2514"/>
      <c r="M48" s="2515"/>
    </row>
    <row r="49" spans="1:13" ht="38.25" customHeight="1">
      <c r="A49" s="2519"/>
      <c r="B49" s="5" t="s">
        <v>514</v>
      </c>
      <c r="C49" s="2513" t="s">
        <v>636</v>
      </c>
      <c r="D49" s="2514"/>
      <c r="E49" s="2514"/>
      <c r="F49" s="2514"/>
      <c r="G49" s="2514"/>
      <c r="H49" s="2514"/>
      <c r="I49" s="2514"/>
      <c r="J49" s="2514"/>
      <c r="K49" s="2514"/>
      <c r="L49" s="2514"/>
      <c r="M49" s="2515"/>
    </row>
    <row r="50" spans="1:13">
      <c r="A50" s="2519"/>
      <c r="B50" s="5" t="s">
        <v>515</v>
      </c>
      <c r="C50" s="147">
        <v>15</v>
      </c>
      <c r="D50" s="148"/>
      <c r="E50" s="148"/>
      <c r="F50" s="148"/>
      <c r="G50" s="148"/>
      <c r="H50" s="148"/>
      <c r="I50" s="148"/>
      <c r="J50" s="148"/>
      <c r="K50" s="148"/>
      <c r="L50" s="148"/>
      <c r="M50" s="170"/>
    </row>
    <row r="51" spans="1:13">
      <c r="A51" s="2519"/>
      <c r="B51" s="5" t="s">
        <v>517</v>
      </c>
      <c r="C51" s="171">
        <v>2019</v>
      </c>
      <c r="D51" s="148"/>
      <c r="E51" s="148"/>
      <c r="F51" s="148"/>
      <c r="G51" s="148"/>
      <c r="H51" s="148"/>
      <c r="I51" s="148"/>
      <c r="J51" s="148"/>
      <c r="K51" s="148"/>
      <c r="L51" s="148"/>
      <c r="M51" s="170"/>
    </row>
    <row r="52" spans="1:13" ht="15.75" customHeight="1">
      <c r="A52" s="2501" t="s">
        <v>518</v>
      </c>
      <c r="B52" s="98" t="s">
        <v>519</v>
      </c>
      <c r="C52" s="2591" t="s">
        <v>50</v>
      </c>
      <c r="D52" s="2592"/>
      <c r="E52" s="2592"/>
      <c r="F52" s="2592"/>
      <c r="G52" s="2592"/>
      <c r="H52" s="2592"/>
      <c r="I52" s="2592"/>
      <c r="J52" s="2592"/>
      <c r="K52" s="2592"/>
      <c r="L52" s="2592"/>
      <c r="M52" s="2614"/>
    </row>
    <row r="53" spans="1:13" ht="15.75" customHeight="1">
      <c r="A53" s="2502"/>
      <c r="B53" s="98" t="s">
        <v>521</v>
      </c>
      <c r="C53" s="2591" t="s">
        <v>625</v>
      </c>
      <c r="D53" s="2592"/>
      <c r="E53" s="2592"/>
      <c r="F53" s="2592"/>
      <c r="G53" s="2592"/>
      <c r="H53" s="2592"/>
      <c r="I53" s="2592"/>
      <c r="J53" s="2592"/>
      <c r="K53" s="2592"/>
      <c r="L53" s="2592"/>
      <c r="M53" s="2614"/>
    </row>
    <row r="54" spans="1:13" ht="15.75" customHeight="1">
      <c r="A54" s="2502"/>
      <c r="B54" s="98" t="s">
        <v>523</v>
      </c>
      <c r="C54" s="2591" t="s">
        <v>626</v>
      </c>
      <c r="D54" s="2592"/>
      <c r="E54" s="2592"/>
      <c r="F54" s="2592"/>
      <c r="G54" s="2592"/>
      <c r="H54" s="2592"/>
      <c r="I54" s="2592"/>
      <c r="J54" s="2592"/>
      <c r="K54" s="2592"/>
      <c r="L54" s="2592"/>
      <c r="M54" s="2614"/>
    </row>
    <row r="55" spans="1:13" ht="15.75" customHeight="1">
      <c r="A55" s="2502"/>
      <c r="B55" s="99" t="s">
        <v>524</v>
      </c>
      <c r="C55" s="2591" t="s">
        <v>49</v>
      </c>
      <c r="D55" s="2592"/>
      <c r="E55" s="2592"/>
      <c r="F55" s="2592"/>
      <c r="G55" s="2592"/>
      <c r="H55" s="2592"/>
      <c r="I55" s="2592"/>
      <c r="J55" s="2592"/>
      <c r="K55" s="2592"/>
      <c r="L55" s="2592"/>
      <c r="M55" s="2614"/>
    </row>
    <row r="56" spans="1:13" ht="15.75" customHeight="1">
      <c r="A56" s="2502"/>
      <c r="B56" s="98" t="s">
        <v>526</v>
      </c>
      <c r="C56" s="2597" t="s">
        <v>52</v>
      </c>
      <c r="D56" s="2592"/>
      <c r="E56" s="2592"/>
      <c r="F56" s="2592"/>
      <c r="G56" s="2592"/>
      <c r="H56" s="2592"/>
      <c r="I56" s="2592"/>
      <c r="J56" s="2592"/>
      <c r="K56" s="2592"/>
      <c r="L56" s="2592"/>
      <c r="M56" s="2614"/>
    </row>
    <row r="57" spans="1:13" ht="16.5" customHeight="1" thickBot="1">
      <c r="A57" s="2516"/>
      <c r="B57" s="98" t="s">
        <v>527</v>
      </c>
      <c r="C57" s="2591" t="s">
        <v>51</v>
      </c>
      <c r="D57" s="2592"/>
      <c r="E57" s="2592"/>
      <c r="F57" s="2592"/>
      <c r="G57" s="2592"/>
      <c r="H57" s="2592"/>
      <c r="I57" s="2592"/>
      <c r="J57" s="2592"/>
      <c r="K57" s="2592"/>
      <c r="L57" s="2592"/>
      <c r="M57" s="2614"/>
    </row>
    <row r="58" spans="1:13" ht="15.75" customHeight="1">
      <c r="A58" s="2501" t="s">
        <v>528</v>
      </c>
      <c r="B58" s="100" t="s">
        <v>529</v>
      </c>
      <c r="C58" s="2591" t="s">
        <v>627</v>
      </c>
      <c r="D58" s="2592"/>
      <c r="E58" s="2592"/>
      <c r="F58" s="2592"/>
      <c r="G58" s="2592"/>
      <c r="H58" s="2592"/>
      <c r="I58" s="2592"/>
      <c r="J58" s="2592"/>
      <c r="K58" s="2592"/>
      <c r="L58" s="2592"/>
      <c r="M58" s="2614"/>
    </row>
    <row r="59" spans="1:13" ht="30" customHeight="1">
      <c r="A59" s="2502"/>
      <c r="B59" s="100" t="s">
        <v>531</v>
      </c>
      <c r="C59" s="2591" t="s">
        <v>628</v>
      </c>
      <c r="D59" s="2592"/>
      <c r="E59" s="2592"/>
      <c r="F59" s="2592"/>
      <c r="G59" s="2592"/>
      <c r="H59" s="2592"/>
      <c r="I59" s="2592"/>
      <c r="J59" s="2592"/>
      <c r="K59" s="2592"/>
      <c r="L59" s="2592"/>
      <c r="M59" s="2614"/>
    </row>
    <row r="60" spans="1:13" ht="30" customHeight="1" thickBot="1">
      <c r="A60" s="2502"/>
      <c r="B60" s="101" t="s">
        <v>5</v>
      </c>
      <c r="C60" s="2591" t="s">
        <v>626</v>
      </c>
      <c r="D60" s="2592"/>
      <c r="E60" s="2592"/>
      <c r="F60" s="2592"/>
      <c r="G60" s="2592"/>
      <c r="H60" s="2592"/>
      <c r="I60" s="2592"/>
      <c r="J60" s="2592"/>
      <c r="K60" s="2592"/>
      <c r="L60" s="2592"/>
      <c r="M60" s="2614"/>
    </row>
    <row r="61" spans="1:13" ht="16.5" customHeight="1" thickBot="1">
      <c r="A61" s="150" t="s">
        <v>533</v>
      </c>
      <c r="B61" s="104"/>
      <c r="C61" s="2506" t="s">
        <v>637</v>
      </c>
      <c r="D61" s="2507"/>
      <c r="E61" s="2507"/>
      <c r="F61" s="2507"/>
      <c r="G61" s="2507"/>
      <c r="H61" s="2507"/>
      <c r="I61" s="2507"/>
      <c r="J61" s="2507"/>
      <c r="K61" s="2507"/>
      <c r="L61" s="2507"/>
      <c r="M61" s="2615"/>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G45:J46 C7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42" zoomScale="85" zoomScaleNormal="85" workbookViewId="0">
      <selection activeCell="C11" sqref="C11:M1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638</v>
      </c>
      <c r="C1" s="153"/>
      <c r="D1" s="153"/>
      <c r="E1" s="153"/>
      <c r="F1" s="153"/>
      <c r="G1" s="153"/>
      <c r="H1" s="153"/>
      <c r="I1" s="153"/>
      <c r="J1" s="153"/>
      <c r="K1" s="153"/>
      <c r="L1" s="153"/>
      <c r="M1" s="154"/>
    </row>
    <row r="2" spans="1:13" ht="39" customHeight="1">
      <c r="A2" s="2547" t="s">
        <v>457</v>
      </c>
      <c r="B2" s="4" t="s">
        <v>458</v>
      </c>
      <c r="C2" s="2582" t="s">
        <v>73</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38</v>
      </c>
      <c r="D7" s="2588"/>
      <c r="E7" s="14"/>
      <c r="F7" s="14"/>
      <c r="G7" s="15"/>
      <c r="H7" s="16" t="s">
        <v>5</v>
      </c>
      <c r="I7" s="2587" t="s">
        <v>650</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8</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1833</v>
      </c>
      <c r="D11" s="2514"/>
      <c r="E11" s="2514"/>
      <c r="F11" s="2514"/>
      <c r="G11" s="2514"/>
      <c r="H11" s="2514"/>
      <c r="I11" s="2514"/>
      <c r="J11" s="2514"/>
      <c r="K11" s="2514"/>
      <c r="L11" s="2514"/>
      <c r="M11" s="2515"/>
    </row>
    <row r="12" spans="1:13" ht="106.5" customHeight="1">
      <c r="A12" s="2548"/>
      <c r="B12" s="109" t="s">
        <v>543</v>
      </c>
      <c r="C12" s="2513" t="s">
        <v>661</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68</v>
      </c>
      <c r="D14" s="2514"/>
      <c r="E14" s="128" t="s">
        <v>548</v>
      </c>
      <c r="F14" s="2579" t="s">
        <v>69</v>
      </c>
      <c r="G14" s="2580"/>
      <c r="H14" s="2580"/>
      <c r="I14" s="2580"/>
      <c r="J14" s="2580"/>
      <c r="K14" s="2580"/>
      <c r="L14" s="2580"/>
      <c r="M14" s="2581"/>
    </row>
    <row r="15" spans="1:13">
      <c r="A15" s="2518" t="s">
        <v>465</v>
      </c>
      <c r="B15" s="5" t="s">
        <v>2</v>
      </c>
      <c r="C15" s="2513" t="s">
        <v>652</v>
      </c>
      <c r="D15" s="2514"/>
      <c r="E15" s="2514"/>
      <c r="F15" s="2514"/>
      <c r="G15" s="2514"/>
      <c r="H15" s="2514"/>
      <c r="I15" s="2514"/>
      <c r="J15" s="2514"/>
      <c r="K15" s="2514"/>
      <c r="L15" s="2514"/>
      <c r="M15" s="2515"/>
    </row>
    <row r="16" spans="1:13" ht="30" customHeight="1">
      <c r="A16" s="2519"/>
      <c r="B16" s="5" t="s">
        <v>550</v>
      </c>
      <c r="C16" s="2513" t="s">
        <v>1832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653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552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0.1</v>
      </c>
      <c r="E36" s="169"/>
      <c r="F36" s="161">
        <v>1</v>
      </c>
      <c r="G36" s="169"/>
      <c r="H36" s="161" t="s">
        <v>29</v>
      </c>
      <c r="I36" s="169"/>
      <c r="J36" s="161" t="s">
        <v>29</v>
      </c>
      <c r="K36" s="169"/>
      <c r="L36" s="161" t="s">
        <v>29</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t="s">
        <v>29</v>
      </c>
      <c r="E38" s="169"/>
      <c r="F38" s="161" t="s">
        <v>29</v>
      </c>
      <c r="G38" s="169"/>
      <c r="H38" s="161" t="s">
        <v>29</v>
      </c>
      <c r="I38" s="169"/>
      <c r="J38" s="161" t="s">
        <v>29</v>
      </c>
      <c r="K38" s="169"/>
      <c r="L38" s="161" t="s">
        <v>29</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t="s">
        <v>29</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662</v>
      </c>
      <c r="D48" s="2514"/>
      <c r="E48" s="2514"/>
      <c r="F48" s="2514"/>
      <c r="G48" s="2514"/>
      <c r="H48" s="2514"/>
      <c r="I48" s="2514"/>
      <c r="J48" s="2514"/>
      <c r="K48" s="2514"/>
      <c r="L48" s="2514"/>
      <c r="M48" s="2515"/>
    </row>
    <row r="49" spans="1:13" ht="38.25" customHeight="1">
      <c r="A49" s="2519"/>
      <c r="B49" s="5" t="s">
        <v>514</v>
      </c>
      <c r="C49" s="2513" t="s">
        <v>663</v>
      </c>
      <c r="D49" s="2514"/>
      <c r="E49" s="2514"/>
      <c r="F49" s="2514"/>
      <c r="G49" s="2514"/>
      <c r="H49" s="2514"/>
      <c r="I49" s="2514"/>
      <c r="J49" s="2514"/>
      <c r="K49" s="2514"/>
      <c r="L49" s="2514"/>
      <c r="M49" s="2515"/>
    </row>
    <row r="50" spans="1:13">
      <c r="A50" s="2519"/>
      <c r="B50" s="5" t="s">
        <v>515</v>
      </c>
      <c r="C50" s="147">
        <v>15</v>
      </c>
      <c r="D50" s="148"/>
      <c r="E50" s="148"/>
      <c r="F50" s="148"/>
      <c r="G50" s="148"/>
      <c r="H50" s="148"/>
      <c r="I50" s="148"/>
      <c r="J50" s="148"/>
      <c r="K50" s="148"/>
      <c r="L50" s="148"/>
      <c r="M50" s="170"/>
    </row>
    <row r="51" spans="1:13">
      <c r="A51" s="2519"/>
      <c r="B51" s="5" t="s">
        <v>517</v>
      </c>
      <c r="C51" s="171" t="s">
        <v>9</v>
      </c>
      <c r="D51" s="148"/>
      <c r="E51" s="148"/>
      <c r="F51" s="148"/>
      <c r="G51" s="148"/>
      <c r="H51" s="148"/>
      <c r="I51" s="148"/>
      <c r="J51" s="148"/>
      <c r="K51" s="148"/>
      <c r="L51" s="148"/>
      <c r="M51" s="170"/>
    </row>
    <row r="52" spans="1:13" ht="15.75" customHeight="1">
      <c r="A52" s="2501" t="s">
        <v>518</v>
      </c>
      <c r="B52" s="98" t="s">
        <v>519</v>
      </c>
      <c r="C52" s="2591" t="s">
        <v>664</v>
      </c>
      <c r="D52" s="2592"/>
      <c r="E52" s="2592"/>
      <c r="F52" s="2592"/>
      <c r="G52" s="2592"/>
      <c r="H52" s="2592"/>
      <c r="I52" s="2592"/>
      <c r="J52" s="2592"/>
      <c r="K52" s="2592"/>
      <c r="L52" s="2592"/>
      <c r="M52" s="2593"/>
    </row>
    <row r="53" spans="1:13" ht="15.75" customHeight="1">
      <c r="A53" s="2502"/>
      <c r="B53" s="98" t="s">
        <v>521</v>
      </c>
      <c r="C53" s="2591" t="s">
        <v>665</v>
      </c>
      <c r="D53" s="2592"/>
      <c r="E53" s="2592"/>
      <c r="F53" s="2592"/>
      <c r="G53" s="2592"/>
      <c r="H53" s="2592"/>
      <c r="I53" s="2592"/>
      <c r="J53" s="2592"/>
      <c r="K53" s="2592"/>
      <c r="L53" s="2592"/>
      <c r="M53" s="2593"/>
    </row>
    <row r="54" spans="1:13" ht="15.75" customHeight="1">
      <c r="A54" s="2502"/>
      <c r="B54" s="98" t="s">
        <v>523</v>
      </c>
      <c r="C54" s="2591" t="s">
        <v>658</v>
      </c>
      <c r="D54" s="2592"/>
      <c r="E54" s="2592"/>
      <c r="F54" s="2592"/>
      <c r="G54" s="2592"/>
      <c r="H54" s="2592"/>
      <c r="I54" s="2592"/>
      <c r="J54" s="2592"/>
      <c r="K54" s="2592"/>
      <c r="L54" s="2592"/>
      <c r="M54" s="2593"/>
    </row>
    <row r="55" spans="1:13" ht="15.75" customHeight="1">
      <c r="A55" s="2502"/>
      <c r="B55" s="99" t="s">
        <v>524</v>
      </c>
      <c r="C55" s="2591" t="s">
        <v>666</v>
      </c>
      <c r="D55" s="2592"/>
      <c r="E55" s="2592"/>
      <c r="F55" s="2592"/>
      <c r="G55" s="2592"/>
      <c r="H55" s="2592"/>
      <c r="I55" s="2592"/>
      <c r="J55" s="2592"/>
      <c r="K55" s="2592"/>
      <c r="L55" s="2592"/>
      <c r="M55" s="2593"/>
    </row>
    <row r="56" spans="1:13" ht="15.75" customHeight="1">
      <c r="A56" s="2502"/>
      <c r="B56" s="98" t="s">
        <v>526</v>
      </c>
      <c r="C56" s="2517" t="s">
        <v>75</v>
      </c>
      <c r="D56" s="2504"/>
      <c r="E56" s="2504"/>
      <c r="F56" s="2504"/>
      <c r="G56" s="2504"/>
      <c r="H56" s="2504"/>
      <c r="I56" s="2504"/>
      <c r="J56" s="2504"/>
      <c r="K56" s="2504"/>
      <c r="L56" s="2504"/>
      <c r="M56" s="2505"/>
    </row>
    <row r="57" spans="1:13" ht="16.5" customHeight="1" thickBot="1">
      <c r="A57" s="2516"/>
      <c r="B57" s="98" t="s">
        <v>527</v>
      </c>
      <c r="C57" s="2591" t="s">
        <v>74</v>
      </c>
      <c r="D57" s="2592"/>
      <c r="E57" s="2592"/>
      <c r="F57" s="2592"/>
      <c r="G57" s="2592"/>
      <c r="H57" s="2592"/>
      <c r="I57" s="2592"/>
      <c r="J57" s="2592"/>
      <c r="K57" s="2592"/>
      <c r="L57" s="2592"/>
      <c r="M57" s="2593"/>
    </row>
    <row r="58" spans="1:13" ht="15.75" customHeight="1">
      <c r="A58" s="2501" t="s">
        <v>528</v>
      </c>
      <c r="B58" s="100" t="s">
        <v>529</v>
      </c>
      <c r="C58" s="2591" t="s">
        <v>659</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658</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615"/>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G45:J46 C7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42" zoomScale="85" zoomScaleNormal="85" workbookViewId="0">
      <selection activeCell="C6" sqref="C6:M6"/>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649</v>
      </c>
      <c r="C1" s="153"/>
      <c r="D1" s="153"/>
      <c r="E1" s="153"/>
      <c r="F1" s="153"/>
      <c r="G1" s="153"/>
      <c r="H1" s="153"/>
      <c r="I1" s="153"/>
      <c r="J1" s="153"/>
      <c r="K1" s="153"/>
      <c r="L1" s="153"/>
      <c r="M1" s="154"/>
    </row>
    <row r="2" spans="1:13" ht="39" customHeight="1">
      <c r="A2" s="2547" t="s">
        <v>457</v>
      </c>
      <c r="B2" s="4" t="s">
        <v>458</v>
      </c>
      <c r="C2" s="2582" t="s">
        <v>668</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6.5">
      <c r="A7" s="2548"/>
      <c r="B7" s="109" t="s">
        <v>461</v>
      </c>
      <c r="C7" s="2626" t="s">
        <v>258</v>
      </c>
      <c r="D7" s="2627"/>
      <c r="E7" s="14"/>
      <c r="F7" s="14"/>
      <c r="G7" s="15"/>
      <c r="H7" s="16" t="s">
        <v>5</v>
      </c>
      <c r="I7" s="2628" t="s">
        <v>669</v>
      </c>
      <c r="J7" s="2627"/>
      <c r="K7" s="2627"/>
      <c r="L7" s="2627"/>
      <c r="M7" s="2629"/>
    </row>
    <row r="8" spans="1:13">
      <c r="A8" s="2548"/>
      <c r="B8" s="2539" t="s">
        <v>462</v>
      </c>
      <c r="C8" s="102"/>
      <c r="D8" s="17"/>
      <c r="E8" s="17"/>
      <c r="F8" s="17"/>
      <c r="G8" s="17"/>
      <c r="H8" s="17"/>
      <c r="I8" s="17"/>
      <c r="J8" s="17"/>
      <c r="K8" s="17"/>
      <c r="L8" s="18"/>
      <c r="M8" s="19"/>
    </row>
    <row r="9" spans="1:13" ht="15.75" customHeight="1">
      <c r="A9" s="2548"/>
      <c r="B9" s="2540"/>
      <c r="C9" s="2569" t="s">
        <v>8</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670</v>
      </c>
      <c r="D11" s="2514"/>
      <c r="E11" s="2514"/>
      <c r="F11" s="2514"/>
      <c r="G11" s="2514"/>
      <c r="H11" s="2514"/>
      <c r="I11" s="2514"/>
      <c r="J11" s="2514"/>
      <c r="K11" s="2514"/>
      <c r="L11" s="2514"/>
      <c r="M11" s="2515"/>
    </row>
    <row r="12" spans="1:13" ht="106.5" customHeight="1">
      <c r="A12" s="2548"/>
      <c r="B12" s="109" t="s">
        <v>543</v>
      </c>
      <c r="C12" s="2513" t="s">
        <v>671</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12</v>
      </c>
      <c r="G14" s="2580"/>
      <c r="H14" s="2580"/>
      <c r="I14" s="2580"/>
      <c r="J14" s="2580"/>
      <c r="K14" s="2580"/>
      <c r="L14" s="2580"/>
      <c r="M14" s="2581"/>
    </row>
    <row r="15" spans="1:13">
      <c r="A15" s="2518" t="s">
        <v>465</v>
      </c>
      <c r="B15" s="5" t="s">
        <v>2</v>
      </c>
      <c r="C15" s="2513" t="s">
        <v>652</v>
      </c>
      <c r="D15" s="2514"/>
      <c r="E15" s="2514"/>
      <c r="F15" s="2514"/>
      <c r="G15" s="2514"/>
      <c r="H15" s="2514"/>
      <c r="I15" s="2514"/>
      <c r="J15" s="2514"/>
      <c r="K15" s="2514"/>
      <c r="L15" s="2514"/>
      <c r="M15" s="2515"/>
    </row>
    <row r="16" spans="1:13" ht="30" customHeight="1">
      <c r="A16" s="2519"/>
      <c r="B16" s="5" t="s">
        <v>550</v>
      </c>
      <c r="C16" s="2513" t="s">
        <v>76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653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1</v>
      </c>
      <c r="E36" s="169"/>
      <c r="F36" s="161">
        <v>1</v>
      </c>
      <c r="G36" s="169"/>
      <c r="H36" s="161">
        <v>1</v>
      </c>
      <c r="I36" s="169"/>
      <c r="J36" s="161">
        <v>1</v>
      </c>
      <c r="K36" s="169"/>
      <c r="L36" s="161">
        <v>1</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1</v>
      </c>
      <c r="E38" s="169"/>
      <c r="F38" s="161">
        <v>1</v>
      </c>
      <c r="G38" s="169"/>
      <c r="H38" s="161">
        <v>1</v>
      </c>
      <c r="I38" s="169"/>
      <c r="J38" s="161">
        <v>1</v>
      </c>
      <c r="K38" s="169"/>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t="s">
        <v>535</v>
      </c>
      <c r="H45" s="2621"/>
      <c r="I45" s="2621"/>
      <c r="J45" s="2621"/>
      <c r="K45" s="94" t="s">
        <v>512</v>
      </c>
      <c r="L45" s="2577"/>
      <c r="M45" s="2578"/>
    </row>
    <row r="46" spans="1:13">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672</v>
      </c>
      <c r="D48" s="2514"/>
      <c r="E48" s="2514"/>
      <c r="F48" s="2514"/>
      <c r="G48" s="2514"/>
      <c r="H48" s="2514"/>
      <c r="I48" s="2514"/>
      <c r="J48" s="2514"/>
      <c r="K48" s="2514"/>
      <c r="L48" s="2514"/>
      <c r="M48" s="2515"/>
    </row>
    <row r="49" spans="1:13" ht="38.25" customHeight="1">
      <c r="A49" s="2519"/>
      <c r="B49" s="5" t="s">
        <v>514</v>
      </c>
      <c r="C49" s="2513" t="s">
        <v>673</v>
      </c>
      <c r="D49" s="2514"/>
      <c r="E49" s="2514"/>
      <c r="F49" s="2514"/>
      <c r="G49" s="2514"/>
      <c r="H49" s="2514"/>
      <c r="I49" s="2514"/>
      <c r="J49" s="2514"/>
      <c r="K49" s="2514"/>
      <c r="L49" s="2514"/>
      <c r="M49" s="2515"/>
    </row>
    <row r="50" spans="1:13">
      <c r="A50" s="2519"/>
      <c r="B50" s="5" t="s">
        <v>515</v>
      </c>
      <c r="C50" s="147">
        <v>90</v>
      </c>
      <c r="D50" s="148"/>
      <c r="E50" s="148"/>
      <c r="F50" s="148"/>
      <c r="G50" s="148"/>
      <c r="H50" s="148"/>
      <c r="I50" s="148"/>
      <c r="J50" s="148"/>
      <c r="K50" s="148"/>
      <c r="L50" s="148"/>
      <c r="M50" s="170"/>
    </row>
    <row r="51" spans="1:13">
      <c r="A51" s="2519"/>
      <c r="B51" s="5" t="s">
        <v>517</v>
      </c>
      <c r="C51" s="171" t="s">
        <v>9</v>
      </c>
      <c r="D51" s="148"/>
      <c r="E51" s="148"/>
      <c r="F51" s="148"/>
      <c r="G51" s="148"/>
      <c r="H51" s="148"/>
      <c r="I51" s="148"/>
      <c r="J51" s="148"/>
      <c r="K51" s="148"/>
      <c r="L51" s="148"/>
      <c r="M51" s="170"/>
    </row>
    <row r="52" spans="1:13" ht="15.75" customHeight="1">
      <c r="A52" s="2501" t="s">
        <v>518</v>
      </c>
      <c r="B52" s="98" t="s">
        <v>519</v>
      </c>
      <c r="C52" s="2618" t="s">
        <v>674</v>
      </c>
      <c r="D52" s="2619"/>
      <c r="E52" s="2619"/>
      <c r="F52" s="2619"/>
      <c r="G52" s="2619"/>
      <c r="H52" s="2619"/>
      <c r="I52" s="2619"/>
      <c r="J52" s="2619"/>
      <c r="K52" s="2619"/>
      <c r="L52" s="2619"/>
      <c r="M52" s="2620"/>
    </row>
    <row r="53" spans="1:13" ht="15.75" customHeight="1">
      <c r="A53" s="2502"/>
      <c r="B53" s="98" t="s">
        <v>521</v>
      </c>
      <c r="C53" s="172" t="s">
        <v>675</v>
      </c>
      <c r="D53" s="173"/>
      <c r="E53" s="173"/>
      <c r="F53" s="173"/>
      <c r="G53" s="173"/>
      <c r="H53" s="173"/>
      <c r="I53" s="173"/>
      <c r="J53" s="173"/>
      <c r="K53" s="173"/>
      <c r="L53" s="173"/>
      <c r="M53" s="174"/>
    </row>
    <row r="54" spans="1:13" ht="15.75" customHeight="1">
      <c r="A54" s="2502"/>
      <c r="B54" s="98" t="s">
        <v>523</v>
      </c>
      <c r="C54" s="2618" t="s">
        <v>676</v>
      </c>
      <c r="D54" s="2619"/>
      <c r="E54" s="2619"/>
      <c r="F54" s="2619"/>
      <c r="G54" s="2619"/>
      <c r="H54" s="2619"/>
      <c r="I54" s="2619"/>
      <c r="J54" s="2619"/>
      <c r="K54" s="2619"/>
      <c r="L54" s="2619"/>
      <c r="M54" s="2620"/>
    </row>
    <row r="55" spans="1:13" ht="15.75" customHeight="1">
      <c r="A55" s="2502"/>
      <c r="B55" s="99" t="s">
        <v>524</v>
      </c>
      <c r="C55" s="2618" t="s">
        <v>677</v>
      </c>
      <c r="D55" s="2619"/>
      <c r="E55" s="2619"/>
      <c r="F55" s="2619"/>
      <c r="G55" s="2619"/>
      <c r="H55" s="2619"/>
      <c r="I55" s="2619"/>
      <c r="J55" s="2619"/>
      <c r="K55" s="2619"/>
      <c r="L55" s="2619"/>
      <c r="M55" s="2620"/>
    </row>
    <row r="56" spans="1:13" ht="15.75" customHeight="1">
      <c r="A56" s="2502"/>
      <c r="B56" s="98" t="s">
        <v>526</v>
      </c>
      <c r="C56" s="2622" t="s">
        <v>77</v>
      </c>
      <c r="D56" s="2619"/>
      <c r="E56" s="2619"/>
      <c r="F56" s="2619"/>
      <c r="G56" s="2619"/>
      <c r="H56" s="2619"/>
      <c r="I56" s="2619"/>
      <c r="J56" s="2619"/>
      <c r="K56" s="2619"/>
      <c r="L56" s="2619"/>
      <c r="M56" s="2620"/>
    </row>
    <row r="57" spans="1:13" ht="16.5" customHeight="1" thickBot="1">
      <c r="A57" s="2516"/>
      <c r="B57" s="98" t="s">
        <v>527</v>
      </c>
      <c r="C57" s="2623"/>
      <c r="D57" s="2624"/>
      <c r="E57" s="2624"/>
      <c r="F57" s="2624"/>
      <c r="G57" s="2624"/>
      <c r="H57" s="2624"/>
      <c r="I57" s="2624"/>
      <c r="J57" s="2624"/>
      <c r="K57" s="2624"/>
      <c r="L57" s="2624"/>
      <c r="M57" s="2625"/>
    </row>
    <row r="58" spans="1:13" ht="15.75" customHeight="1">
      <c r="A58" s="2501" t="s">
        <v>528</v>
      </c>
      <c r="B58" s="100" t="s">
        <v>529</v>
      </c>
      <c r="C58" s="2618" t="s">
        <v>678</v>
      </c>
      <c r="D58" s="2619"/>
      <c r="E58" s="2619"/>
      <c r="F58" s="2619"/>
      <c r="G58" s="2619"/>
      <c r="H58" s="2619"/>
      <c r="I58" s="2619"/>
      <c r="J58" s="2619"/>
      <c r="K58" s="2619"/>
      <c r="L58" s="2619"/>
      <c r="M58" s="2620"/>
    </row>
    <row r="59" spans="1:13" ht="30" customHeight="1">
      <c r="A59" s="2502"/>
      <c r="B59" s="100" t="s">
        <v>531</v>
      </c>
      <c r="C59" s="2618" t="s">
        <v>574</v>
      </c>
      <c r="D59" s="2619"/>
      <c r="E59" s="2619"/>
      <c r="F59" s="2619"/>
      <c r="G59" s="2619"/>
      <c r="H59" s="2619"/>
      <c r="I59" s="2619"/>
      <c r="J59" s="2619"/>
      <c r="K59" s="2619"/>
      <c r="L59" s="2619"/>
      <c r="M59" s="2620"/>
    </row>
    <row r="60" spans="1:13" ht="30" customHeight="1" thickBot="1">
      <c r="A60" s="2502"/>
      <c r="B60" s="101" t="s">
        <v>5</v>
      </c>
      <c r="C60" s="2618" t="s">
        <v>676</v>
      </c>
      <c r="D60" s="2619"/>
      <c r="E60" s="2619"/>
      <c r="F60" s="2619"/>
      <c r="G60" s="2619"/>
      <c r="H60" s="2619"/>
      <c r="I60" s="2619"/>
      <c r="J60" s="2619"/>
      <c r="K60" s="2619"/>
      <c r="L60" s="2619"/>
      <c r="M60" s="2620"/>
    </row>
    <row r="61" spans="1:13" ht="16.5" customHeight="1" thickBot="1">
      <c r="A61" s="150" t="s">
        <v>533</v>
      </c>
      <c r="B61" s="104"/>
      <c r="C61" s="2506"/>
      <c r="D61" s="2507"/>
      <c r="E61" s="2507"/>
      <c r="F61" s="2507"/>
      <c r="G61" s="2507"/>
      <c r="H61" s="2507"/>
      <c r="I61" s="2507"/>
      <c r="J61" s="2507"/>
      <c r="K61" s="2507"/>
      <c r="L61" s="2507"/>
      <c r="M61" s="2615"/>
    </row>
  </sheetData>
  <mergeCells count="47">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4:M54"/>
    <mergeCell ref="C55:M55"/>
    <mergeCell ref="C56:M56"/>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'C:\Users\ASUS\Documents\PPMYEG\INTEGRACION SOCIAL\[Fichas IDIPRON.xlsx]Desplegables'!#REF!</xm:f>
          </x14:formula1>
          <xm:sqref>C7 C14:D14 C4 G45:J46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0" zoomScale="85" zoomScaleNormal="85" workbookViewId="0">
      <selection activeCell="F47" sqref="F47"/>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660</v>
      </c>
      <c r="C1" s="153"/>
      <c r="D1" s="153"/>
      <c r="E1" s="153"/>
      <c r="F1" s="153"/>
      <c r="G1" s="153"/>
      <c r="H1" s="153"/>
      <c r="I1" s="153"/>
      <c r="J1" s="153"/>
      <c r="K1" s="153"/>
      <c r="L1" s="153"/>
      <c r="M1" s="154"/>
    </row>
    <row r="2" spans="1:13" ht="39" customHeight="1">
      <c r="A2" s="2547" t="s">
        <v>457</v>
      </c>
      <c r="B2" s="4" t="s">
        <v>458</v>
      </c>
      <c r="C2" s="2582" t="s">
        <v>2694</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36" t="s">
        <v>720</v>
      </c>
      <c r="D8" s="2637"/>
      <c r="E8" s="177"/>
      <c r="F8" s="2435"/>
      <c r="G8" s="2435"/>
      <c r="H8" s="177"/>
      <c r="I8" s="2435"/>
      <c r="J8" s="2435"/>
      <c r="K8" s="177"/>
      <c r="L8" s="177"/>
      <c r="M8" s="178"/>
    </row>
    <row r="9" spans="1:13" ht="15.75" customHeight="1">
      <c r="A9" s="2548"/>
      <c r="B9" s="2540"/>
      <c r="C9" s="2638"/>
      <c r="D9" s="2639"/>
      <c r="E9" s="179"/>
      <c r="F9" s="2437"/>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48.75" customHeight="1">
      <c r="A11" s="2548"/>
      <c r="B11" s="109" t="s">
        <v>464</v>
      </c>
      <c r="C11" s="2513" t="s">
        <v>721</v>
      </c>
      <c r="D11" s="2514"/>
      <c r="E11" s="2514"/>
      <c r="F11" s="2514"/>
      <c r="G11" s="2514"/>
      <c r="H11" s="2514"/>
      <c r="I11" s="2514"/>
      <c r="J11" s="2514"/>
      <c r="K11" s="2514"/>
      <c r="L11" s="2514"/>
      <c r="M11" s="2515"/>
    </row>
    <row r="12" spans="1:13" ht="77.25" customHeight="1">
      <c r="A12" s="2548"/>
      <c r="B12" s="109" t="s">
        <v>543</v>
      </c>
      <c r="C12" s="2513" t="s">
        <v>722</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30" customHeight="1">
      <c r="A16" s="2519"/>
      <c r="B16" s="5" t="s">
        <v>550</v>
      </c>
      <c r="C16" s="2513" t="s">
        <v>2695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723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332">
        <v>1</v>
      </c>
      <c r="E36" s="169"/>
      <c r="F36" s="2332">
        <v>1</v>
      </c>
      <c r="G36" s="169"/>
      <c r="H36" s="2332">
        <v>1</v>
      </c>
      <c r="I36" s="169"/>
      <c r="J36" s="2332">
        <v>1</v>
      </c>
      <c r="K36" s="169"/>
      <c r="L36" s="2332">
        <v>1</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332">
        <v>1</v>
      </c>
      <c r="E38" s="169"/>
      <c r="F38" s="2332">
        <v>1</v>
      </c>
      <c r="G38" s="169"/>
      <c r="H38" s="2332">
        <v>1</v>
      </c>
      <c r="I38" s="169"/>
      <c r="J38" s="2332">
        <v>1</v>
      </c>
      <c r="K38" s="169"/>
      <c r="L38" s="2332">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332">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c r="H45" s="2621"/>
      <c r="I45" s="2621"/>
      <c r="J45" s="2621"/>
      <c r="K45" s="94" t="s">
        <v>512</v>
      </c>
      <c r="L45" s="2577"/>
      <c r="M45" s="2578"/>
    </row>
    <row r="46" spans="1:13">
      <c r="A46" s="2519"/>
      <c r="B46" s="2432"/>
      <c r="C46" s="90"/>
      <c r="D46" s="95"/>
      <c r="E46" s="38" t="s">
        <v>477</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724</v>
      </c>
      <c r="D48" s="2514"/>
      <c r="E48" s="2514"/>
      <c r="F48" s="2514"/>
      <c r="G48" s="2514"/>
      <c r="H48" s="2514"/>
      <c r="I48" s="2514"/>
      <c r="J48" s="2514"/>
      <c r="K48" s="2514"/>
      <c r="L48" s="2514"/>
      <c r="M48" s="2515"/>
    </row>
    <row r="49" spans="1:13" ht="38.25" customHeight="1">
      <c r="A49" s="2519"/>
      <c r="B49" s="5" t="s">
        <v>514</v>
      </c>
      <c r="C49" s="2513" t="s">
        <v>725</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9</v>
      </c>
      <c r="D51" s="2514"/>
      <c r="E51" s="2514"/>
      <c r="F51" s="2514"/>
      <c r="G51" s="2514"/>
      <c r="H51" s="2514"/>
      <c r="I51" s="2514"/>
      <c r="J51" s="2514"/>
      <c r="K51" s="2514"/>
      <c r="L51" s="2514"/>
      <c r="M51" s="2515"/>
    </row>
    <row r="52" spans="1:13" ht="15.75" customHeight="1">
      <c r="A52" s="2501" t="s">
        <v>518</v>
      </c>
      <c r="B52" s="98" t="s">
        <v>519</v>
      </c>
      <c r="C52" s="2467" t="s">
        <v>520</v>
      </c>
      <c r="D52" s="2468"/>
      <c r="E52" s="2468"/>
      <c r="F52" s="2468"/>
      <c r="G52" s="2468"/>
      <c r="H52" s="2468"/>
      <c r="I52" s="2468"/>
      <c r="J52" s="2468"/>
      <c r="K52" s="2468"/>
      <c r="L52" s="2468"/>
      <c r="M52" s="2469"/>
    </row>
    <row r="53" spans="1:13" ht="15.75" customHeight="1">
      <c r="A53" s="2502"/>
      <c r="B53" s="98" t="s">
        <v>521</v>
      </c>
      <c r="C53" s="2591" t="s">
        <v>522</v>
      </c>
      <c r="D53" s="2592"/>
      <c r="E53" s="2592"/>
      <c r="F53" s="2592"/>
      <c r="G53" s="2592"/>
      <c r="H53" s="2592"/>
      <c r="I53" s="2592"/>
      <c r="J53" s="2592"/>
      <c r="K53" s="2592"/>
      <c r="L53" s="2592"/>
      <c r="M53" s="2593"/>
    </row>
    <row r="54" spans="1:13" ht="15.75" customHeight="1">
      <c r="A54" s="2502"/>
      <c r="B54" s="98" t="s">
        <v>523</v>
      </c>
      <c r="C54" s="2591" t="s">
        <v>525</v>
      </c>
      <c r="D54" s="2592"/>
      <c r="E54" s="2592"/>
      <c r="F54" s="2592"/>
      <c r="G54" s="2592"/>
      <c r="H54" s="2592"/>
      <c r="I54" s="2592"/>
      <c r="J54" s="2592"/>
      <c r="K54" s="2592"/>
      <c r="L54" s="2592"/>
      <c r="M54" s="2593"/>
    </row>
    <row r="55" spans="1:13" ht="15.75" customHeight="1">
      <c r="A55" s="2502"/>
      <c r="B55" s="99" t="s">
        <v>524</v>
      </c>
      <c r="C55" s="2592" t="s">
        <v>1</v>
      </c>
      <c r="D55" s="2592"/>
      <c r="E55" s="2592"/>
      <c r="F55" s="2592"/>
      <c r="G55" s="2592"/>
      <c r="H55" s="2592"/>
      <c r="I55" s="2592"/>
      <c r="J55" s="2592"/>
      <c r="K55" s="2592"/>
      <c r="L55" s="2592"/>
      <c r="M55" s="2593"/>
    </row>
    <row r="56" spans="1:13" ht="15.75" customHeight="1">
      <c r="A56" s="2502"/>
      <c r="B56" s="98" t="s">
        <v>526</v>
      </c>
      <c r="C56" s="2470" t="s">
        <v>89</v>
      </c>
      <c r="D56" s="2471"/>
      <c r="E56" s="2471"/>
      <c r="F56" s="2471"/>
      <c r="G56" s="2471"/>
      <c r="H56" s="2471"/>
      <c r="I56" s="2471"/>
      <c r="J56" s="2471"/>
      <c r="K56" s="2471"/>
      <c r="L56" s="2471"/>
      <c r="M56" s="2631"/>
    </row>
    <row r="57" spans="1:13" ht="16.5" customHeight="1" thickBot="1">
      <c r="A57" s="2516"/>
      <c r="B57" s="98" t="s">
        <v>527</v>
      </c>
      <c r="C57" s="2634" t="s">
        <v>88</v>
      </c>
      <c r="D57" s="2419"/>
      <c r="E57" s="2419"/>
      <c r="F57" s="2419"/>
      <c r="G57" s="2419"/>
      <c r="H57" s="2419"/>
      <c r="I57" s="2419"/>
      <c r="J57" s="2419"/>
      <c r="K57" s="2419"/>
      <c r="L57" s="2419"/>
      <c r="M57" s="2635"/>
    </row>
    <row r="58" spans="1:13" ht="15.75" customHeight="1">
      <c r="A58" s="2501" t="s">
        <v>528</v>
      </c>
      <c r="B58" s="100" t="s">
        <v>529</v>
      </c>
      <c r="C58" s="2478" t="s">
        <v>530</v>
      </c>
      <c r="D58" s="2479"/>
      <c r="E58" s="2479"/>
      <c r="F58" s="2479"/>
      <c r="G58" s="2479"/>
      <c r="H58" s="2479"/>
      <c r="I58" s="2479"/>
      <c r="J58" s="2479"/>
      <c r="K58" s="2479"/>
      <c r="L58" s="2479"/>
      <c r="M58" s="2480"/>
    </row>
    <row r="59" spans="1:13" ht="30" customHeight="1">
      <c r="A59" s="2502"/>
      <c r="B59" s="100" t="s">
        <v>531</v>
      </c>
      <c r="C59" s="2591" t="s">
        <v>532</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91"/>
      <c r="D61" s="2592"/>
      <c r="E61" s="2592"/>
      <c r="F61" s="2592"/>
      <c r="G61" s="2592"/>
      <c r="H61" s="2592"/>
      <c r="I61" s="2592"/>
      <c r="J61" s="2592"/>
      <c r="K61" s="2592"/>
      <c r="L61" s="2592"/>
      <c r="M61" s="2593"/>
    </row>
    <row r="62" spans="1:13">
      <c r="C62" s="2630"/>
      <c r="D62" s="2471"/>
      <c r="E62" s="2471"/>
      <c r="F62" s="2471"/>
      <c r="G62" s="2471"/>
      <c r="H62" s="2471"/>
      <c r="I62" s="2471"/>
      <c r="J62" s="2471"/>
      <c r="K62" s="2471"/>
      <c r="L62" s="2471"/>
      <c r="M62" s="2631"/>
    </row>
    <row r="63" spans="1:13">
      <c r="C63" s="2632"/>
      <c r="D63" s="2419"/>
      <c r="E63" s="2419"/>
      <c r="F63" s="2419"/>
      <c r="G63" s="2419"/>
      <c r="H63" s="2419"/>
      <c r="I63" s="2419"/>
      <c r="J63" s="2419"/>
      <c r="K63" s="2419"/>
      <c r="L63" s="2419"/>
      <c r="M63" s="2633"/>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C7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2" zoomScale="85" zoomScaleNormal="85" workbookViewId="0">
      <selection activeCell="B16" sqref="B16"/>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667</v>
      </c>
      <c r="C1" s="153"/>
      <c r="D1" s="153"/>
      <c r="E1" s="153"/>
      <c r="F1" s="153"/>
      <c r="G1" s="153"/>
      <c r="H1" s="153"/>
      <c r="I1" s="153"/>
      <c r="J1" s="153"/>
      <c r="K1" s="153"/>
      <c r="L1" s="153"/>
      <c r="M1" s="154"/>
    </row>
    <row r="2" spans="1:13" ht="39" customHeight="1">
      <c r="A2" s="2547" t="s">
        <v>457</v>
      </c>
      <c r="B2" s="4" t="s">
        <v>458</v>
      </c>
      <c r="C2" s="2582" t="s">
        <v>90</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36" t="s">
        <v>720</v>
      </c>
      <c r="D8" s="2637"/>
      <c r="E8" s="177"/>
      <c r="F8" s="2435"/>
      <c r="G8" s="2435"/>
      <c r="H8" s="177"/>
      <c r="I8" s="2435"/>
      <c r="J8" s="2435"/>
      <c r="K8" s="177"/>
      <c r="L8" s="177"/>
      <c r="M8" s="178"/>
    </row>
    <row r="9" spans="1:13" ht="15.75" customHeight="1">
      <c r="A9" s="2548"/>
      <c r="B9" s="2540"/>
      <c r="C9" s="2638"/>
      <c r="D9" s="2639"/>
      <c r="E9" s="179"/>
      <c r="F9" s="2437"/>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266.25" customHeight="1">
      <c r="A11" s="2548"/>
      <c r="B11" s="109" t="s">
        <v>464</v>
      </c>
      <c r="C11" s="2513" t="s">
        <v>1895</v>
      </c>
      <c r="D11" s="2514"/>
      <c r="E11" s="2514"/>
      <c r="F11" s="2514"/>
      <c r="G11" s="2514"/>
      <c r="H11" s="2514"/>
      <c r="I11" s="2514"/>
      <c r="J11" s="2514"/>
      <c r="K11" s="2514"/>
      <c r="L11" s="2514"/>
      <c r="M11" s="2515"/>
    </row>
    <row r="12" spans="1:13" ht="97.5" customHeight="1">
      <c r="A12" s="2548"/>
      <c r="B12" s="109" t="s">
        <v>543</v>
      </c>
      <c r="C12" s="2513" t="s">
        <v>727</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30" customHeight="1">
      <c r="A16" s="2519"/>
      <c r="B16" s="5" t="s">
        <v>550</v>
      </c>
      <c r="C16" s="2513" t="s">
        <v>2702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0.1</v>
      </c>
      <c r="E36" s="181"/>
      <c r="F36" s="161">
        <v>0.25</v>
      </c>
      <c r="G36" s="165"/>
      <c r="H36" s="161">
        <v>0.5</v>
      </c>
      <c r="I36" s="181"/>
      <c r="J36" s="161">
        <v>0.65</v>
      </c>
      <c r="K36" s="165"/>
      <c r="L36" s="161">
        <v>0.8</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1</v>
      </c>
      <c r="E38" s="165"/>
      <c r="F38" s="161">
        <v>1</v>
      </c>
      <c r="G38" s="165"/>
      <c r="H38" s="161">
        <v>1</v>
      </c>
      <c r="I38" s="165"/>
      <c r="J38" s="161">
        <v>1</v>
      </c>
      <c r="K38" s="165"/>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c r="H45" s="2621"/>
      <c r="I45" s="2621"/>
      <c r="J45" s="2621"/>
      <c r="K45" s="94" t="s">
        <v>512</v>
      </c>
      <c r="L45" s="2577"/>
      <c r="M45" s="2578"/>
    </row>
    <row r="46" spans="1:13">
      <c r="A46" s="2519"/>
      <c r="B46" s="2432"/>
      <c r="C46" s="90"/>
      <c r="D46" s="95"/>
      <c r="E46" s="38" t="s">
        <v>477</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728</v>
      </c>
      <c r="D48" s="2514"/>
      <c r="E48" s="2514"/>
      <c r="F48" s="2514"/>
      <c r="G48" s="2514"/>
      <c r="H48" s="2514"/>
      <c r="I48" s="2514"/>
      <c r="J48" s="2514"/>
      <c r="K48" s="2514"/>
      <c r="L48" s="2514"/>
      <c r="M48" s="2515"/>
    </row>
    <row r="49" spans="1:13" ht="38.25" customHeight="1">
      <c r="A49" s="2519"/>
      <c r="B49" s="5" t="s">
        <v>514</v>
      </c>
      <c r="C49" s="2513" t="s">
        <v>729</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9</v>
      </c>
      <c r="D51" s="2514"/>
      <c r="E51" s="2514"/>
      <c r="F51" s="2514"/>
      <c r="G51" s="2514"/>
      <c r="H51" s="2514"/>
      <c r="I51" s="2514"/>
      <c r="J51" s="2514"/>
      <c r="K51" s="2514"/>
      <c r="L51" s="2514"/>
      <c r="M51" s="2515"/>
    </row>
    <row r="52" spans="1:13" ht="15.75" customHeight="1">
      <c r="A52" s="2501" t="s">
        <v>518</v>
      </c>
      <c r="B52" s="98" t="s">
        <v>519</v>
      </c>
      <c r="C52" s="2467" t="s">
        <v>520</v>
      </c>
      <c r="D52" s="2468"/>
      <c r="E52" s="2468"/>
      <c r="F52" s="2468"/>
      <c r="G52" s="2468"/>
      <c r="H52" s="2468"/>
      <c r="I52" s="2468"/>
      <c r="J52" s="2468"/>
      <c r="K52" s="2468"/>
      <c r="L52" s="2468"/>
      <c r="M52" s="2469"/>
    </row>
    <row r="53" spans="1:13" ht="15.75" customHeight="1">
      <c r="A53" s="2502"/>
      <c r="B53" s="98" t="s">
        <v>521</v>
      </c>
      <c r="C53" s="2591" t="s">
        <v>522</v>
      </c>
      <c r="D53" s="2592"/>
      <c r="E53" s="2592"/>
      <c r="F53" s="2592"/>
      <c r="G53" s="2592"/>
      <c r="H53" s="2592"/>
      <c r="I53" s="2592"/>
      <c r="J53" s="2592"/>
      <c r="K53" s="2592"/>
      <c r="L53" s="2592"/>
      <c r="M53" s="2593"/>
    </row>
    <row r="54" spans="1:13" ht="15.75" customHeight="1">
      <c r="A54" s="2502"/>
      <c r="B54" s="98" t="s">
        <v>523</v>
      </c>
      <c r="C54" s="2591" t="s">
        <v>525</v>
      </c>
      <c r="D54" s="2592"/>
      <c r="E54" s="2592"/>
      <c r="F54" s="2592"/>
      <c r="G54" s="2592"/>
      <c r="H54" s="2592"/>
      <c r="I54" s="2592"/>
      <c r="J54" s="2592"/>
      <c r="K54" s="2592"/>
      <c r="L54" s="2592"/>
      <c r="M54" s="2593"/>
    </row>
    <row r="55" spans="1:13" ht="15.75" customHeight="1">
      <c r="A55" s="2502"/>
      <c r="B55" s="99" t="s">
        <v>524</v>
      </c>
      <c r="C55" s="2592" t="s">
        <v>1</v>
      </c>
      <c r="D55" s="2592"/>
      <c r="E55" s="2592"/>
      <c r="F55" s="2592"/>
      <c r="G55" s="2592"/>
      <c r="H55" s="2592"/>
      <c r="I55" s="2592"/>
      <c r="J55" s="2592"/>
      <c r="K55" s="2592"/>
      <c r="L55" s="2592"/>
      <c r="M55" s="2593"/>
    </row>
    <row r="56" spans="1:13" ht="15.75" customHeight="1">
      <c r="A56" s="2502"/>
      <c r="B56" s="98" t="s">
        <v>526</v>
      </c>
      <c r="C56" s="2470" t="s">
        <v>89</v>
      </c>
      <c r="D56" s="2471"/>
      <c r="E56" s="2471"/>
      <c r="F56" s="2471"/>
      <c r="G56" s="2471"/>
      <c r="H56" s="2471"/>
      <c r="I56" s="2471"/>
      <c r="J56" s="2471"/>
      <c r="K56" s="2471"/>
      <c r="L56" s="2471"/>
      <c r="M56" s="2631"/>
    </row>
    <row r="57" spans="1:13" ht="16.5" customHeight="1" thickBot="1">
      <c r="A57" s="2516"/>
      <c r="B57" s="98" t="s">
        <v>527</v>
      </c>
      <c r="C57" s="2634" t="s">
        <v>88</v>
      </c>
      <c r="D57" s="2419"/>
      <c r="E57" s="2419"/>
      <c r="F57" s="2419"/>
      <c r="G57" s="2419"/>
      <c r="H57" s="2419"/>
      <c r="I57" s="2419"/>
      <c r="J57" s="2419"/>
      <c r="K57" s="2419"/>
      <c r="L57" s="2419"/>
      <c r="M57" s="2635"/>
    </row>
    <row r="58" spans="1:13" ht="15.75" customHeight="1">
      <c r="A58" s="2501" t="s">
        <v>528</v>
      </c>
      <c r="B58" s="100" t="s">
        <v>529</v>
      </c>
      <c r="C58" s="2478" t="s">
        <v>530</v>
      </c>
      <c r="D58" s="2479"/>
      <c r="E58" s="2479"/>
      <c r="F58" s="2479"/>
      <c r="G58" s="2479"/>
      <c r="H58" s="2479"/>
      <c r="I58" s="2479"/>
      <c r="J58" s="2479"/>
      <c r="K58" s="2479"/>
      <c r="L58" s="2479"/>
      <c r="M58" s="2480"/>
    </row>
    <row r="59" spans="1:13" ht="30" customHeight="1">
      <c r="A59" s="2502"/>
      <c r="B59" s="100" t="s">
        <v>531</v>
      </c>
      <c r="C59" s="2591" t="s">
        <v>532</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91"/>
      <c r="D61" s="2592"/>
      <c r="E61" s="2592"/>
      <c r="F61" s="2592"/>
      <c r="G61" s="2592"/>
      <c r="H61" s="2592"/>
      <c r="I61" s="2592"/>
      <c r="J61" s="2592"/>
      <c r="K61" s="2592"/>
      <c r="L61" s="2592"/>
      <c r="M61" s="2593"/>
    </row>
    <row r="62" spans="1:13" ht="15.75" customHeight="1">
      <c r="C62" s="2630"/>
      <c r="D62" s="2471"/>
      <c r="E62" s="2471"/>
      <c r="F62" s="2471"/>
      <c r="G62" s="2471"/>
      <c r="H62" s="2471"/>
      <c r="I62" s="2471"/>
      <c r="J62" s="2471"/>
      <c r="K62" s="2471"/>
      <c r="L62" s="2471"/>
      <c r="M62" s="2631"/>
    </row>
    <row r="63" spans="1:13" ht="15.75" customHeight="1">
      <c r="C63" s="2632"/>
      <c r="D63" s="2419"/>
      <c r="E63" s="2419"/>
      <c r="F63" s="2419"/>
      <c r="G63" s="2419"/>
      <c r="H63" s="2419"/>
      <c r="I63" s="2419"/>
      <c r="J63" s="2419"/>
      <c r="K63" s="2419"/>
      <c r="L63" s="2419"/>
      <c r="M63" s="2633"/>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'C:\Users\mayraromero\Desktop\Contrato 182 de 2020\2020\Articulación Dirección de Derechos y Diseño de Política\PPMYEG Actualización 2020\C:\Users\mayraromero\Downloads\[Matriz de Plan de Accion PPMYEG V217082020.xlsx]Desplegables'!#REF!</xm:f>
          </x14:formula1>
          <xm:sqref>C7 C14:D14 C4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22" zoomScale="85" zoomScaleNormal="85" workbookViewId="0">
      <selection activeCell="G44" sqref="G44"/>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680</v>
      </c>
      <c r="C1" s="153"/>
      <c r="D1" s="153"/>
      <c r="E1" s="153"/>
      <c r="F1" s="153"/>
      <c r="G1" s="153"/>
      <c r="H1" s="153"/>
      <c r="I1" s="153"/>
      <c r="J1" s="153"/>
      <c r="K1" s="153"/>
      <c r="L1" s="153"/>
      <c r="M1" s="154"/>
    </row>
    <row r="2" spans="1:13" ht="39" customHeight="1">
      <c r="A2" s="2547" t="s">
        <v>457</v>
      </c>
      <c r="B2" s="4" t="s">
        <v>458</v>
      </c>
      <c r="C2" s="2582" t="s">
        <v>2705</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42" t="s">
        <v>91</v>
      </c>
      <c r="D8" s="2643"/>
      <c r="E8" s="177"/>
      <c r="F8" s="2435"/>
      <c r="G8" s="2435"/>
      <c r="H8" s="177"/>
      <c r="I8" s="2435"/>
      <c r="J8" s="2435"/>
      <c r="K8" s="177"/>
      <c r="L8" s="177"/>
      <c r="M8" s="178"/>
    </row>
    <row r="9" spans="1:13" ht="15.75" customHeight="1">
      <c r="A9" s="2548"/>
      <c r="B9" s="2540"/>
      <c r="C9" s="2644"/>
      <c r="D9" s="2524"/>
      <c r="E9" s="179"/>
      <c r="F9" s="2437"/>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4.25" customHeight="1">
      <c r="A11" s="2548"/>
      <c r="B11" s="109" t="s">
        <v>464</v>
      </c>
      <c r="C11" s="2513" t="s">
        <v>731</v>
      </c>
      <c r="D11" s="2514"/>
      <c r="E11" s="2514"/>
      <c r="F11" s="2514"/>
      <c r="G11" s="2514"/>
      <c r="H11" s="2514"/>
      <c r="I11" s="2514"/>
      <c r="J11" s="2514"/>
      <c r="K11" s="2514"/>
      <c r="L11" s="2514"/>
      <c r="M11" s="2515"/>
    </row>
    <row r="12" spans="1:13" ht="196.5" customHeight="1">
      <c r="A12" s="2548"/>
      <c r="B12" s="109" t="s">
        <v>543</v>
      </c>
      <c r="C12" s="2513" t="s">
        <v>732</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30" customHeight="1">
      <c r="A16" s="2519"/>
      <c r="B16" s="5" t="s">
        <v>550</v>
      </c>
      <c r="C16" s="2513" t="s">
        <v>2706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733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332">
        <v>1</v>
      </c>
      <c r="E36" s="169"/>
      <c r="F36" s="2332">
        <v>1</v>
      </c>
      <c r="G36" s="169"/>
      <c r="H36" s="2332">
        <v>1</v>
      </c>
      <c r="I36" s="169"/>
      <c r="J36" s="2332">
        <v>1</v>
      </c>
      <c r="K36" s="169"/>
      <c r="L36" s="2332">
        <v>1</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332">
        <v>1</v>
      </c>
      <c r="E38" s="169"/>
      <c r="F38" s="2332">
        <v>1</v>
      </c>
      <c r="G38" s="169"/>
      <c r="H38" s="2332">
        <v>1</v>
      </c>
      <c r="I38" s="169"/>
      <c r="J38" s="2332">
        <v>1</v>
      </c>
      <c r="K38" s="169"/>
      <c r="L38" s="2332">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332">
        <v>1</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535</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734</v>
      </c>
      <c r="D48" s="2514"/>
      <c r="E48" s="2514"/>
      <c r="F48" s="2514"/>
      <c r="G48" s="2514"/>
      <c r="H48" s="2514"/>
      <c r="I48" s="2514"/>
      <c r="J48" s="2514"/>
      <c r="K48" s="2514"/>
      <c r="L48" s="2514"/>
      <c r="M48" s="2515"/>
    </row>
    <row r="49" spans="1:13" ht="38.25" customHeight="1">
      <c r="A49" s="2519"/>
      <c r="B49" s="5" t="s">
        <v>514</v>
      </c>
      <c r="C49" s="2513" t="s">
        <v>735</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9</v>
      </c>
      <c r="D51" s="2514"/>
      <c r="E51" s="2514"/>
      <c r="F51" s="2514"/>
      <c r="G51" s="2514"/>
      <c r="H51" s="2514"/>
      <c r="I51" s="2514"/>
      <c r="J51" s="2514"/>
      <c r="K51" s="2514"/>
      <c r="L51" s="2514"/>
      <c r="M51" s="2515"/>
    </row>
    <row r="52" spans="1:13" ht="15.75" customHeight="1">
      <c r="A52" s="2501" t="s">
        <v>518</v>
      </c>
      <c r="B52" s="98" t="s">
        <v>519</v>
      </c>
      <c r="C52" s="2467" t="s">
        <v>520</v>
      </c>
      <c r="D52" s="2468"/>
      <c r="E52" s="2468"/>
      <c r="F52" s="2468"/>
      <c r="G52" s="2468"/>
      <c r="H52" s="2468"/>
      <c r="I52" s="2468"/>
      <c r="J52" s="2468"/>
      <c r="K52" s="2468"/>
      <c r="L52" s="2468"/>
      <c r="M52" s="2469"/>
    </row>
    <row r="53" spans="1:13" ht="15.75" customHeight="1">
      <c r="A53" s="2502"/>
      <c r="B53" s="98" t="s">
        <v>521</v>
      </c>
      <c r="C53" s="2591" t="s">
        <v>522</v>
      </c>
      <c r="D53" s="2592"/>
      <c r="E53" s="2592"/>
      <c r="F53" s="2592"/>
      <c r="G53" s="2592"/>
      <c r="H53" s="2592"/>
      <c r="I53" s="2592"/>
      <c r="J53" s="2592"/>
      <c r="K53" s="2592"/>
      <c r="L53" s="2592"/>
      <c r="M53" s="2593"/>
    </row>
    <row r="54" spans="1:13" ht="15.75" customHeight="1">
      <c r="A54" s="2502"/>
      <c r="B54" s="98" t="s">
        <v>523</v>
      </c>
      <c r="C54" s="2591" t="s">
        <v>525</v>
      </c>
      <c r="D54" s="2592"/>
      <c r="E54" s="2592"/>
      <c r="F54" s="2592"/>
      <c r="G54" s="2592"/>
      <c r="H54" s="2592"/>
      <c r="I54" s="2592"/>
      <c r="J54" s="2592"/>
      <c r="K54" s="2592"/>
      <c r="L54" s="2592"/>
      <c r="M54" s="2593"/>
    </row>
    <row r="55" spans="1:13" ht="15.75" customHeight="1">
      <c r="A55" s="2502"/>
      <c r="B55" s="99" t="s">
        <v>524</v>
      </c>
      <c r="C55" s="2592" t="s">
        <v>1</v>
      </c>
      <c r="D55" s="2592"/>
      <c r="E55" s="2592"/>
      <c r="F55" s="2592"/>
      <c r="G55" s="2592"/>
      <c r="H55" s="2592"/>
      <c r="I55" s="2592"/>
      <c r="J55" s="2592"/>
      <c r="K55" s="2592"/>
      <c r="L55" s="2592"/>
      <c r="M55" s="2593"/>
    </row>
    <row r="56" spans="1:13" ht="15.75" customHeight="1">
      <c r="A56" s="2502"/>
      <c r="B56" s="98" t="s">
        <v>526</v>
      </c>
      <c r="C56" s="2470" t="s">
        <v>89</v>
      </c>
      <c r="D56" s="2471"/>
      <c r="E56" s="2471"/>
      <c r="F56" s="2471"/>
      <c r="G56" s="2471"/>
      <c r="H56" s="2471"/>
      <c r="I56" s="2471"/>
      <c r="J56" s="2471"/>
      <c r="K56" s="2471"/>
      <c r="L56" s="2471"/>
      <c r="M56" s="2631"/>
    </row>
    <row r="57" spans="1:13" ht="16.5" customHeight="1" thickBot="1">
      <c r="A57" s="2516"/>
      <c r="B57" s="98" t="s">
        <v>527</v>
      </c>
      <c r="C57" s="2634" t="s">
        <v>88</v>
      </c>
      <c r="D57" s="2419"/>
      <c r="E57" s="2419"/>
      <c r="F57" s="2419"/>
      <c r="G57" s="2419"/>
      <c r="H57" s="2419"/>
      <c r="I57" s="2419"/>
      <c r="J57" s="2419"/>
      <c r="K57" s="2419"/>
      <c r="L57" s="2419"/>
      <c r="M57" s="2635"/>
    </row>
    <row r="58" spans="1:13" ht="15.75" customHeight="1">
      <c r="A58" s="2501" t="s">
        <v>528</v>
      </c>
      <c r="B58" s="100" t="s">
        <v>529</v>
      </c>
      <c r="C58" s="2478" t="s">
        <v>530</v>
      </c>
      <c r="D58" s="2479"/>
      <c r="E58" s="2479"/>
      <c r="F58" s="2479"/>
      <c r="G58" s="2479"/>
      <c r="H58" s="2479"/>
      <c r="I58" s="2479"/>
      <c r="J58" s="2479"/>
      <c r="K58" s="2479"/>
      <c r="L58" s="2479"/>
      <c r="M58" s="2480"/>
    </row>
    <row r="59" spans="1:13" ht="30" customHeight="1">
      <c r="A59" s="2502"/>
      <c r="B59" s="100" t="s">
        <v>531</v>
      </c>
      <c r="C59" s="2591" t="s">
        <v>532</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'C:\Users\adriana\Desktop\SDM\PPMEG\C:\Users\ASUS\Downloads\[3. Ficha producto_IDECA.xlsx]Desplegables'!#REF!</xm:f>
          </x14:formula1>
          <xm:sqref>G45:J46 C7 C14:D14 C4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C5" sqref="C5:M5"/>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692</v>
      </c>
      <c r="C1" s="153"/>
      <c r="D1" s="153"/>
      <c r="E1" s="153"/>
      <c r="F1" s="153"/>
      <c r="G1" s="153"/>
      <c r="H1" s="153"/>
      <c r="I1" s="153"/>
      <c r="J1" s="153"/>
      <c r="K1" s="153"/>
      <c r="L1" s="153"/>
      <c r="M1" s="154"/>
    </row>
    <row r="2" spans="1:13" ht="39" customHeight="1">
      <c r="A2" s="2547" t="s">
        <v>457</v>
      </c>
      <c r="B2" s="4" t="s">
        <v>458</v>
      </c>
      <c r="C2" s="2582" t="s">
        <v>94</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42" t="s">
        <v>29</v>
      </c>
      <c r="D8" s="2643"/>
      <c r="E8" s="183"/>
      <c r="F8" s="183"/>
      <c r="G8" s="183"/>
      <c r="H8" s="183"/>
      <c r="I8" s="2643" t="s">
        <v>29</v>
      </c>
      <c r="J8" s="2643"/>
      <c r="K8" s="177"/>
      <c r="L8" s="177"/>
      <c r="M8" s="178"/>
    </row>
    <row r="9" spans="1:13" ht="15.75" customHeight="1">
      <c r="A9" s="2548"/>
      <c r="B9" s="2540"/>
      <c r="C9" s="2644"/>
      <c r="D9" s="2524"/>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745</v>
      </c>
      <c r="D11" s="2514"/>
      <c r="E11" s="2514"/>
      <c r="F11" s="2514"/>
      <c r="G11" s="2514"/>
      <c r="H11" s="2514"/>
      <c r="I11" s="2514"/>
      <c r="J11" s="2514"/>
      <c r="K11" s="2514"/>
      <c r="L11" s="2514"/>
      <c r="M11" s="2515"/>
    </row>
    <row r="12" spans="1:13" ht="102.75" customHeight="1">
      <c r="A12" s="2548"/>
      <c r="B12" s="109" t="s">
        <v>543</v>
      </c>
      <c r="C12" s="2513" t="s">
        <v>746</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95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748</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v>15</v>
      </c>
      <c r="E29" s="48"/>
      <c r="F29" s="59" t="s">
        <v>487</v>
      </c>
      <c r="G29" s="168">
        <v>2019</v>
      </c>
      <c r="H29" s="48"/>
      <c r="I29" s="59" t="s">
        <v>488</v>
      </c>
      <c r="J29" s="2616" t="s">
        <v>1</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3">
        <v>15</v>
      </c>
      <c r="E36" s="169"/>
      <c r="F36" s="163">
        <v>15</v>
      </c>
      <c r="G36" s="169"/>
      <c r="H36" s="163">
        <v>15</v>
      </c>
      <c r="I36" s="169"/>
      <c r="J36" s="163">
        <v>15</v>
      </c>
      <c r="K36" s="169"/>
      <c r="L36" s="163">
        <v>15</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3">
        <v>15</v>
      </c>
      <c r="E38" s="169"/>
      <c r="F38" s="163">
        <v>15</v>
      </c>
      <c r="G38" s="169"/>
      <c r="H38" s="163">
        <v>15</v>
      </c>
      <c r="I38" s="169"/>
      <c r="J38" s="163">
        <v>15</v>
      </c>
      <c r="K38" s="169"/>
      <c r="L38" s="163">
        <v>15</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v>15</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605">
        <v>15</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749</v>
      </c>
      <c r="D48" s="2514"/>
      <c r="E48" s="2514"/>
      <c r="F48" s="2514"/>
      <c r="G48" s="2514"/>
      <c r="H48" s="2514"/>
      <c r="I48" s="2514"/>
      <c r="J48" s="2514"/>
      <c r="K48" s="2514"/>
      <c r="L48" s="2514"/>
      <c r="M48" s="2515"/>
    </row>
    <row r="49" spans="1:13" ht="38.25" customHeight="1">
      <c r="A49" s="2519"/>
      <c r="B49" s="5" t="s">
        <v>514</v>
      </c>
      <c r="C49" s="2513" t="s">
        <v>750</v>
      </c>
      <c r="D49" s="2514"/>
      <c r="E49" s="2514"/>
      <c r="F49" s="2514"/>
      <c r="G49" s="2514"/>
      <c r="H49" s="2514"/>
      <c r="I49" s="2514"/>
      <c r="J49" s="2514"/>
      <c r="K49" s="2514"/>
      <c r="L49" s="2514"/>
      <c r="M49" s="2515"/>
    </row>
    <row r="50" spans="1:13" ht="15.75" customHeight="1">
      <c r="A50" s="2519"/>
      <c r="B50" s="5" t="s">
        <v>515</v>
      </c>
      <c r="C50" s="2513" t="s">
        <v>751</v>
      </c>
      <c r="D50" s="2514"/>
      <c r="E50" s="2514"/>
      <c r="F50" s="2514"/>
      <c r="G50" s="2514"/>
      <c r="H50" s="2514"/>
      <c r="I50" s="2514"/>
      <c r="J50" s="2514"/>
      <c r="K50" s="2514"/>
      <c r="L50" s="2514"/>
      <c r="M50" s="2515"/>
    </row>
    <row r="51" spans="1:13">
      <c r="A51" s="2519"/>
      <c r="B51" s="5" t="s">
        <v>517</v>
      </c>
      <c r="C51" s="2513">
        <v>2019</v>
      </c>
      <c r="D51" s="2514"/>
      <c r="E51" s="2514"/>
      <c r="F51" s="2514"/>
      <c r="G51" s="2514"/>
      <c r="H51" s="2514"/>
      <c r="I51" s="2514"/>
      <c r="J51" s="2514"/>
      <c r="K51" s="2514"/>
      <c r="L51" s="2514"/>
      <c r="M51" s="2515"/>
    </row>
    <row r="52" spans="1:13" ht="15.75" customHeight="1">
      <c r="A52" s="2501" t="s">
        <v>518</v>
      </c>
      <c r="B52" s="98" t="s">
        <v>519</v>
      </c>
      <c r="C52" s="2503" t="s">
        <v>96</v>
      </c>
      <c r="D52" s="2504"/>
      <c r="E52" s="2504"/>
      <c r="F52" s="2504"/>
      <c r="G52" s="2504"/>
      <c r="H52" s="2504"/>
      <c r="I52" s="2504"/>
      <c r="J52" s="2504"/>
      <c r="K52" s="2504"/>
      <c r="L52" s="2504"/>
      <c r="M52" s="2505"/>
    </row>
    <row r="53" spans="1:13" ht="15.75" customHeight="1">
      <c r="A53" s="2502"/>
      <c r="B53" s="98" t="s">
        <v>521</v>
      </c>
      <c r="C53" s="2503" t="s">
        <v>752</v>
      </c>
      <c r="D53" s="2504"/>
      <c r="E53" s="2504"/>
      <c r="F53" s="2504"/>
      <c r="G53" s="2504"/>
      <c r="H53" s="2504"/>
      <c r="I53" s="2504"/>
      <c r="J53" s="2504"/>
      <c r="K53" s="2504"/>
      <c r="L53" s="2504"/>
      <c r="M53" s="2505"/>
    </row>
    <row r="54" spans="1:13" ht="15.75" customHeight="1">
      <c r="A54" s="2502"/>
      <c r="B54" s="98" t="s">
        <v>523</v>
      </c>
      <c r="C54" s="2503" t="s">
        <v>753</v>
      </c>
      <c r="D54" s="2504"/>
      <c r="E54" s="2504"/>
      <c r="F54" s="2504"/>
      <c r="G54" s="2504"/>
      <c r="H54" s="2504"/>
      <c r="I54" s="2504"/>
      <c r="J54" s="2504"/>
      <c r="K54" s="2504"/>
      <c r="L54" s="2504"/>
      <c r="M54" s="2505"/>
    </row>
    <row r="55" spans="1:13" ht="15.75" customHeight="1">
      <c r="A55" s="2502"/>
      <c r="B55" s="99" t="s">
        <v>524</v>
      </c>
      <c r="C55" s="2503" t="s">
        <v>754</v>
      </c>
      <c r="D55" s="2504"/>
      <c r="E55" s="2504"/>
      <c r="F55" s="2504"/>
      <c r="G55" s="2504"/>
      <c r="H55" s="2504"/>
      <c r="I55" s="2504"/>
      <c r="J55" s="2504"/>
      <c r="K55" s="2504"/>
      <c r="L55" s="2504"/>
      <c r="M55" s="2505"/>
    </row>
    <row r="56" spans="1:13" ht="15.75" customHeight="1">
      <c r="A56" s="2502"/>
      <c r="B56" s="98" t="s">
        <v>526</v>
      </c>
      <c r="C56" s="2517" t="s">
        <v>66</v>
      </c>
      <c r="D56" s="2504"/>
      <c r="E56" s="2504"/>
      <c r="F56" s="2504"/>
      <c r="G56" s="2504"/>
      <c r="H56" s="2504"/>
      <c r="I56" s="2504"/>
      <c r="J56" s="2504"/>
      <c r="K56" s="2504"/>
      <c r="L56" s="2504"/>
      <c r="M56" s="2505"/>
    </row>
    <row r="57" spans="1:13" ht="16.5" customHeight="1" thickBot="1">
      <c r="A57" s="2516"/>
      <c r="B57" s="98" t="s">
        <v>527</v>
      </c>
      <c r="C57" s="2503" t="s">
        <v>65</v>
      </c>
      <c r="D57" s="2504"/>
      <c r="E57" s="2504"/>
      <c r="F57" s="2504"/>
      <c r="G57" s="2504"/>
      <c r="H57" s="2504"/>
      <c r="I57" s="2504"/>
      <c r="J57" s="2504"/>
      <c r="K57" s="2504"/>
      <c r="L57" s="2504"/>
      <c r="M57" s="2505"/>
    </row>
    <row r="58" spans="1:13" ht="15.75" customHeight="1">
      <c r="A58" s="2501" t="s">
        <v>528</v>
      </c>
      <c r="B58" s="100" t="s">
        <v>529</v>
      </c>
      <c r="C58" s="2503" t="s">
        <v>755</v>
      </c>
      <c r="D58" s="2504"/>
      <c r="E58" s="2504"/>
      <c r="F58" s="2504"/>
      <c r="G58" s="2504"/>
      <c r="H58" s="2504"/>
      <c r="I58" s="2504"/>
      <c r="J58" s="2504"/>
      <c r="K58" s="2504"/>
      <c r="L58" s="2504"/>
      <c r="M58" s="2505"/>
    </row>
    <row r="59" spans="1:13" ht="30" customHeight="1">
      <c r="A59" s="2502"/>
      <c r="B59" s="100" t="s">
        <v>531</v>
      </c>
      <c r="C59" s="2503" t="s">
        <v>574</v>
      </c>
      <c r="D59" s="2504"/>
      <c r="E59" s="2504"/>
      <c r="F59" s="2504"/>
      <c r="G59" s="2504"/>
      <c r="H59" s="2504"/>
      <c r="I59" s="2504"/>
      <c r="J59" s="2504"/>
      <c r="K59" s="2504"/>
      <c r="L59" s="2504"/>
      <c r="M59" s="2505"/>
    </row>
    <row r="60" spans="1:13" ht="30" customHeight="1" thickBot="1">
      <c r="A60" s="2502"/>
      <c r="B60" s="101" t="s">
        <v>5</v>
      </c>
      <c r="C60" s="2503" t="s">
        <v>756</v>
      </c>
      <c r="D60" s="2504"/>
      <c r="E60" s="2504"/>
      <c r="F60" s="2504"/>
      <c r="G60" s="2504"/>
      <c r="H60" s="2504"/>
      <c r="I60" s="2504"/>
      <c r="J60" s="2504"/>
      <c r="K60" s="2504"/>
      <c r="L60" s="2504"/>
      <c r="M60" s="2505"/>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'C:\Users\adriana\Desktop\SDM\PPMEG\C:\Users\ASUS\Downloads\[3. Ficha producto_IDECA.xlsx]Desplegables'!#REF!</xm:f>
          </x14:formula1>
          <xm:sqref>G45:J46 C7 C14:D14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90" zoomScaleNormal="90" zoomScalePageLayoutView="85" workbookViewId="0">
      <selection activeCell="I9" sqref="I9:J9"/>
    </sheetView>
  </sheetViews>
  <sheetFormatPr baseColWidth="10" defaultColWidth="10.85546875" defaultRowHeight="15.75"/>
  <cols>
    <col min="1" max="1" width="25.140625" style="3" customWidth="1"/>
    <col min="2" max="2" width="39.140625" style="1003" customWidth="1"/>
    <col min="3" max="16384" width="10.85546875" style="3"/>
  </cols>
  <sheetData>
    <row r="1" spans="1:13" ht="16.5" thickBot="1">
      <c r="A1" s="2"/>
      <c r="B1" s="1000" t="s">
        <v>2059</v>
      </c>
      <c r="C1" s="984"/>
      <c r="D1" s="984"/>
      <c r="E1" s="984"/>
      <c r="F1" s="984"/>
      <c r="G1" s="984"/>
      <c r="H1" s="984"/>
      <c r="I1" s="984"/>
      <c r="J1" s="984"/>
      <c r="K1" s="984"/>
      <c r="L1" s="984"/>
      <c r="M1" s="985"/>
    </row>
    <row r="2" spans="1:13" ht="15.6" customHeight="1">
      <c r="A2" s="2412" t="s">
        <v>457</v>
      </c>
      <c r="B2" s="4" t="s">
        <v>458</v>
      </c>
      <c r="C2" s="2415" t="s">
        <v>107</v>
      </c>
      <c r="D2" s="2416"/>
      <c r="E2" s="2416"/>
      <c r="F2" s="2416"/>
      <c r="G2" s="2416"/>
      <c r="H2" s="2416"/>
      <c r="I2" s="2416"/>
      <c r="J2" s="2416"/>
      <c r="K2" s="2416"/>
      <c r="L2" s="2416"/>
      <c r="M2" s="2417"/>
    </row>
    <row r="3" spans="1:13" ht="31.15" customHeight="1">
      <c r="A3" s="2413"/>
      <c r="B3" s="680" t="s">
        <v>1964</v>
      </c>
      <c r="C3" s="2418" t="s">
        <v>2060</v>
      </c>
      <c r="D3" s="2419"/>
      <c r="E3" s="2419"/>
      <c r="F3" s="2420"/>
      <c r="G3" s="2420"/>
      <c r="H3" s="2420"/>
      <c r="I3" s="2420"/>
      <c r="J3" s="2420"/>
      <c r="K3" s="2420"/>
      <c r="L3" s="2420"/>
      <c r="M3" s="2421"/>
    </row>
    <row r="4" spans="1:13">
      <c r="A4" s="2413"/>
      <c r="B4" s="6" t="s">
        <v>3</v>
      </c>
      <c r="C4" s="955" t="s">
        <v>28</v>
      </c>
      <c r="D4" s="966"/>
      <c r="E4" s="933"/>
      <c r="F4" s="2422" t="s">
        <v>4</v>
      </c>
      <c r="G4" s="2423"/>
      <c r="H4" s="664" t="s">
        <v>29</v>
      </c>
      <c r="I4" s="956"/>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112</v>
      </c>
      <c r="D9" s="2437"/>
      <c r="E9" s="954"/>
      <c r="F9" s="2437" t="s">
        <v>2061</v>
      </c>
      <c r="G9" s="2437"/>
      <c r="H9" s="954"/>
      <c r="I9" s="2437" t="s">
        <v>2062</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3.15" customHeight="1">
      <c r="A11" s="2414"/>
      <c r="B11" s="680" t="s">
        <v>464</v>
      </c>
      <c r="C11" s="2440" t="s">
        <v>2063</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889"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2064</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2042</v>
      </c>
      <c r="D46" s="2465"/>
      <c r="E46" s="2465"/>
      <c r="F46" s="2465"/>
      <c r="G46" s="2465"/>
      <c r="H46" s="2465"/>
      <c r="I46" s="2465"/>
      <c r="J46" s="2465"/>
      <c r="K46" s="2465"/>
      <c r="L46" s="2465"/>
      <c r="M46" s="2466"/>
    </row>
    <row r="47" spans="1:13">
      <c r="A47" s="2445"/>
      <c r="B47" s="680" t="s">
        <v>517</v>
      </c>
      <c r="C47" s="2464" t="s">
        <v>9</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ht="15.75" customHeight="1">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customHeight="1"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ht="15.75" customHeight="1">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thickBot="1">
      <c r="A57" s="993" t="s">
        <v>533</v>
      </c>
      <c r="B57" s="1002"/>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707</v>
      </c>
      <c r="C1" s="153"/>
      <c r="D1" s="153"/>
      <c r="E1" s="153"/>
      <c r="F1" s="153"/>
      <c r="G1" s="153"/>
      <c r="H1" s="153"/>
      <c r="I1" s="153"/>
      <c r="J1" s="153"/>
      <c r="K1" s="153"/>
      <c r="L1" s="153"/>
      <c r="M1" s="154"/>
    </row>
    <row r="2" spans="1:13" ht="39" customHeight="1">
      <c r="A2" s="2547" t="s">
        <v>457</v>
      </c>
      <c r="B2" s="4" t="s">
        <v>458</v>
      </c>
      <c r="C2" s="2582" t="s">
        <v>1834</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642" t="s">
        <v>29</v>
      </c>
      <c r="D8" s="2643"/>
      <c r="E8" s="183"/>
      <c r="F8" s="183"/>
      <c r="G8" s="183"/>
      <c r="H8" s="183"/>
      <c r="I8" s="2643" t="s">
        <v>29</v>
      </c>
      <c r="J8" s="2643"/>
      <c r="K8" s="177"/>
      <c r="L8" s="177"/>
      <c r="M8" s="178"/>
    </row>
    <row r="9" spans="1:13" ht="15.75" customHeight="1">
      <c r="A9" s="2548"/>
      <c r="B9" s="2540"/>
      <c r="C9" s="2644"/>
      <c r="D9" s="2524"/>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1836</v>
      </c>
      <c r="D11" s="2514"/>
      <c r="E11" s="2514"/>
      <c r="F11" s="2514"/>
      <c r="G11" s="2514"/>
      <c r="H11" s="2514"/>
      <c r="I11" s="2514"/>
      <c r="J11" s="2514"/>
      <c r="K11" s="2514"/>
      <c r="L11" s="2514"/>
      <c r="M11" s="2515"/>
    </row>
    <row r="12" spans="1:13" ht="88.5" customHeight="1">
      <c r="A12" s="2548"/>
      <c r="B12" s="109" t="s">
        <v>543</v>
      </c>
      <c r="C12" s="2513" t="s">
        <v>1835</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87</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1837</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06">
        <v>1</v>
      </c>
      <c r="E29" s="48"/>
      <c r="F29" s="59" t="s">
        <v>487</v>
      </c>
      <c r="G29" s="168">
        <v>2019</v>
      </c>
      <c r="H29" s="48"/>
      <c r="I29" s="59" t="s">
        <v>488</v>
      </c>
      <c r="J29" s="2616" t="s">
        <v>1</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77">
        <v>1</v>
      </c>
      <c r="E36" s="78"/>
      <c r="F36" s="77">
        <v>1</v>
      </c>
      <c r="G36" s="78"/>
      <c r="H36" s="77">
        <v>1</v>
      </c>
      <c r="I36" s="78"/>
      <c r="J36" s="77">
        <v>1</v>
      </c>
      <c r="K36" s="78"/>
      <c r="L36" s="77">
        <v>1</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77">
        <v>1</v>
      </c>
      <c r="E38" s="78"/>
      <c r="F38" s="77">
        <v>1</v>
      </c>
      <c r="G38" s="78"/>
      <c r="H38" s="77">
        <v>1</v>
      </c>
      <c r="I38" s="78"/>
      <c r="J38" s="77">
        <v>1</v>
      </c>
      <c r="K38" s="78"/>
      <c r="L38" s="77">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77">
        <v>1</v>
      </c>
      <c r="E40" s="78"/>
      <c r="F40" s="107"/>
      <c r="G40" s="78"/>
      <c r="H40" s="107"/>
      <c r="I40" s="78"/>
      <c r="J40" s="107"/>
      <c r="K40" s="78"/>
      <c r="L40" s="107"/>
      <c r="M40" s="76"/>
    </row>
    <row r="41" spans="1:13">
      <c r="A41" s="2519"/>
      <c r="B41" s="2432"/>
      <c r="C41" s="72"/>
      <c r="D41" s="80" t="s">
        <v>508</v>
      </c>
      <c r="E41" s="80"/>
      <c r="F41" s="80" t="s">
        <v>509</v>
      </c>
      <c r="G41" s="80"/>
      <c r="H41" s="82"/>
      <c r="I41" s="82"/>
      <c r="J41" s="82"/>
      <c r="K41" s="82"/>
      <c r="L41" s="82"/>
      <c r="M41" s="83"/>
    </row>
    <row r="42" spans="1:13">
      <c r="A42" s="2519"/>
      <c r="B42" s="2432"/>
      <c r="C42" s="72"/>
      <c r="D42" s="107"/>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757</v>
      </c>
      <c r="D48" s="2514"/>
      <c r="E48" s="2514"/>
      <c r="F48" s="2514"/>
      <c r="G48" s="2514"/>
      <c r="H48" s="2514"/>
      <c r="I48" s="2514"/>
      <c r="J48" s="2514"/>
      <c r="K48" s="2514"/>
      <c r="L48" s="2514"/>
      <c r="M48" s="2515"/>
    </row>
    <row r="49" spans="1:13" ht="38.25" customHeight="1">
      <c r="A49" s="2519"/>
      <c r="B49" s="5" t="s">
        <v>514</v>
      </c>
      <c r="C49" s="2513" t="s">
        <v>750</v>
      </c>
      <c r="D49" s="2514"/>
      <c r="E49" s="2514"/>
      <c r="F49" s="2514"/>
      <c r="G49" s="2514"/>
      <c r="H49" s="2514"/>
      <c r="I49" s="2514"/>
      <c r="J49" s="2514"/>
      <c r="K49" s="2514"/>
      <c r="L49" s="2514"/>
      <c r="M49" s="2515"/>
    </row>
    <row r="50" spans="1:13" ht="15.75" customHeight="1">
      <c r="A50" s="2519"/>
      <c r="B50" s="5" t="s">
        <v>515</v>
      </c>
      <c r="C50" s="2513">
        <v>20</v>
      </c>
      <c r="D50" s="2514"/>
      <c r="E50" s="2514"/>
      <c r="F50" s="2514"/>
      <c r="G50" s="2514"/>
      <c r="H50" s="2514"/>
      <c r="I50" s="2514"/>
      <c r="J50" s="2514"/>
      <c r="K50" s="2514"/>
      <c r="L50" s="2514"/>
      <c r="M50" s="2515"/>
    </row>
    <row r="51" spans="1:13">
      <c r="A51" s="2519"/>
      <c r="B51" s="5" t="s">
        <v>517</v>
      </c>
      <c r="C51" s="2574" t="s">
        <v>9</v>
      </c>
      <c r="D51" s="2514"/>
      <c r="E51" s="2514"/>
      <c r="F51" s="2514"/>
      <c r="G51" s="2514"/>
      <c r="H51" s="2514"/>
      <c r="I51" s="2514"/>
      <c r="J51" s="2514"/>
      <c r="K51" s="2514"/>
      <c r="L51" s="2514"/>
      <c r="M51" s="2515"/>
    </row>
    <row r="52" spans="1:13" ht="15.75" customHeight="1">
      <c r="A52" s="2501" t="s">
        <v>518</v>
      </c>
      <c r="B52" s="98" t="s">
        <v>519</v>
      </c>
      <c r="C52" s="2503" t="s">
        <v>96</v>
      </c>
      <c r="D52" s="2504"/>
      <c r="E52" s="2504"/>
      <c r="F52" s="2504"/>
      <c r="G52" s="2504"/>
      <c r="H52" s="2504"/>
      <c r="I52" s="2504"/>
      <c r="J52" s="2504"/>
      <c r="K52" s="2504"/>
      <c r="L52" s="2504"/>
      <c r="M52" s="2505"/>
    </row>
    <row r="53" spans="1:13" ht="15.75" customHeight="1">
      <c r="A53" s="2502"/>
      <c r="B53" s="98" t="s">
        <v>521</v>
      </c>
      <c r="C53" s="2503" t="s">
        <v>752</v>
      </c>
      <c r="D53" s="2504"/>
      <c r="E53" s="2504"/>
      <c r="F53" s="2504"/>
      <c r="G53" s="2504"/>
      <c r="H53" s="2504"/>
      <c r="I53" s="2504"/>
      <c r="J53" s="2504"/>
      <c r="K53" s="2504"/>
      <c r="L53" s="2504"/>
      <c r="M53" s="2505"/>
    </row>
    <row r="54" spans="1:13" ht="15.75" customHeight="1">
      <c r="A54" s="2502"/>
      <c r="B54" s="98" t="s">
        <v>523</v>
      </c>
      <c r="C54" s="2503" t="s">
        <v>753</v>
      </c>
      <c r="D54" s="2504"/>
      <c r="E54" s="2504"/>
      <c r="F54" s="2504"/>
      <c r="G54" s="2504"/>
      <c r="H54" s="2504"/>
      <c r="I54" s="2504"/>
      <c r="J54" s="2504"/>
      <c r="K54" s="2504"/>
      <c r="L54" s="2504"/>
      <c r="M54" s="2505"/>
    </row>
    <row r="55" spans="1:13" ht="15.75" customHeight="1">
      <c r="A55" s="2502"/>
      <c r="B55" s="99" t="s">
        <v>524</v>
      </c>
      <c r="C55" s="2503" t="s">
        <v>754</v>
      </c>
      <c r="D55" s="2504"/>
      <c r="E55" s="2504"/>
      <c r="F55" s="2504"/>
      <c r="G55" s="2504"/>
      <c r="H55" s="2504"/>
      <c r="I55" s="2504"/>
      <c r="J55" s="2504"/>
      <c r="K55" s="2504"/>
      <c r="L55" s="2504"/>
      <c r="M55" s="2505"/>
    </row>
    <row r="56" spans="1:13" ht="15.75" customHeight="1">
      <c r="A56" s="2502"/>
      <c r="B56" s="98" t="s">
        <v>526</v>
      </c>
      <c r="C56" s="2517" t="s">
        <v>66</v>
      </c>
      <c r="D56" s="2504"/>
      <c r="E56" s="2504"/>
      <c r="F56" s="2504"/>
      <c r="G56" s="2504"/>
      <c r="H56" s="2504"/>
      <c r="I56" s="2504"/>
      <c r="J56" s="2504"/>
      <c r="K56" s="2504"/>
      <c r="L56" s="2504"/>
      <c r="M56" s="2505"/>
    </row>
    <row r="57" spans="1:13" ht="16.5" customHeight="1" thickBot="1">
      <c r="A57" s="2516"/>
      <c r="B57" s="98" t="s">
        <v>527</v>
      </c>
      <c r="C57" s="2503" t="s">
        <v>65</v>
      </c>
      <c r="D57" s="2504"/>
      <c r="E57" s="2504"/>
      <c r="F57" s="2504"/>
      <c r="G57" s="2504"/>
      <c r="H57" s="2504"/>
      <c r="I57" s="2504"/>
      <c r="J57" s="2504"/>
      <c r="K57" s="2504"/>
      <c r="L57" s="2504"/>
      <c r="M57" s="2505"/>
    </row>
    <row r="58" spans="1:13" ht="15.75" customHeight="1">
      <c r="A58" s="2501" t="s">
        <v>528</v>
      </c>
      <c r="B58" s="100" t="s">
        <v>529</v>
      </c>
      <c r="C58" s="2503" t="s">
        <v>755</v>
      </c>
      <c r="D58" s="2504"/>
      <c r="E58" s="2504"/>
      <c r="F58" s="2504"/>
      <c r="G58" s="2504"/>
      <c r="H58" s="2504"/>
      <c r="I58" s="2504"/>
      <c r="J58" s="2504"/>
      <c r="K58" s="2504"/>
      <c r="L58" s="2504"/>
      <c r="M58" s="2505"/>
    </row>
    <row r="59" spans="1:13" ht="30" customHeight="1">
      <c r="A59" s="2502"/>
      <c r="B59" s="100" t="s">
        <v>531</v>
      </c>
      <c r="C59" s="2503" t="s">
        <v>574</v>
      </c>
      <c r="D59" s="2504"/>
      <c r="E59" s="2504"/>
      <c r="F59" s="2504"/>
      <c r="G59" s="2504"/>
      <c r="H59" s="2504"/>
      <c r="I59" s="2504"/>
      <c r="J59" s="2504"/>
      <c r="K59" s="2504"/>
      <c r="L59" s="2504"/>
      <c r="M59" s="2505"/>
    </row>
    <row r="60" spans="1:13" ht="30" customHeight="1" thickBot="1">
      <c r="A60" s="2502"/>
      <c r="B60" s="101" t="s">
        <v>5</v>
      </c>
      <c r="C60" s="2503" t="s">
        <v>756</v>
      </c>
      <c r="D60" s="2504"/>
      <c r="E60" s="2504"/>
      <c r="F60" s="2504"/>
      <c r="G60" s="2504"/>
      <c r="H60" s="2504"/>
      <c r="I60" s="2504"/>
      <c r="J60" s="2504"/>
      <c r="K60" s="2504"/>
      <c r="L60" s="2504"/>
      <c r="M60" s="2505"/>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'C:\Users\mayraromero\Desktop\Contrato 182 de 2020\2020\Articulación Dirección de Derechos y Diseño de Política\PPMYEG Actualización 2020\C:\Users\mayraromero\Downloads\[Matriz de Plan de Accion PPMYEG V217082020.xlsx]Desplegables'!#REF!</xm:f>
          </x14:formula1>
          <xm:sqref>C7 G45:J46 C14:D14 C4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F14" sqref="F14:M14"/>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719</v>
      </c>
      <c r="C1" s="153"/>
      <c r="D1" s="153"/>
      <c r="E1" s="153"/>
      <c r="F1" s="153"/>
      <c r="G1" s="153"/>
      <c r="H1" s="153"/>
      <c r="I1" s="153"/>
      <c r="J1" s="153"/>
      <c r="K1" s="153"/>
      <c r="L1" s="153"/>
      <c r="M1" s="154"/>
    </row>
    <row r="2" spans="1:13" ht="39" customHeight="1">
      <c r="A2" s="2547" t="s">
        <v>457</v>
      </c>
      <c r="B2" s="4" t="s">
        <v>458</v>
      </c>
      <c r="C2" s="2582" t="s">
        <v>97</v>
      </c>
      <c r="D2" s="2583"/>
      <c r="E2" s="2583"/>
      <c r="F2" s="2583"/>
      <c r="G2" s="2583"/>
      <c r="H2" s="2583"/>
      <c r="I2" s="2583"/>
      <c r="J2" s="2583"/>
      <c r="K2" s="2583"/>
      <c r="L2" s="2583"/>
      <c r="M2" s="2584"/>
    </row>
    <row r="3" spans="1:13" ht="57.95" customHeight="1">
      <c r="A3" s="2548"/>
      <c r="B3" s="109" t="s">
        <v>538</v>
      </c>
      <c r="C3" s="2503" t="s">
        <v>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101</v>
      </c>
      <c r="D7" s="2588"/>
      <c r="E7" s="14"/>
      <c r="F7" s="14"/>
      <c r="G7" s="15"/>
      <c r="H7" s="16" t="s">
        <v>5</v>
      </c>
      <c r="I7" s="2587" t="s">
        <v>147</v>
      </c>
      <c r="J7" s="2588"/>
      <c r="K7" s="2588"/>
      <c r="L7" s="2588"/>
      <c r="M7" s="2589"/>
    </row>
    <row r="8" spans="1:13" ht="15.75" customHeight="1">
      <c r="A8" s="2548"/>
      <c r="B8" s="2539" t="s">
        <v>462</v>
      </c>
      <c r="C8" s="2642" t="s">
        <v>29</v>
      </c>
      <c r="D8" s="2643"/>
      <c r="E8" s="183"/>
      <c r="F8" s="183"/>
      <c r="G8" s="183"/>
      <c r="H8" s="183"/>
      <c r="I8" s="2643" t="s">
        <v>29</v>
      </c>
      <c r="J8" s="2643"/>
      <c r="K8" s="177"/>
      <c r="L8" s="177"/>
      <c r="M8" s="178"/>
    </row>
    <row r="9" spans="1:13" ht="15.75" customHeight="1">
      <c r="A9" s="2548"/>
      <c r="B9" s="2540"/>
      <c r="C9" s="2644"/>
      <c r="D9" s="2524"/>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1838</v>
      </c>
      <c r="D11" s="2514"/>
      <c r="E11" s="2514"/>
      <c r="F11" s="2514"/>
      <c r="G11" s="2514"/>
      <c r="H11" s="2514"/>
      <c r="I11" s="2514"/>
      <c r="J11" s="2514"/>
      <c r="K11" s="2514"/>
      <c r="L11" s="2514"/>
      <c r="M11" s="2515"/>
    </row>
    <row r="12" spans="1:13" ht="88.5" customHeight="1">
      <c r="A12" s="2548"/>
      <c r="B12" s="109" t="s">
        <v>543</v>
      </c>
      <c r="C12" s="2513" t="s">
        <v>758</v>
      </c>
      <c r="D12" s="2514"/>
      <c r="E12" s="2514"/>
      <c r="F12" s="2514"/>
      <c r="G12" s="2514"/>
      <c r="H12" s="2514"/>
      <c r="I12" s="2514"/>
      <c r="J12" s="2514"/>
      <c r="K12" s="2514"/>
      <c r="L12" s="2514"/>
      <c r="M12" s="2515"/>
    </row>
    <row r="13" spans="1:13" ht="60" customHeight="1">
      <c r="A13" s="2548"/>
      <c r="B13" s="109" t="s">
        <v>545</v>
      </c>
      <c r="C13" s="2513" t="s">
        <v>6</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100</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98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759</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v>8</v>
      </c>
      <c r="E29" s="48"/>
      <c r="F29" s="59" t="s">
        <v>487</v>
      </c>
      <c r="G29" s="168">
        <v>2019</v>
      </c>
      <c r="H29" s="48"/>
      <c r="I29" s="59" t="s">
        <v>488</v>
      </c>
      <c r="J29" s="2616" t="s">
        <v>760</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07">
        <v>8</v>
      </c>
      <c r="E36" s="78"/>
      <c r="F36" s="107">
        <v>8</v>
      </c>
      <c r="G36" s="78"/>
      <c r="H36" s="107">
        <v>8</v>
      </c>
      <c r="I36" s="78"/>
      <c r="J36" s="107">
        <v>8</v>
      </c>
      <c r="K36" s="78"/>
      <c r="L36" s="107">
        <v>8</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07">
        <v>8</v>
      </c>
      <c r="E38" s="78"/>
      <c r="F38" s="107">
        <v>8</v>
      </c>
      <c r="G38" s="78"/>
      <c r="H38" s="107">
        <v>8</v>
      </c>
      <c r="I38" s="78"/>
      <c r="J38" s="107">
        <v>8</v>
      </c>
      <c r="K38" s="78"/>
      <c r="L38" s="107">
        <v>8</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07">
        <v>8</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8</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761</v>
      </c>
      <c r="D48" s="2514"/>
      <c r="E48" s="2514"/>
      <c r="F48" s="2514"/>
      <c r="G48" s="2514"/>
      <c r="H48" s="2514"/>
      <c r="I48" s="2514"/>
      <c r="J48" s="2514"/>
      <c r="K48" s="2514"/>
      <c r="L48" s="2514"/>
      <c r="M48" s="2515"/>
    </row>
    <row r="49" spans="1:13" ht="38.25" customHeight="1">
      <c r="A49" s="2519"/>
      <c r="B49" s="5" t="s">
        <v>514</v>
      </c>
      <c r="C49" s="2513" t="s">
        <v>762</v>
      </c>
      <c r="D49" s="2514"/>
      <c r="E49" s="2514"/>
      <c r="F49" s="2514"/>
      <c r="G49" s="2514"/>
      <c r="H49" s="2514"/>
      <c r="I49" s="2514"/>
      <c r="J49" s="2514"/>
      <c r="K49" s="2514"/>
      <c r="L49" s="2514"/>
      <c r="M49" s="2515"/>
    </row>
    <row r="50" spans="1:13" ht="15.75" customHeight="1">
      <c r="A50" s="2519"/>
      <c r="B50" s="5" t="s">
        <v>515</v>
      </c>
      <c r="C50" s="2645">
        <v>90</v>
      </c>
      <c r="D50" s="2580"/>
      <c r="E50" s="2580"/>
      <c r="F50" s="2580"/>
      <c r="G50" s="2580"/>
      <c r="H50" s="2580"/>
      <c r="I50" s="2580"/>
      <c r="J50" s="2580"/>
      <c r="K50" s="2580"/>
      <c r="L50" s="2580"/>
      <c r="M50" s="2581"/>
    </row>
    <row r="51" spans="1:13">
      <c r="A51" s="2519"/>
      <c r="B51" s="5" t="s">
        <v>517</v>
      </c>
      <c r="C51" s="2646">
        <v>2019</v>
      </c>
      <c r="D51" s="2647"/>
      <c r="E51" s="2647"/>
      <c r="F51" s="2647"/>
      <c r="G51" s="2647"/>
      <c r="H51" s="2647"/>
      <c r="I51" s="2647"/>
      <c r="J51" s="2647"/>
      <c r="K51" s="2647"/>
      <c r="L51" s="2647"/>
      <c r="M51" s="2648"/>
    </row>
    <row r="52" spans="1:13" ht="15.75" customHeight="1">
      <c r="A52" s="2501" t="s">
        <v>518</v>
      </c>
      <c r="B52" s="98" t="s">
        <v>519</v>
      </c>
      <c r="C52" s="2591" t="s">
        <v>103</v>
      </c>
      <c r="D52" s="2592"/>
      <c r="E52" s="2592"/>
      <c r="F52" s="2592"/>
      <c r="G52" s="2592"/>
      <c r="H52" s="2592"/>
      <c r="I52" s="2592"/>
      <c r="J52" s="2592"/>
      <c r="K52" s="2592"/>
      <c r="L52" s="2592"/>
      <c r="M52" s="2593"/>
    </row>
    <row r="53" spans="1:13" ht="15.75" customHeight="1">
      <c r="A53" s="2502"/>
      <c r="B53" s="98" t="s">
        <v>521</v>
      </c>
      <c r="C53" s="2591" t="s">
        <v>763</v>
      </c>
      <c r="D53" s="2592"/>
      <c r="E53" s="2592"/>
      <c r="F53" s="2592"/>
      <c r="G53" s="2592"/>
      <c r="H53" s="2592"/>
      <c r="I53" s="2592"/>
      <c r="J53" s="2592"/>
      <c r="K53" s="2592"/>
      <c r="L53" s="2592"/>
      <c r="M53" s="2593"/>
    </row>
    <row r="54" spans="1:13" ht="15.75" customHeight="1">
      <c r="A54" s="2502"/>
      <c r="B54" s="98" t="s">
        <v>523</v>
      </c>
      <c r="C54" s="2591" t="s">
        <v>764</v>
      </c>
      <c r="D54" s="2592"/>
      <c r="E54" s="2592"/>
      <c r="F54" s="2592"/>
      <c r="G54" s="2592"/>
      <c r="H54" s="2592"/>
      <c r="I54" s="2592"/>
      <c r="J54" s="2592"/>
      <c r="K54" s="2592"/>
      <c r="L54" s="2592"/>
      <c r="M54" s="2593"/>
    </row>
    <row r="55" spans="1:13" ht="15.75" customHeight="1">
      <c r="A55" s="2502"/>
      <c r="B55" s="99" t="s">
        <v>524</v>
      </c>
      <c r="C55" s="2591" t="s">
        <v>102</v>
      </c>
      <c r="D55" s="2592"/>
      <c r="E55" s="2592"/>
      <c r="F55" s="2592"/>
      <c r="G55" s="2592"/>
      <c r="H55" s="2592"/>
      <c r="I55" s="2592"/>
      <c r="J55" s="2592"/>
      <c r="K55" s="2592"/>
      <c r="L55" s="2592"/>
      <c r="M55" s="2593"/>
    </row>
    <row r="56" spans="1:13" ht="15.75" customHeight="1">
      <c r="A56" s="2502"/>
      <c r="B56" s="98" t="s">
        <v>526</v>
      </c>
      <c r="C56" s="2597" t="s">
        <v>105</v>
      </c>
      <c r="D56" s="2592"/>
      <c r="E56" s="2592"/>
      <c r="F56" s="2592"/>
      <c r="G56" s="2592"/>
      <c r="H56" s="2592"/>
      <c r="I56" s="2592"/>
      <c r="J56" s="2592"/>
      <c r="K56" s="2592"/>
      <c r="L56" s="2592"/>
      <c r="M56" s="2593"/>
    </row>
    <row r="57" spans="1:13" ht="16.5" customHeight="1" thickBot="1">
      <c r="A57" s="2516"/>
      <c r="B57" s="98" t="s">
        <v>527</v>
      </c>
      <c r="C57" s="2591" t="s">
        <v>104</v>
      </c>
      <c r="D57" s="2592"/>
      <c r="E57" s="2592"/>
      <c r="F57" s="2592"/>
      <c r="G57" s="2592"/>
      <c r="H57" s="2592"/>
      <c r="I57" s="2592"/>
      <c r="J57" s="2592"/>
      <c r="K57" s="2592"/>
      <c r="L57" s="2592"/>
      <c r="M57" s="2593"/>
    </row>
    <row r="58" spans="1:13" ht="15.75" customHeight="1">
      <c r="A58" s="2501" t="s">
        <v>528</v>
      </c>
      <c r="B58" s="100" t="s">
        <v>529</v>
      </c>
      <c r="C58" s="2591" t="s">
        <v>765</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764</v>
      </c>
      <c r="D60" s="2592"/>
      <c r="E60" s="2592"/>
      <c r="F60" s="2592"/>
      <c r="G60" s="2592"/>
      <c r="H60" s="2592"/>
      <c r="I60" s="2592"/>
      <c r="J60" s="2592"/>
      <c r="K60" s="2592"/>
      <c r="L60" s="2592"/>
      <c r="M60" s="2593"/>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 indicador de producto PPMyEG - DIIP (1).xlsx]Desplegables'!#REF!</xm:f>
          </x14:formula1>
          <xm:sqref>C7 C14:D14 G45:J46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42"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726</v>
      </c>
      <c r="C1" s="153"/>
      <c r="D1" s="153"/>
      <c r="E1" s="153"/>
      <c r="F1" s="153"/>
      <c r="G1" s="153"/>
      <c r="H1" s="153"/>
      <c r="I1" s="153"/>
      <c r="J1" s="153"/>
      <c r="K1" s="153"/>
      <c r="L1" s="153"/>
      <c r="M1" s="154"/>
    </row>
    <row r="2" spans="1:14" ht="39" customHeight="1">
      <c r="A2" s="2667" t="s">
        <v>457</v>
      </c>
      <c r="B2" s="4" t="s">
        <v>458</v>
      </c>
      <c r="C2" s="2582" t="s">
        <v>2095</v>
      </c>
      <c r="D2" s="2583"/>
      <c r="E2" s="2583"/>
      <c r="F2" s="2583"/>
      <c r="G2" s="2583"/>
      <c r="H2" s="2583"/>
      <c r="I2" s="2583"/>
      <c r="J2" s="2583"/>
      <c r="K2" s="2583"/>
      <c r="L2" s="2583"/>
      <c r="M2" s="2584"/>
    </row>
    <row r="3" spans="1:14" ht="36" customHeight="1">
      <c r="A3" s="2548"/>
      <c r="B3" s="1053" t="s">
        <v>538</v>
      </c>
      <c r="C3" s="2503" t="s">
        <v>7</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t="s">
        <v>148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80.25" customHeight="1">
      <c r="A11" s="2548"/>
      <c r="B11" s="1053" t="s">
        <v>464</v>
      </c>
      <c r="C11" s="2654" t="s">
        <v>2096</v>
      </c>
      <c r="D11" s="2494"/>
      <c r="E11" s="2494"/>
      <c r="F11" s="2494"/>
      <c r="G11" s="2494"/>
      <c r="H11" s="2494"/>
      <c r="I11" s="2494"/>
      <c r="J11" s="2494"/>
      <c r="K11" s="2494"/>
      <c r="L11" s="2494"/>
      <c r="M11" s="2495"/>
    </row>
    <row r="12" spans="1:14" ht="75" customHeight="1">
      <c r="A12" s="2548"/>
      <c r="B12" s="1053" t="s">
        <v>543</v>
      </c>
      <c r="C12" s="2654" t="s">
        <v>2097</v>
      </c>
      <c r="D12" s="2494"/>
      <c r="E12" s="2494"/>
      <c r="F12" s="2494"/>
      <c r="G12" s="2494"/>
      <c r="H12" s="2494"/>
      <c r="I12" s="2494"/>
      <c r="J12" s="2494"/>
      <c r="K12" s="2494"/>
      <c r="L12" s="2494"/>
      <c r="M12" s="2495"/>
    </row>
    <row r="13" spans="1:14" ht="60" customHeight="1">
      <c r="A13" s="2548"/>
      <c r="B13" s="1053" t="s">
        <v>545</v>
      </c>
      <c r="C13" s="2513" t="s">
        <v>6</v>
      </c>
      <c r="D13" s="2514"/>
      <c r="E13" s="2514"/>
      <c r="F13" s="2514"/>
      <c r="G13" s="2514"/>
      <c r="H13" s="2514"/>
      <c r="I13" s="2514"/>
      <c r="J13" s="2514"/>
      <c r="K13" s="2514"/>
      <c r="L13" s="2514"/>
      <c r="M13" s="2515"/>
    </row>
    <row r="14" spans="1:14" ht="51" customHeight="1">
      <c r="A14" s="2548"/>
      <c r="B14" s="1128" t="s">
        <v>547</v>
      </c>
      <c r="C14" s="2660" t="s">
        <v>262</v>
      </c>
      <c r="D14" s="2492"/>
      <c r="E14" s="1058" t="s">
        <v>548</v>
      </c>
      <c r="F14" s="2663" t="s">
        <v>2098</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2099</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t="s">
        <v>534</v>
      </c>
      <c r="E21" s="35" t="s">
        <v>475</v>
      </c>
      <c r="F21" s="1061"/>
      <c r="G21" s="35"/>
      <c r="H21" s="40"/>
      <c r="I21" s="35"/>
      <c r="J21" s="40"/>
      <c r="K21" s="35"/>
      <c r="L21" s="35"/>
      <c r="M21" s="37"/>
    </row>
    <row r="22" spans="1:13">
      <c r="A22" s="2519"/>
      <c r="B22" s="2432"/>
      <c r="C22" s="33" t="s">
        <v>476</v>
      </c>
      <c r="D22" s="1062"/>
      <c r="E22" s="35" t="s">
        <v>478</v>
      </c>
      <c r="F22" s="2524"/>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c r="H25" s="48"/>
      <c r="I25" s="35" t="s">
        <v>482</v>
      </c>
      <c r="J25" s="1061" t="s">
        <v>534</v>
      </c>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552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24">
        <v>1</v>
      </c>
      <c r="E36" s="1162"/>
      <c r="F36" s="1163" t="s">
        <v>8</v>
      </c>
      <c r="G36" s="1162"/>
      <c r="H36" s="1163" t="s">
        <v>8</v>
      </c>
      <c r="I36" s="1162"/>
      <c r="J36" s="1163" t="s">
        <v>8</v>
      </c>
      <c r="K36" s="1162"/>
      <c r="L36" s="1163" t="s">
        <v>8</v>
      </c>
      <c r="M36" s="1164"/>
    </row>
    <row r="37" spans="1:13">
      <c r="A37" s="2519"/>
      <c r="B37" s="2432"/>
      <c r="C37" s="72"/>
      <c r="D37" s="1165" t="s">
        <v>499</v>
      </c>
      <c r="E37" s="1165"/>
      <c r="F37" s="1165" t="s">
        <v>500</v>
      </c>
      <c r="G37" s="1165"/>
      <c r="H37" s="1166" t="s">
        <v>501</v>
      </c>
      <c r="I37" s="1166"/>
      <c r="J37" s="1166" t="s">
        <v>502</v>
      </c>
      <c r="K37" s="1165"/>
      <c r="L37" s="1165" t="s">
        <v>503</v>
      </c>
      <c r="M37" s="1167"/>
    </row>
    <row r="38" spans="1:13">
      <c r="A38" s="2519"/>
      <c r="B38" s="2432"/>
      <c r="C38" s="72"/>
      <c r="D38" s="1163" t="s">
        <v>8</v>
      </c>
      <c r="E38" s="1162"/>
      <c r="F38" s="1163" t="s">
        <v>8</v>
      </c>
      <c r="G38" s="1162"/>
      <c r="H38" s="1163" t="s">
        <v>8</v>
      </c>
      <c r="I38" s="1162"/>
      <c r="J38" s="1163" t="s">
        <v>8</v>
      </c>
      <c r="K38" s="1162"/>
      <c r="L38" s="1163" t="s">
        <v>8</v>
      </c>
      <c r="M38" s="1168"/>
    </row>
    <row r="39" spans="1:13">
      <c r="A39" s="2519"/>
      <c r="B39" s="2432"/>
      <c r="C39" s="72"/>
      <c r="D39" s="1165" t="s">
        <v>504</v>
      </c>
      <c r="E39" s="1165"/>
      <c r="F39" s="1165" t="s">
        <v>505</v>
      </c>
      <c r="G39" s="1165"/>
      <c r="H39" s="1166" t="s">
        <v>506</v>
      </c>
      <c r="I39" s="1166"/>
      <c r="J39" s="1166" t="s">
        <v>507</v>
      </c>
      <c r="K39" s="1165"/>
      <c r="L39" s="1165" t="s">
        <v>508</v>
      </c>
      <c r="M39" s="1167"/>
    </row>
    <row r="40" spans="1:13">
      <c r="A40" s="2519"/>
      <c r="B40" s="2432"/>
      <c r="C40" s="72"/>
      <c r="D40" s="1163" t="s">
        <v>8</v>
      </c>
      <c r="E40" s="1162"/>
      <c r="F40" s="1163" t="s">
        <v>8</v>
      </c>
      <c r="G40" s="1162"/>
      <c r="H40" s="1163" t="s">
        <v>29</v>
      </c>
      <c r="I40" s="1162"/>
      <c r="J40" s="1163" t="s">
        <v>29</v>
      </c>
      <c r="K40" s="1162"/>
      <c r="L40" s="1163" t="s">
        <v>29</v>
      </c>
      <c r="M40" s="1164"/>
    </row>
    <row r="41" spans="1:13">
      <c r="A41" s="2519"/>
      <c r="B41" s="2432"/>
      <c r="C41" s="72"/>
      <c r="D41" s="1169" t="s">
        <v>508</v>
      </c>
      <c r="E41" s="1169"/>
      <c r="F41" s="1169" t="s">
        <v>509</v>
      </c>
      <c r="G41" s="1169"/>
      <c r="H41" s="1170"/>
      <c r="I41" s="1170"/>
      <c r="J41" s="1170"/>
      <c r="K41" s="1170"/>
      <c r="L41" s="1170"/>
      <c r="M41" s="1171"/>
    </row>
    <row r="42" spans="1:13">
      <c r="A42" s="2519"/>
      <c r="B42" s="2432"/>
      <c r="C42" s="72"/>
      <c r="D42" s="1124"/>
      <c r="E42" s="1172"/>
      <c r="F42" s="2664">
        <v>1</v>
      </c>
      <c r="G42" s="2665"/>
      <c r="H42" s="2666"/>
      <c r="I42" s="2666"/>
      <c r="J42" s="1165"/>
      <c r="K42" s="1165"/>
      <c r="L42" s="1165"/>
      <c r="M42" s="117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52.5" customHeight="1">
      <c r="A48" s="2519"/>
      <c r="B48" s="1053" t="s">
        <v>513</v>
      </c>
      <c r="C48" s="2654" t="s">
        <v>2100</v>
      </c>
      <c r="D48" s="2494"/>
      <c r="E48" s="2494"/>
      <c r="F48" s="2494"/>
      <c r="G48" s="2494"/>
      <c r="H48" s="2494"/>
      <c r="I48" s="2494"/>
      <c r="J48" s="2494"/>
      <c r="K48" s="2494"/>
      <c r="L48" s="2494"/>
      <c r="M48" s="2495"/>
    </row>
    <row r="49" spans="1:13" ht="30.75" customHeight="1">
      <c r="A49" s="2519"/>
      <c r="B49" s="1059" t="s">
        <v>514</v>
      </c>
      <c r="C49" s="2654" t="s">
        <v>2101</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2102</v>
      </c>
      <c r="D52" s="2656"/>
      <c r="E52" s="2656"/>
      <c r="F52" s="2656"/>
      <c r="G52" s="2656"/>
      <c r="H52" s="2656"/>
      <c r="I52" s="2656"/>
      <c r="J52" s="2656"/>
      <c r="K52" s="2656"/>
      <c r="L52" s="2656"/>
      <c r="M52" s="2657"/>
    </row>
    <row r="53" spans="1:13" ht="15.75" customHeight="1">
      <c r="A53" s="2502"/>
      <c r="B53" s="1081" t="s">
        <v>521</v>
      </c>
      <c r="C53" s="2650" t="s">
        <v>2103</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2104</v>
      </c>
      <c r="D55" s="2420"/>
      <c r="E55" s="2420"/>
      <c r="F55" s="2420"/>
      <c r="G55" s="2420"/>
      <c r="H55" s="2420"/>
      <c r="I55" s="2420"/>
      <c r="J55" s="2420"/>
      <c r="K55" s="2420"/>
      <c r="L55" s="2420"/>
      <c r="M55" s="2421"/>
    </row>
    <row r="56" spans="1:13" ht="15.75" customHeight="1">
      <c r="A56" s="2502"/>
      <c r="B56" s="1081" t="s">
        <v>526</v>
      </c>
      <c r="C56" s="2658" t="s">
        <v>2105</v>
      </c>
      <c r="D56" s="2420"/>
      <c r="E56" s="2420"/>
      <c r="F56" s="2420"/>
      <c r="G56" s="2420"/>
      <c r="H56" s="2420"/>
      <c r="I56" s="2420"/>
      <c r="J56" s="2420"/>
      <c r="K56" s="2420"/>
      <c r="L56" s="2420"/>
      <c r="M56" s="2421"/>
    </row>
    <row r="57" spans="1:13" ht="16.5" customHeight="1" thickBot="1">
      <c r="A57" s="2516"/>
      <c r="B57" s="1081" t="s">
        <v>527</v>
      </c>
      <c r="C57" s="2650">
        <v>3649400</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G45:J46 C4 C14:D14 C7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43" zoomScale="85" zoomScaleNormal="85" workbookViewId="0">
      <selection activeCell="D8" sqref="C8:J10"/>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730</v>
      </c>
      <c r="C1" s="153"/>
      <c r="D1" s="153"/>
      <c r="E1" s="153"/>
      <c r="F1" s="153"/>
      <c r="G1" s="153"/>
      <c r="H1" s="153"/>
      <c r="I1" s="153"/>
      <c r="J1" s="153"/>
      <c r="K1" s="153"/>
      <c r="L1" s="153"/>
      <c r="M1" s="154"/>
    </row>
    <row r="2" spans="1:14" ht="39" customHeight="1">
      <c r="A2" s="2667" t="s">
        <v>457</v>
      </c>
      <c r="B2" s="4" t="s">
        <v>458</v>
      </c>
      <c r="C2" s="2582" t="s">
        <v>2107</v>
      </c>
      <c r="D2" s="2583"/>
      <c r="E2" s="2583"/>
      <c r="F2" s="2583"/>
      <c r="G2" s="2583"/>
      <c r="H2" s="2583"/>
      <c r="I2" s="2583"/>
      <c r="J2" s="2583"/>
      <c r="K2" s="2583"/>
      <c r="L2" s="2583"/>
      <c r="M2" s="2584"/>
    </row>
    <row r="3" spans="1:14" ht="36" customHeight="1">
      <c r="A3" s="2548"/>
      <c r="B3" s="1053" t="s">
        <v>538</v>
      </c>
      <c r="C3" s="2503" t="s">
        <v>7</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t="s">
        <v>1</v>
      </c>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153.75" customHeight="1">
      <c r="A11" s="2548"/>
      <c r="B11" s="1053" t="s">
        <v>464</v>
      </c>
      <c r="C11" s="2654" t="s">
        <v>2108</v>
      </c>
      <c r="D11" s="2494"/>
      <c r="E11" s="2494"/>
      <c r="F11" s="2494"/>
      <c r="G11" s="2494"/>
      <c r="H11" s="2494"/>
      <c r="I11" s="2494"/>
      <c r="J11" s="2494"/>
      <c r="K11" s="2494"/>
      <c r="L11" s="2494"/>
      <c r="M11" s="2495"/>
    </row>
    <row r="12" spans="1:14" ht="75" customHeight="1">
      <c r="A12" s="2548"/>
      <c r="B12" s="1053" t="s">
        <v>543</v>
      </c>
      <c r="C12" s="2654" t="s">
        <v>2109</v>
      </c>
      <c r="D12" s="2494"/>
      <c r="E12" s="2494"/>
      <c r="F12" s="2494"/>
      <c r="G12" s="2494"/>
      <c r="H12" s="2494"/>
      <c r="I12" s="2494"/>
      <c r="J12" s="2494"/>
      <c r="K12" s="2494"/>
      <c r="L12" s="2494"/>
      <c r="M12" s="2495"/>
    </row>
    <row r="13" spans="1:14" ht="75" customHeight="1">
      <c r="A13" s="2548"/>
      <c r="B13" s="1053" t="s">
        <v>545</v>
      </c>
      <c r="C13" s="2513" t="s">
        <v>6</v>
      </c>
      <c r="D13" s="2514"/>
      <c r="E13" s="2514"/>
      <c r="F13" s="2514"/>
      <c r="G13" s="2514"/>
      <c r="H13" s="2514"/>
      <c r="I13" s="2514"/>
      <c r="J13" s="2514"/>
      <c r="K13" s="2514"/>
      <c r="L13" s="2514"/>
      <c r="M13" s="2515"/>
    </row>
    <row r="14" spans="1:14" ht="51" customHeight="1">
      <c r="A14" s="2548"/>
      <c r="B14" s="1128" t="s">
        <v>547</v>
      </c>
      <c r="C14" s="2660" t="s">
        <v>2110</v>
      </c>
      <c r="D14" s="2492"/>
      <c r="E14" s="1058" t="s">
        <v>548</v>
      </c>
      <c r="F14" s="2663" t="s">
        <v>2111</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2112</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551</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75">
        <v>0.2</v>
      </c>
      <c r="E36" s="1176"/>
      <c r="F36" s="1175">
        <v>0.45</v>
      </c>
      <c r="G36" s="1176"/>
      <c r="H36" s="1175">
        <v>0.7</v>
      </c>
      <c r="I36" s="1176"/>
      <c r="J36" s="1175">
        <v>0.95</v>
      </c>
      <c r="K36" s="1176"/>
      <c r="L36" s="1175">
        <v>1</v>
      </c>
      <c r="M36" s="1177"/>
    </row>
    <row r="37" spans="1:13">
      <c r="A37" s="2519"/>
      <c r="B37" s="2432"/>
      <c r="C37" s="72"/>
      <c r="D37" s="1118" t="s">
        <v>499</v>
      </c>
      <c r="E37" s="1118"/>
      <c r="F37" s="1118" t="s">
        <v>500</v>
      </c>
      <c r="G37" s="1118"/>
      <c r="H37" s="1178" t="s">
        <v>501</v>
      </c>
      <c r="I37" s="1178"/>
      <c r="J37" s="1178" t="s">
        <v>502</v>
      </c>
      <c r="K37" s="1118"/>
      <c r="L37" s="1118" t="s">
        <v>503</v>
      </c>
      <c r="M37" s="1179"/>
    </row>
    <row r="38" spans="1:13">
      <c r="A38" s="2519"/>
      <c r="B38" s="2432"/>
      <c r="C38" s="72"/>
      <c r="D38" s="1175" t="s">
        <v>29</v>
      </c>
      <c r="E38" s="1176"/>
      <c r="F38" s="1175" t="s">
        <v>29</v>
      </c>
      <c r="G38" s="1176"/>
      <c r="H38" s="1175" t="s">
        <v>29</v>
      </c>
      <c r="I38" s="1176"/>
      <c r="J38" s="1175" t="s">
        <v>29</v>
      </c>
      <c r="K38" s="1176"/>
      <c r="L38" s="1175" t="s">
        <v>29</v>
      </c>
      <c r="M38" s="1180"/>
    </row>
    <row r="39" spans="1:13">
      <c r="A39" s="2519"/>
      <c r="B39" s="2432"/>
      <c r="C39" s="72"/>
      <c r="D39" s="1118" t="s">
        <v>504</v>
      </c>
      <c r="E39" s="1118"/>
      <c r="F39" s="1118" t="s">
        <v>505</v>
      </c>
      <c r="G39" s="1118"/>
      <c r="H39" s="1178" t="s">
        <v>506</v>
      </c>
      <c r="I39" s="1178"/>
      <c r="J39" s="1178" t="s">
        <v>507</v>
      </c>
      <c r="K39" s="1118"/>
      <c r="L39" s="1118" t="s">
        <v>508</v>
      </c>
      <c r="M39" s="1179"/>
    </row>
    <row r="40" spans="1:13">
      <c r="A40" s="2519"/>
      <c r="B40" s="2432"/>
      <c r="C40" s="72"/>
      <c r="D40" s="1175" t="s">
        <v>8</v>
      </c>
      <c r="E40" s="1176"/>
      <c r="F40" s="1175" t="s">
        <v>8</v>
      </c>
      <c r="G40" s="1176"/>
      <c r="H40" s="1175" t="s">
        <v>29</v>
      </c>
      <c r="I40" s="1176"/>
      <c r="J40" s="1175" t="s">
        <v>29</v>
      </c>
      <c r="K40" s="1176"/>
      <c r="L40" s="1175" t="s">
        <v>29</v>
      </c>
      <c r="M40" s="1177"/>
    </row>
    <row r="41" spans="1:13">
      <c r="A41" s="2519"/>
      <c r="B41" s="2432"/>
      <c r="C41" s="72"/>
      <c r="D41" s="705" t="s">
        <v>508</v>
      </c>
      <c r="E41" s="705"/>
      <c r="F41" s="705" t="s">
        <v>509</v>
      </c>
      <c r="G41" s="705"/>
      <c r="H41" s="81"/>
      <c r="I41" s="81"/>
      <c r="J41" s="81"/>
      <c r="K41" s="81"/>
      <c r="L41" s="81"/>
      <c r="M41" s="1181"/>
    </row>
    <row r="42" spans="1:13">
      <c r="A42" s="2519"/>
      <c r="B42" s="2432"/>
      <c r="C42" s="72"/>
      <c r="D42" s="1175"/>
      <c r="E42" s="1107"/>
      <c r="F42" s="2680">
        <v>1</v>
      </c>
      <c r="G42" s="2681"/>
      <c r="H42" s="2528"/>
      <c r="I42" s="2528"/>
      <c r="J42" s="1118"/>
      <c r="K42" s="1118"/>
      <c r="L42" s="1118"/>
      <c r="M42" s="115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8.75" customHeight="1">
      <c r="A48" s="2519"/>
      <c r="B48" s="1053" t="s">
        <v>513</v>
      </c>
      <c r="C48" s="2654" t="s">
        <v>2113</v>
      </c>
      <c r="D48" s="2494"/>
      <c r="E48" s="2494"/>
      <c r="F48" s="2494"/>
      <c r="G48" s="2494"/>
      <c r="H48" s="2494"/>
      <c r="I48" s="2494"/>
      <c r="J48" s="2494"/>
      <c r="K48" s="2494"/>
      <c r="L48" s="2494"/>
      <c r="M48" s="2495"/>
    </row>
    <row r="49" spans="1:13" ht="30.75" customHeight="1">
      <c r="A49" s="2519"/>
      <c r="B49" s="1059" t="s">
        <v>514</v>
      </c>
      <c r="C49" s="2654" t="s">
        <v>2114</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2115</v>
      </c>
      <c r="D52" s="2656"/>
      <c r="E52" s="2656"/>
      <c r="F52" s="2656"/>
      <c r="G52" s="2656"/>
      <c r="H52" s="2656"/>
      <c r="I52" s="2656"/>
      <c r="J52" s="2656"/>
      <c r="K52" s="2656"/>
      <c r="L52" s="2656"/>
      <c r="M52" s="2657"/>
    </row>
    <row r="53" spans="1:13" ht="15.75" customHeight="1">
      <c r="A53" s="2502"/>
      <c r="B53" s="1081" t="s">
        <v>521</v>
      </c>
      <c r="C53" s="2650" t="s">
        <v>2116</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1636</v>
      </c>
      <c r="D55" s="2420"/>
      <c r="E55" s="2420"/>
      <c r="F55" s="2420"/>
      <c r="G55" s="2420"/>
      <c r="H55" s="2420"/>
      <c r="I55" s="2420"/>
      <c r="J55" s="2420"/>
      <c r="K55" s="2420"/>
      <c r="L55" s="2420"/>
      <c r="M55" s="2421"/>
    </row>
    <row r="56" spans="1:13" ht="15.75" customHeight="1">
      <c r="A56" s="2502"/>
      <c r="B56" s="1081" t="s">
        <v>526</v>
      </c>
      <c r="C56" s="2679" t="s">
        <v>2117</v>
      </c>
      <c r="D56" s="2420"/>
      <c r="E56" s="2420"/>
      <c r="F56" s="2420"/>
      <c r="G56" s="2420"/>
      <c r="H56" s="2420"/>
      <c r="I56" s="2420"/>
      <c r="J56" s="2420"/>
      <c r="K56" s="2420"/>
      <c r="L56" s="2420"/>
      <c r="M56" s="2421"/>
    </row>
    <row r="57" spans="1:13" ht="16.5" customHeight="1" thickBot="1">
      <c r="A57" s="2516"/>
      <c r="B57" s="1081" t="s">
        <v>527</v>
      </c>
      <c r="C57" s="2650">
        <v>3107688787</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G45:J46 C4 C14:D14 C7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7" zoomScale="80" zoomScaleNormal="80" workbookViewId="0">
      <selection activeCell="C14" sqref="C14:M14"/>
    </sheetView>
  </sheetViews>
  <sheetFormatPr baseColWidth="10" defaultColWidth="13.140625" defaultRowHeight="15.75"/>
  <cols>
    <col min="1" max="1" width="7.140625" style="108" customWidth="1"/>
    <col min="2" max="2" width="44.7109375" style="151" customWidth="1"/>
    <col min="3" max="3" width="19" style="108" customWidth="1"/>
    <col min="4" max="13" width="13.140625" style="108"/>
    <col min="14" max="14" width="40.140625" style="108" customWidth="1"/>
    <col min="15" max="256" width="13.140625" style="108"/>
    <col min="257" max="257" width="7.140625" style="108" customWidth="1"/>
    <col min="258" max="258" width="44.7109375" style="108" customWidth="1"/>
    <col min="259" max="259" width="19" style="108" customWidth="1"/>
    <col min="260" max="269" width="13.140625" style="108"/>
    <col min="270" max="270" width="40.140625" style="108" customWidth="1"/>
    <col min="271" max="512" width="13.140625" style="108"/>
    <col min="513" max="513" width="7.140625" style="108" customWidth="1"/>
    <col min="514" max="514" width="44.7109375" style="108" customWidth="1"/>
    <col min="515" max="515" width="19" style="108" customWidth="1"/>
    <col min="516" max="525" width="13.140625" style="108"/>
    <col min="526" max="526" width="40.140625" style="108" customWidth="1"/>
    <col min="527" max="768" width="13.140625" style="108"/>
    <col min="769" max="769" width="7.140625" style="108" customWidth="1"/>
    <col min="770" max="770" width="44.7109375" style="108" customWidth="1"/>
    <col min="771" max="771" width="19" style="108" customWidth="1"/>
    <col min="772" max="781" width="13.140625" style="108"/>
    <col min="782" max="782" width="40.140625" style="108" customWidth="1"/>
    <col min="783" max="1024" width="13.140625" style="108"/>
    <col min="1025" max="1025" width="7.140625" style="108" customWidth="1"/>
    <col min="1026" max="1026" width="44.7109375" style="108" customWidth="1"/>
    <col min="1027" max="1027" width="19" style="108" customWidth="1"/>
    <col min="1028" max="1037" width="13.140625" style="108"/>
    <col min="1038" max="1038" width="40.140625" style="108" customWidth="1"/>
    <col min="1039" max="1280" width="13.140625" style="108"/>
    <col min="1281" max="1281" width="7.140625" style="108" customWidth="1"/>
    <col min="1282" max="1282" width="44.7109375" style="108" customWidth="1"/>
    <col min="1283" max="1283" width="19" style="108" customWidth="1"/>
    <col min="1284" max="1293" width="13.140625" style="108"/>
    <col min="1294" max="1294" width="40.140625" style="108" customWidth="1"/>
    <col min="1295" max="1536" width="13.140625" style="108"/>
    <col min="1537" max="1537" width="7.140625" style="108" customWidth="1"/>
    <col min="1538" max="1538" width="44.7109375" style="108" customWidth="1"/>
    <col min="1539" max="1539" width="19" style="108" customWidth="1"/>
    <col min="1540" max="1549" width="13.140625" style="108"/>
    <col min="1550" max="1550" width="40.140625" style="108" customWidth="1"/>
    <col min="1551" max="1792" width="13.140625" style="108"/>
    <col min="1793" max="1793" width="7.140625" style="108" customWidth="1"/>
    <col min="1794" max="1794" width="44.7109375" style="108" customWidth="1"/>
    <col min="1795" max="1795" width="19" style="108" customWidth="1"/>
    <col min="1796" max="1805" width="13.140625" style="108"/>
    <col min="1806" max="1806" width="40.140625" style="108" customWidth="1"/>
    <col min="1807" max="2048" width="13.140625" style="108"/>
    <col min="2049" max="2049" width="7.140625" style="108" customWidth="1"/>
    <col min="2050" max="2050" width="44.7109375" style="108" customWidth="1"/>
    <col min="2051" max="2051" width="19" style="108" customWidth="1"/>
    <col min="2052" max="2061" width="13.140625" style="108"/>
    <col min="2062" max="2062" width="40.140625" style="108" customWidth="1"/>
    <col min="2063" max="2304" width="13.140625" style="108"/>
    <col min="2305" max="2305" width="7.140625" style="108" customWidth="1"/>
    <col min="2306" max="2306" width="44.7109375" style="108" customWidth="1"/>
    <col min="2307" max="2307" width="19" style="108" customWidth="1"/>
    <col min="2308" max="2317" width="13.140625" style="108"/>
    <col min="2318" max="2318" width="40.140625" style="108" customWidth="1"/>
    <col min="2319" max="2560" width="13.140625" style="108"/>
    <col min="2561" max="2561" width="7.140625" style="108" customWidth="1"/>
    <col min="2562" max="2562" width="44.7109375" style="108" customWidth="1"/>
    <col min="2563" max="2563" width="19" style="108" customWidth="1"/>
    <col min="2564" max="2573" width="13.140625" style="108"/>
    <col min="2574" max="2574" width="40.140625" style="108" customWidth="1"/>
    <col min="2575" max="2816" width="13.140625" style="108"/>
    <col min="2817" max="2817" width="7.140625" style="108" customWidth="1"/>
    <col min="2818" max="2818" width="44.7109375" style="108" customWidth="1"/>
    <col min="2819" max="2819" width="19" style="108" customWidth="1"/>
    <col min="2820" max="2829" width="13.140625" style="108"/>
    <col min="2830" max="2830" width="40.140625" style="108" customWidth="1"/>
    <col min="2831" max="3072" width="13.140625" style="108"/>
    <col min="3073" max="3073" width="7.140625" style="108" customWidth="1"/>
    <col min="3074" max="3074" width="44.7109375" style="108" customWidth="1"/>
    <col min="3075" max="3075" width="19" style="108" customWidth="1"/>
    <col min="3076" max="3085" width="13.140625" style="108"/>
    <col min="3086" max="3086" width="40.140625" style="108" customWidth="1"/>
    <col min="3087" max="3328" width="13.140625" style="108"/>
    <col min="3329" max="3329" width="7.140625" style="108" customWidth="1"/>
    <col min="3330" max="3330" width="44.7109375" style="108" customWidth="1"/>
    <col min="3331" max="3331" width="19" style="108" customWidth="1"/>
    <col min="3332" max="3341" width="13.140625" style="108"/>
    <col min="3342" max="3342" width="40.140625" style="108" customWidth="1"/>
    <col min="3343" max="3584" width="13.140625" style="108"/>
    <col min="3585" max="3585" width="7.140625" style="108" customWidth="1"/>
    <col min="3586" max="3586" width="44.7109375" style="108" customWidth="1"/>
    <col min="3587" max="3587" width="19" style="108" customWidth="1"/>
    <col min="3588" max="3597" width="13.140625" style="108"/>
    <col min="3598" max="3598" width="40.140625" style="108" customWidth="1"/>
    <col min="3599" max="3840" width="13.140625" style="108"/>
    <col min="3841" max="3841" width="7.140625" style="108" customWidth="1"/>
    <col min="3842" max="3842" width="44.7109375" style="108" customWidth="1"/>
    <col min="3843" max="3843" width="19" style="108" customWidth="1"/>
    <col min="3844" max="3853" width="13.140625" style="108"/>
    <col min="3854" max="3854" width="40.140625" style="108" customWidth="1"/>
    <col min="3855" max="4096" width="13.140625" style="108"/>
    <col min="4097" max="4097" width="7.140625" style="108" customWidth="1"/>
    <col min="4098" max="4098" width="44.7109375" style="108" customWidth="1"/>
    <col min="4099" max="4099" width="19" style="108" customWidth="1"/>
    <col min="4100" max="4109" width="13.140625" style="108"/>
    <col min="4110" max="4110" width="40.140625" style="108" customWidth="1"/>
    <col min="4111" max="4352" width="13.140625" style="108"/>
    <col min="4353" max="4353" width="7.140625" style="108" customWidth="1"/>
    <col min="4354" max="4354" width="44.7109375" style="108" customWidth="1"/>
    <col min="4355" max="4355" width="19" style="108" customWidth="1"/>
    <col min="4356" max="4365" width="13.140625" style="108"/>
    <col min="4366" max="4366" width="40.140625" style="108" customWidth="1"/>
    <col min="4367" max="4608" width="13.140625" style="108"/>
    <col min="4609" max="4609" width="7.140625" style="108" customWidth="1"/>
    <col min="4610" max="4610" width="44.7109375" style="108" customWidth="1"/>
    <col min="4611" max="4611" width="19" style="108" customWidth="1"/>
    <col min="4612" max="4621" width="13.140625" style="108"/>
    <col min="4622" max="4622" width="40.140625" style="108" customWidth="1"/>
    <col min="4623" max="4864" width="13.140625" style="108"/>
    <col min="4865" max="4865" width="7.140625" style="108" customWidth="1"/>
    <col min="4866" max="4866" width="44.7109375" style="108" customWidth="1"/>
    <col min="4867" max="4867" width="19" style="108" customWidth="1"/>
    <col min="4868" max="4877" width="13.140625" style="108"/>
    <col min="4878" max="4878" width="40.140625" style="108" customWidth="1"/>
    <col min="4879" max="5120" width="13.140625" style="108"/>
    <col min="5121" max="5121" width="7.140625" style="108" customWidth="1"/>
    <col min="5122" max="5122" width="44.7109375" style="108" customWidth="1"/>
    <col min="5123" max="5123" width="19" style="108" customWidth="1"/>
    <col min="5124" max="5133" width="13.140625" style="108"/>
    <col min="5134" max="5134" width="40.140625" style="108" customWidth="1"/>
    <col min="5135" max="5376" width="13.140625" style="108"/>
    <col min="5377" max="5377" width="7.140625" style="108" customWidth="1"/>
    <col min="5378" max="5378" width="44.7109375" style="108" customWidth="1"/>
    <col min="5379" max="5379" width="19" style="108" customWidth="1"/>
    <col min="5380" max="5389" width="13.140625" style="108"/>
    <col min="5390" max="5390" width="40.140625" style="108" customWidth="1"/>
    <col min="5391" max="5632" width="13.140625" style="108"/>
    <col min="5633" max="5633" width="7.140625" style="108" customWidth="1"/>
    <col min="5634" max="5634" width="44.7109375" style="108" customWidth="1"/>
    <col min="5635" max="5635" width="19" style="108" customWidth="1"/>
    <col min="5636" max="5645" width="13.140625" style="108"/>
    <col min="5646" max="5646" width="40.140625" style="108" customWidth="1"/>
    <col min="5647" max="5888" width="13.140625" style="108"/>
    <col min="5889" max="5889" width="7.140625" style="108" customWidth="1"/>
    <col min="5890" max="5890" width="44.7109375" style="108" customWidth="1"/>
    <col min="5891" max="5891" width="19" style="108" customWidth="1"/>
    <col min="5892" max="5901" width="13.140625" style="108"/>
    <col min="5902" max="5902" width="40.140625" style="108" customWidth="1"/>
    <col min="5903" max="6144" width="13.140625" style="108"/>
    <col min="6145" max="6145" width="7.140625" style="108" customWidth="1"/>
    <col min="6146" max="6146" width="44.7109375" style="108" customWidth="1"/>
    <col min="6147" max="6147" width="19" style="108" customWidth="1"/>
    <col min="6148" max="6157" width="13.140625" style="108"/>
    <col min="6158" max="6158" width="40.140625" style="108" customWidth="1"/>
    <col min="6159" max="6400" width="13.140625" style="108"/>
    <col min="6401" max="6401" width="7.140625" style="108" customWidth="1"/>
    <col min="6402" max="6402" width="44.7109375" style="108" customWidth="1"/>
    <col min="6403" max="6403" width="19" style="108" customWidth="1"/>
    <col min="6404" max="6413" width="13.140625" style="108"/>
    <col min="6414" max="6414" width="40.140625" style="108" customWidth="1"/>
    <col min="6415" max="6656" width="13.140625" style="108"/>
    <col min="6657" max="6657" width="7.140625" style="108" customWidth="1"/>
    <col min="6658" max="6658" width="44.7109375" style="108" customWidth="1"/>
    <col min="6659" max="6659" width="19" style="108" customWidth="1"/>
    <col min="6660" max="6669" width="13.140625" style="108"/>
    <col min="6670" max="6670" width="40.140625" style="108" customWidth="1"/>
    <col min="6671" max="6912" width="13.140625" style="108"/>
    <col min="6913" max="6913" width="7.140625" style="108" customWidth="1"/>
    <col min="6914" max="6914" width="44.7109375" style="108" customWidth="1"/>
    <col min="6915" max="6915" width="19" style="108" customWidth="1"/>
    <col min="6916" max="6925" width="13.140625" style="108"/>
    <col min="6926" max="6926" width="40.140625" style="108" customWidth="1"/>
    <col min="6927" max="7168" width="13.140625" style="108"/>
    <col min="7169" max="7169" width="7.140625" style="108" customWidth="1"/>
    <col min="7170" max="7170" width="44.7109375" style="108" customWidth="1"/>
    <col min="7171" max="7171" width="19" style="108" customWidth="1"/>
    <col min="7172" max="7181" width="13.140625" style="108"/>
    <col min="7182" max="7182" width="40.140625" style="108" customWidth="1"/>
    <col min="7183" max="7424" width="13.140625" style="108"/>
    <col min="7425" max="7425" width="7.140625" style="108" customWidth="1"/>
    <col min="7426" max="7426" width="44.7109375" style="108" customWidth="1"/>
    <col min="7427" max="7427" width="19" style="108" customWidth="1"/>
    <col min="7428" max="7437" width="13.140625" style="108"/>
    <col min="7438" max="7438" width="40.140625" style="108" customWidth="1"/>
    <col min="7439" max="7680" width="13.140625" style="108"/>
    <col min="7681" max="7681" width="7.140625" style="108" customWidth="1"/>
    <col min="7682" max="7682" width="44.7109375" style="108" customWidth="1"/>
    <col min="7683" max="7683" width="19" style="108" customWidth="1"/>
    <col min="7684" max="7693" width="13.140625" style="108"/>
    <col min="7694" max="7694" width="40.140625" style="108" customWidth="1"/>
    <col min="7695" max="7936" width="13.140625" style="108"/>
    <col min="7937" max="7937" width="7.140625" style="108" customWidth="1"/>
    <col min="7938" max="7938" width="44.7109375" style="108" customWidth="1"/>
    <col min="7939" max="7939" width="19" style="108" customWidth="1"/>
    <col min="7940" max="7949" width="13.140625" style="108"/>
    <col min="7950" max="7950" width="40.140625" style="108" customWidth="1"/>
    <col min="7951" max="8192" width="13.140625" style="108"/>
    <col min="8193" max="8193" width="7.140625" style="108" customWidth="1"/>
    <col min="8194" max="8194" width="44.7109375" style="108" customWidth="1"/>
    <col min="8195" max="8195" width="19" style="108" customWidth="1"/>
    <col min="8196" max="8205" width="13.140625" style="108"/>
    <col min="8206" max="8206" width="40.140625" style="108" customWidth="1"/>
    <col min="8207" max="8448" width="13.140625" style="108"/>
    <col min="8449" max="8449" width="7.140625" style="108" customWidth="1"/>
    <col min="8450" max="8450" width="44.7109375" style="108" customWidth="1"/>
    <col min="8451" max="8451" width="19" style="108" customWidth="1"/>
    <col min="8452" max="8461" width="13.140625" style="108"/>
    <col min="8462" max="8462" width="40.140625" style="108" customWidth="1"/>
    <col min="8463" max="8704" width="13.140625" style="108"/>
    <col min="8705" max="8705" width="7.140625" style="108" customWidth="1"/>
    <col min="8706" max="8706" width="44.7109375" style="108" customWidth="1"/>
    <col min="8707" max="8707" width="19" style="108" customWidth="1"/>
    <col min="8708" max="8717" width="13.140625" style="108"/>
    <col min="8718" max="8718" width="40.140625" style="108" customWidth="1"/>
    <col min="8719" max="8960" width="13.140625" style="108"/>
    <col min="8961" max="8961" width="7.140625" style="108" customWidth="1"/>
    <col min="8962" max="8962" width="44.7109375" style="108" customWidth="1"/>
    <col min="8963" max="8963" width="19" style="108" customWidth="1"/>
    <col min="8964" max="8973" width="13.140625" style="108"/>
    <col min="8974" max="8974" width="40.140625" style="108" customWidth="1"/>
    <col min="8975" max="9216" width="13.140625" style="108"/>
    <col min="9217" max="9217" width="7.140625" style="108" customWidth="1"/>
    <col min="9218" max="9218" width="44.7109375" style="108" customWidth="1"/>
    <col min="9219" max="9219" width="19" style="108" customWidth="1"/>
    <col min="9220" max="9229" width="13.140625" style="108"/>
    <col min="9230" max="9230" width="40.140625" style="108" customWidth="1"/>
    <col min="9231" max="9472" width="13.140625" style="108"/>
    <col min="9473" max="9473" width="7.140625" style="108" customWidth="1"/>
    <col min="9474" max="9474" width="44.7109375" style="108" customWidth="1"/>
    <col min="9475" max="9475" width="19" style="108" customWidth="1"/>
    <col min="9476" max="9485" width="13.140625" style="108"/>
    <col min="9486" max="9486" width="40.140625" style="108" customWidth="1"/>
    <col min="9487" max="9728" width="13.140625" style="108"/>
    <col min="9729" max="9729" width="7.140625" style="108" customWidth="1"/>
    <col min="9730" max="9730" width="44.7109375" style="108" customWidth="1"/>
    <col min="9731" max="9731" width="19" style="108" customWidth="1"/>
    <col min="9732" max="9741" width="13.140625" style="108"/>
    <col min="9742" max="9742" width="40.140625" style="108" customWidth="1"/>
    <col min="9743" max="9984" width="13.140625" style="108"/>
    <col min="9985" max="9985" width="7.140625" style="108" customWidth="1"/>
    <col min="9986" max="9986" width="44.7109375" style="108" customWidth="1"/>
    <col min="9987" max="9987" width="19" style="108" customWidth="1"/>
    <col min="9988" max="9997" width="13.140625" style="108"/>
    <col min="9998" max="9998" width="40.140625" style="108" customWidth="1"/>
    <col min="9999" max="10240" width="13.140625" style="108"/>
    <col min="10241" max="10241" width="7.140625" style="108" customWidth="1"/>
    <col min="10242" max="10242" width="44.7109375" style="108" customWidth="1"/>
    <col min="10243" max="10243" width="19" style="108" customWidth="1"/>
    <col min="10244" max="10253" width="13.140625" style="108"/>
    <col min="10254" max="10254" width="40.140625" style="108" customWidth="1"/>
    <col min="10255" max="10496" width="13.140625" style="108"/>
    <col min="10497" max="10497" width="7.140625" style="108" customWidth="1"/>
    <col min="10498" max="10498" width="44.7109375" style="108" customWidth="1"/>
    <col min="10499" max="10499" width="19" style="108" customWidth="1"/>
    <col min="10500" max="10509" width="13.140625" style="108"/>
    <col min="10510" max="10510" width="40.140625" style="108" customWidth="1"/>
    <col min="10511" max="10752" width="13.140625" style="108"/>
    <col min="10753" max="10753" width="7.140625" style="108" customWidth="1"/>
    <col min="10754" max="10754" width="44.7109375" style="108" customWidth="1"/>
    <col min="10755" max="10755" width="19" style="108" customWidth="1"/>
    <col min="10756" max="10765" width="13.140625" style="108"/>
    <col min="10766" max="10766" width="40.140625" style="108" customWidth="1"/>
    <col min="10767" max="11008" width="13.140625" style="108"/>
    <col min="11009" max="11009" width="7.140625" style="108" customWidth="1"/>
    <col min="11010" max="11010" width="44.7109375" style="108" customWidth="1"/>
    <col min="11011" max="11011" width="19" style="108" customWidth="1"/>
    <col min="11012" max="11021" width="13.140625" style="108"/>
    <col min="11022" max="11022" width="40.140625" style="108" customWidth="1"/>
    <col min="11023" max="11264" width="13.140625" style="108"/>
    <col min="11265" max="11265" width="7.140625" style="108" customWidth="1"/>
    <col min="11266" max="11266" width="44.7109375" style="108" customWidth="1"/>
    <col min="11267" max="11267" width="19" style="108" customWidth="1"/>
    <col min="11268" max="11277" width="13.140625" style="108"/>
    <col min="11278" max="11278" width="40.140625" style="108" customWidth="1"/>
    <col min="11279" max="11520" width="13.140625" style="108"/>
    <col min="11521" max="11521" width="7.140625" style="108" customWidth="1"/>
    <col min="11522" max="11522" width="44.7109375" style="108" customWidth="1"/>
    <col min="11523" max="11523" width="19" style="108" customWidth="1"/>
    <col min="11524" max="11533" width="13.140625" style="108"/>
    <col min="11534" max="11534" width="40.140625" style="108" customWidth="1"/>
    <col min="11535" max="11776" width="13.140625" style="108"/>
    <col min="11777" max="11777" width="7.140625" style="108" customWidth="1"/>
    <col min="11778" max="11778" width="44.7109375" style="108" customWidth="1"/>
    <col min="11779" max="11779" width="19" style="108" customWidth="1"/>
    <col min="11780" max="11789" width="13.140625" style="108"/>
    <col min="11790" max="11790" width="40.140625" style="108" customWidth="1"/>
    <col min="11791" max="12032" width="13.140625" style="108"/>
    <col min="12033" max="12033" width="7.140625" style="108" customWidth="1"/>
    <col min="12034" max="12034" width="44.7109375" style="108" customWidth="1"/>
    <col min="12035" max="12035" width="19" style="108" customWidth="1"/>
    <col min="12036" max="12045" width="13.140625" style="108"/>
    <col min="12046" max="12046" width="40.140625" style="108" customWidth="1"/>
    <col min="12047" max="12288" width="13.140625" style="108"/>
    <col min="12289" max="12289" width="7.140625" style="108" customWidth="1"/>
    <col min="12290" max="12290" width="44.7109375" style="108" customWidth="1"/>
    <col min="12291" max="12291" width="19" style="108" customWidth="1"/>
    <col min="12292" max="12301" width="13.140625" style="108"/>
    <col min="12302" max="12302" width="40.140625" style="108" customWidth="1"/>
    <col min="12303" max="12544" width="13.140625" style="108"/>
    <col min="12545" max="12545" width="7.140625" style="108" customWidth="1"/>
    <col min="12546" max="12546" width="44.7109375" style="108" customWidth="1"/>
    <col min="12547" max="12547" width="19" style="108" customWidth="1"/>
    <col min="12548" max="12557" width="13.140625" style="108"/>
    <col min="12558" max="12558" width="40.140625" style="108" customWidth="1"/>
    <col min="12559" max="12800" width="13.140625" style="108"/>
    <col min="12801" max="12801" width="7.140625" style="108" customWidth="1"/>
    <col min="12802" max="12802" width="44.7109375" style="108" customWidth="1"/>
    <col min="12803" max="12803" width="19" style="108" customWidth="1"/>
    <col min="12804" max="12813" width="13.140625" style="108"/>
    <col min="12814" max="12814" width="40.140625" style="108" customWidth="1"/>
    <col min="12815" max="13056" width="13.140625" style="108"/>
    <col min="13057" max="13057" width="7.140625" style="108" customWidth="1"/>
    <col min="13058" max="13058" width="44.7109375" style="108" customWidth="1"/>
    <col min="13059" max="13059" width="19" style="108" customWidth="1"/>
    <col min="13060" max="13069" width="13.140625" style="108"/>
    <col min="13070" max="13070" width="40.140625" style="108" customWidth="1"/>
    <col min="13071" max="13312" width="13.140625" style="108"/>
    <col min="13313" max="13313" width="7.140625" style="108" customWidth="1"/>
    <col min="13314" max="13314" width="44.7109375" style="108" customWidth="1"/>
    <col min="13315" max="13315" width="19" style="108" customWidth="1"/>
    <col min="13316" max="13325" width="13.140625" style="108"/>
    <col min="13326" max="13326" width="40.140625" style="108" customWidth="1"/>
    <col min="13327" max="13568" width="13.140625" style="108"/>
    <col min="13569" max="13569" width="7.140625" style="108" customWidth="1"/>
    <col min="13570" max="13570" width="44.7109375" style="108" customWidth="1"/>
    <col min="13571" max="13571" width="19" style="108" customWidth="1"/>
    <col min="13572" max="13581" width="13.140625" style="108"/>
    <col min="13582" max="13582" width="40.140625" style="108" customWidth="1"/>
    <col min="13583" max="13824" width="13.140625" style="108"/>
    <col min="13825" max="13825" width="7.140625" style="108" customWidth="1"/>
    <col min="13826" max="13826" width="44.7109375" style="108" customWidth="1"/>
    <col min="13827" max="13827" width="19" style="108" customWidth="1"/>
    <col min="13828" max="13837" width="13.140625" style="108"/>
    <col min="13838" max="13838" width="40.140625" style="108" customWidth="1"/>
    <col min="13839" max="14080" width="13.140625" style="108"/>
    <col min="14081" max="14081" width="7.140625" style="108" customWidth="1"/>
    <col min="14082" max="14082" width="44.7109375" style="108" customWidth="1"/>
    <col min="14083" max="14083" width="19" style="108" customWidth="1"/>
    <col min="14084" max="14093" width="13.140625" style="108"/>
    <col min="14094" max="14094" width="40.140625" style="108" customWidth="1"/>
    <col min="14095" max="14336" width="13.140625" style="108"/>
    <col min="14337" max="14337" width="7.140625" style="108" customWidth="1"/>
    <col min="14338" max="14338" width="44.7109375" style="108" customWidth="1"/>
    <col min="14339" max="14339" width="19" style="108" customWidth="1"/>
    <col min="14340" max="14349" width="13.140625" style="108"/>
    <col min="14350" max="14350" width="40.140625" style="108" customWidth="1"/>
    <col min="14351" max="14592" width="13.140625" style="108"/>
    <col min="14593" max="14593" width="7.140625" style="108" customWidth="1"/>
    <col min="14594" max="14594" width="44.7109375" style="108" customWidth="1"/>
    <col min="14595" max="14595" width="19" style="108" customWidth="1"/>
    <col min="14596" max="14605" width="13.140625" style="108"/>
    <col min="14606" max="14606" width="40.140625" style="108" customWidth="1"/>
    <col min="14607" max="14848" width="13.140625" style="108"/>
    <col min="14849" max="14849" width="7.140625" style="108" customWidth="1"/>
    <col min="14850" max="14850" width="44.7109375" style="108" customWidth="1"/>
    <col min="14851" max="14851" width="19" style="108" customWidth="1"/>
    <col min="14852" max="14861" width="13.140625" style="108"/>
    <col min="14862" max="14862" width="40.140625" style="108" customWidth="1"/>
    <col min="14863" max="15104" width="13.140625" style="108"/>
    <col min="15105" max="15105" width="7.140625" style="108" customWidth="1"/>
    <col min="15106" max="15106" width="44.7109375" style="108" customWidth="1"/>
    <col min="15107" max="15107" width="19" style="108" customWidth="1"/>
    <col min="15108" max="15117" width="13.140625" style="108"/>
    <col min="15118" max="15118" width="40.140625" style="108" customWidth="1"/>
    <col min="15119" max="15360" width="13.140625" style="108"/>
    <col min="15361" max="15361" width="7.140625" style="108" customWidth="1"/>
    <col min="15362" max="15362" width="44.7109375" style="108" customWidth="1"/>
    <col min="15363" max="15363" width="19" style="108" customWidth="1"/>
    <col min="15364" max="15373" width="13.140625" style="108"/>
    <col min="15374" max="15374" width="40.140625" style="108" customWidth="1"/>
    <col min="15375" max="15616" width="13.140625" style="108"/>
    <col min="15617" max="15617" width="7.140625" style="108" customWidth="1"/>
    <col min="15618" max="15618" width="44.7109375" style="108" customWidth="1"/>
    <col min="15619" max="15619" width="19" style="108" customWidth="1"/>
    <col min="15620" max="15629" width="13.140625" style="108"/>
    <col min="15630" max="15630" width="40.140625" style="108" customWidth="1"/>
    <col min="15631" max="15872" width="13.140625" style="108"/>
    <col min="15873" max="15873" width="7.140625" style="108" customWidth="1"/>
    <col min="15874" max="15874" width="44.7109375" style="108" customWidth="1"/>
    <col min="15875" max="15875" width="19" style="108" customWidth="1"/>
    <col min="15876" max="15885" width="13.140625" style="108"/>
    <col min="15886" max="15886" width="40.140625" style="108" customWidth="1"/>
    <col min="15887" max="16128" width="13.140625" style="108"/>
    <col min="16129" max="16129" width="7.140625" style="108" customWidth="1"/>
    <col min="16130" max="16130" width="44.7109375" style="108" customWidth="1"/>
    <col min="16131" max="16131" width="19" style="108" customWidth="1"/>
    <col min="16132" max="16141" width="13.140625" style="108"/>
    <col min="16142" max="16142" width="40.140625" style="108" customWidth="1"/>
    <col min="16143" max="16384" width="13.140625" style="108"/>
  </cols>
  <sheetData>
    <row r="1" spans="1:14" ht="43.15" customHeight="1" thickBot="1">
      <c r="A1" s="2"/>
      <c r="B1" s="2544" t="s">
        <v>736</v>
      </c>
      <c r="C1" s="2545"/>
      <c r="D1" s="2545"/>
      <c r="E1" s="2545"/>
      <c r="F1" s="2545"/>
      <c r="G1" s="2545"/>
      <c r="H1" s="2545"/>
      <c r="I1" s="2545"/>
      <c r="J1" s="2545"/>
      <c r="K1" s="2545"/>
      <c r="L1" s="2545"/>
      <c r="M1" s="2546"/>
    </row>
    <row r="2" spans="1:14" ht="33" customHeight="1">
      <c r="A2" s="2667" t="s">
        <v>457</v>
      </c>
      <c r="B2" s="4" t="s">
        <v>458</v>
      </c>
      <c r="C2" s="2549" t="s">
        <v>2151</v>
      </c>
      <c r="D2" s="2550"/>
      <c r="E2" s="2550"/>
      <c r="F2" s="2550"/>
      <c r="G2" s="2550"/>
      <c r="H2" s="2550"/>
      <c r="I2" s="2550"/>
      <c r="J2" s="2550"/>
      <c r="K2" s="2550"/>
      <c r="L2" s="2550"/>
      <c r="M2" s="2551"/>
    </row>
    <row r="3" spans="1:14" ht="52.15" customHeight="1">
      <c r="A3" s="2548"/>
      <c r="B3" s="1053" t="s">
        <v>538</v>
      </c>
      <c r="C3" s="2701" t="s">
        <v>7</v>
      </c>
      <c r="D3" s="2702"/>
      <c r="E3" s="2702"/>
      <c r="F3" s="2702"/>
      <c r="G3" s="2702"/>
      <c r="H3" s="2702"/>
      <c r="I3" s="2702"/>
      <c r="J3" s="2702"/>
      <c r="K3" s="2702"/>
      <c r="L3" s="2702"/>
      <c r="M3" s="2703"/>
    </row>
    <row r="4" spans="1:14" ht="37.5" customHeight="1">
      <c r="A4" s="2548"/>
      <c r="B4" s="13" t="s">
        <v>3</v>
      </c>
      <c r="C4" s="2704" t="s">
        <v>8</v>
      </c>
      <c r="D4" s="2705"/>
      <c r="E4" s="2706"/>
      <c r="F4" s="2707" t="s">
        <v>4</v>
      </c>
      <c r="G4" s="2708"/>
      <c r="H4" s="2709" t="s">
        <v>8</v>
      </c>
      <c r="I4" s="2710"/>
      <c r="J4" s="2710"/>
      <c r="K4" s="2710"/>
      <c r="L4" s="2710"/>
      <c r="M4" s="2711"/>
    </row>
    <row r="5" spans="1:14" ht="31.5" customHeight="1">
      <c r="A5" s="2548"/>
      <c r="B5" s="13" t="s">
        <v>459</v>
      </c>
      <c r="C5" s="2712" t="s">
        <v>2152</v>
      </c>
      <c r="D5" s="2713"/>
      <c r="E5" s="2713"/>
      <c r="F5" s="2713"/>
      <c r="G5" s="2713"/>
      <c r="H5" s="2713"/>
      <c r="I5" s="2713"/>
      <c r="J5" s="2713"/>
      <c r="K5" s="2713"/>
      <c r="L5" s="2713"/>
      <c r="M5" s="2714"/>
    </row>
    <row r="6" spans="1:14">
      <c r="A6" s="2548"/>
      <c r="B6" s="13" t="s">
        <v>460</v>
      </c>
      <c r="C6" s="2715" t="s">
        <v>2153</v>
      </c>
      <c r="D6" s="2716"/>
      <c r="E6" s="2716"/>
      <c r="F6" s="2716"/>
      <c r="G6" s="2716"/>
      <c r="H6" s="2716"/>
      <c r="I6" s="2716"/>
      <c r="J6" s="2716"/>
      <c r="K6" s="2716"/>
      <c r="L6" s="2716"/>
      <c r="M6" s="2717"/>
    </row>
    <row r="7" spans="1:14" ht="35.450000000000003" customHeight="1" thickBot="1">
      <c r="A7" s="2548"/>
      <c r="B7" s="1053" t="s">
        <v>461</v>
      </c>
      <c r="C7" s="2682" t="s">
        <v>2153</v>
      </c>
      <c r="D7" s="2563"/>
      <c r="E7" s="2563"/>
      <c r="F7" s="2563"/>
      <c r="G7" s="2683"/>
      <c r="H7" s="1239" t="s">
        <v>5</v>
      </c>
      <c r="I7" s="2682" t="s">
        <v>13</v>
      </c>
      <c r="J7" s="2563"/>
      <c r="K7" s="2563"/>
      <c r="L7" s="2563"/>
      <c r="M7" s="2683"/>
    </row>
    <row r="8" spans="1:14">
      <c r="A8" s="2548"/>
      <c r="B8" s="2718" t="s">
        <v>462</v>
      </c>
      <c r="C8" s="974"/>
      <c r="D8" s="1159"/>
      <c r="E8" s="1159"/>
      <c r="F8" s="1159"/>
      <c r="G8" s="1159"/>
      <c r="H8" s="1159"/>
      <c r="I8" s="1159"/>
      <c r="J8" s="1159"/>
      <c r="K8" s="115"/>
      <c r="L8" s="114"/>
      <c r="M8" s="116"/>
    </row>
    <row r="9" spans="1:14">
      <c r="A9" s="2548"/>
      <c r="B9" s="2532"/>
      <c r="C9" s="2691" t="s">
        <v>8</v>
      </c>
      <c r="D9" s="2569"/>
      <c r="E9" s="2569"/>
      <c r="F9" s="2569" t="s">
        <v>8</v>
      </c>
      <c r="G9" s="2569"/>
      <c r="H9" s="1158"/>
      <c r="I9" s="2569" t="s">
        <v>8</v>
      </c>
      <c r="J9" s="2569"/>
      <c r="K9" s="74"/>
      <c r="L9" s="118"/>
      <c r="M9" s="119"/>
    </row>
    <row r="10" spans="1:14">
      <c r="A10" s="2548"/>
      <c r="B10" s="2532"/>
      <c r="C10" s="2678" t="s">
        <v>463</v>
      </c>
      <c r="D10" s="2439"/>
      <c r="E10" s="1120"/>
      <c r="F10" s="2569" t="s">
        <v>463</v>
      </c>
      <c r="G10" s="2569"/>
      <c r="H10" s="1120"/>
      <c r="I10" s="2569" t="s">
        <v>463</v>
      </c>
      <c r="J10" s="2569"/>
      <c r="K10" s="74"/>
      <c r="L10" s="118"/>
      <c r="M10" s="119"/>
    </row>
    <row r="11" spans="1:14" ht="16.5" thickBot="1">
      <c r="A11" s="2548"/>
      <c r="B11" s="2532"/>
      <c r="C11" s="123"/>
      <c r="D11" s="124"/>
      <c r="E11" s="125"/>
      <c r="F11" s="126"/>
      <c r="G11" s="126"/>
      <c r="H11" s="125"/>
      <c r="I11" s="126"/>
      <c r="J11" s="126"/>
      <c r="K11" s="125"/>
      <c r="L11" s="126"/>
      <c r="M11" s="127"/>
    </row>
    <row r="12" spans="1:14" ht="114.75" customHeight="1">
      <c r="A12" s="2548"/>
      <c r="B12" s="1059" t="s">
        <v>464</v>
      </c>
      <c r="C12" s="2719" t="s">
        <v>2154</v>
      </c>
      <c r="D12" s="2720"/>
      <c r="E12" s="2720"/>
      <c r="F12" s="2720"/>
      <c r="G12" s="2720"/>
      <c r="H12" s="2720"/>
      <c r="I12" s="2720"/>
      <c r="J12" s="2720"/>
      <c r="K12" s="2720"/>
      <c r="L12" s="2720"/>
      <c r="M12" s="2721"/>
      <c r="N12" s="1240"/>
    </row>
    <row r="13" spans="1:14" ht="181.5" customHeight="1">
      <c r="A13" s="2548"/>
      <c r="B13" s="1059" t="s">
        <v>543</v>
      </c>
      <c r="C13" s="2719" t="s">
        <v>2155</v>
      </c>
      <c r="D13" s="2720"/>
      <c r="E13" s="2720"/>
      <c r="F13" s="2720"/>
      <c r="G13" s="2720"/>
      <c r="H13" s="2720"/>
      <c r="I13" s="2720"/>
      <c r="J13" s="2720"/>
      <c r="K13" s="2720"/>
      <c r="L13" s="2720"/>
      <c r="M13" s="2721"/>
      <c r="N13" s="1241"/>
    </row>
    <row r="14" spans="1:14" ht="60" customHeight="1">
      <c r="A14" s="2548"/>
      <c r="B14" s="1053" t="s">
        <v>545</v>
      </c>
      <c r="C14" s="2701" t="s">
        <v>6</v>
      </c>
      <c r="D14" s="2702"/>
      <c r="E14" s="2702"/>
      <c r="F14" s="2702"/>
      <c r="G14" s="2702"/>
      <c r="H14" s="2702"/>
      <c r="I14" s="2702"/>
      <c r="J14" s="2702"/>
      <c r="K14" s="2702"/>
      <c r="L14" s="2702"/>
      <c r="M14" s="2703"/>
    </row>
    <row r="15" spans="1:14" ht="62.1" customHeight="1">
      <c r="A15" s="2548"/>
      <c r="B15" s="2677" t="s">
        <v>547</v>
      </c>
      <c r="C15" s="2660" t="s">
        <v>68</v>
      </c>
      <c r="D15" s="2465"/>
      <c r="E15" s="1058" t="s">
        <v>548</v>
      </c>
      <c r="F15" s="2698" t="s">
        <v>2156</v>
      </c>
      <c r="G15" s="2699"/>
      <c r="H15" s="2699"/>
      <c r="I15" s="2699"/>
      <c r="J15" s="2699"/>
      <c r="K15" s="2699"/>
      <c r="L15" s="2699"/>
      <c r="M15" s="2700"/>
    </row>
    <row r="16" spans="1:14" hidden="1">
      <c r="A16" s="2548"/>
      <c r="B16" s="2540"/>
      <c r="C16" s="2660"/>
      <c r="D16" s="2465"/>
      <c r="E16" s="2465"/>
      <c r="F16" s="2465"/>
      <c r="G16" s="2465"/>
      <c r="H16" s="2465"/>
      <c r="I16" s="2465"/>
      <c r="J16" s="2465"/>
      <c r="K16" s="2465"/>
      <c r="L16" s="2465"/>
      <c r="M16" s="2466"/>
      <c r="N16" s="108" t="s">
        <v>175</v>
      </c>
    </row>
    <row r="17" spans="1:14">
      <c r="A17" s="2659" t="s">
        <v>465</v>
      </c>
      <c r="B17" s="1059" t="s">
        <v>2</v>
      </c>
      <c r="C17" s="2660" t="s">
        <v>108</v>
      </c>
      <c r="D17" s="2465"/>
      <c r="E17" s="2465"/>
      <c r="F17" s="2465"/>
      <c r="G17" s="2465"/>
      <c r="H17" s="2465"/>
      <c r="I17" s="2465"/>
      <c r="J17" s="2465"/>
      <c r="K17" s="2465"/>
      <c r="L17" s="2465"/>
      <c r="M17" s="2466"/>
    </row>
    <row r="18" spans="1:14" ht="52.5" customHeight="1">
      <c r="A18" s="2519"/>
      <c r="B18" s="1059" t="s">
        <v>550</v>
      </c>
      <c r="C18" s="2695" t="s">
        <v>2157</v>
      </c>
      <c r="D18" s="2696"/>
      <c r="E18" s="2696"/>
      <c r="F18" s="2696"/>
      <c r="G18" s="2696"/>
      <c r="H18" s="2696"/>
      <c r="I18" s="2696"/>
      <c r="J18" s="2696"/>
      <c r="K18" s="2696"/>
      <c r="L18" s="2696"/>
      <c r="M18" s="2697"/>
    </row>
    <row r="19" spans="1:14" ht="8.25" customHeight="1">
      <c r="A19" s="2519"/>
      <c r="B19" s="2431" t="s">
        <v>466</v>
      </c>
      <c r="C19" s="606"/>
      <c r="D19" s="27"/>
      <c r="E19" s="27"/>
      <c r="F19" s="27"/>
      <c r="G19" s="27"/>
      <c r="H19" s="27"/>
      <c r="I19" s="27"/>
      <c r="J19" s="27"/>
      <c r="K19" s="27"/>
      <c r="L19" s="27"/>
      <c r="M19" s="682"/>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1060"/>
      <c r="K21" s="35"/>
      <c r="L21" s="35"/>
      <c r="M21" s="37"/>
    </row>
    <row r="22" spans="1:14">
      <c r="A22" s="2519"/>
      <c r="B22" s="2432"/>
      <c r="C22" s="33" t="s">
        <v>471</v>
      </c>
      <c r="D22" s="1061"/>
      <c r="E22" s="35" t="s">
        <v>472</v>
      </c>
      <c r="F22" s="1062"/>
      <c r="G22" s="35" t="s">
        <v>473</v>
      </c>
      <c r="H22" s="1062"/>
      <c r="I22" s="35"/>
      <c r="J22" s="40"/>
      <c r="K22" s="35"/>
      <c r="L22" s="35"/>
      <c r="M22" s="37"/>
    </row>
    <row r="23" spans="1:14" ht="16.5">
      <c r="A23" s="2519"/>
      <c r="B23" s="2432"/>
      <c r="C23" s="33" t="s">
        <v>474</v>
      </c>
      <c r="D23" s="1061"/>
      <c r="E23" s="35" t="s">
        <v>475</v>
      </c>
      <c r="F23" s="1061"/>
      <c r="G23" s="35"/>
      <c r="H23" s="40"/>
      <c r="I23" s="35"/>
      <c r="J23" s="40"/>
      <c r="K23" s="35"/>
      <c r="L23" s="35"/>
      <c r="M23" s="37"/>
      <c r="N23" s="1242"/>
    </row>
    <row r="24" spans="1:14" ht="16.5">
      <c r="A24" s="2519"/>
      <c r="B24" s="2432"/>
      <c r="C24" s="33" t="s">
        <v>476</v>
      </c>
      <c r="D24" s="1062" t="s">
        <v>534</v>
      </c>
      <c r="E24" s="35" t="s">
        <v>478</v>
      </c>
      <c r="F24" s="2524" t="s">
        <v>551</v>
      </c>
      <c r="G24" s="2524"/>
      <c r="H24" s="2524"/>
      <c r="I24" s="2524"/>
      <c r="J24" s="2524"/>
      <c r="K24" s="2524"/>
      <c r="L24" s="2524"/>
      <c r="M24" s="2525"/>
      <c r="N24" s="1243"/>
    </row>
    <row r="25" spans="1:14" ht="9.75" customHeight="1">
      <c r="A25" s="2519"/>
      <c r="B25" s="2433"/>
      <c r="C25" s="43"/>
      <c r="D25" s="44"/>
      <c r="E25" s="44"/>
      <c r="F25" s="44"/>
      <c r="G25" s="44"/>
      <c r="H25" s="44"/>
      <c r="I25" s="44"/>
      <c r="J25" s="44"/>
      <c r="K25" s="44"/>
      <c r="L25" s="44"/>
      <c r="M25" s="45"/>
    </row>
    <row r="26" spans="1:14">
      <c r="A26" s="2519"/>
      <c r="B26" s="2431" t="s">
        <v>479</v>
      </c>
      <c r="C26" s="687"/>
      <c r="D26" s="47"/>
      <c r="E26" s="47"/>
      <c r="F26" s="47"/>
      <c r="G26" s="47"/>
      <c r="H26" s="47"/>
      <c r="I26" s="47"/>
      <c r="J26" s="47"/>
      <c r="K26" s="47"/>
      <c r="L26" s="133"/>
      <c r="M26" s="1244"/>
    </row>
    <row r="27" spans="1:14">
      <c r="A27" s="2519"/>
      <c r="B27" s="2432"/>
      <c r="C27" s="33" t="s">
        <v>480</v>
      </c>
      <c r="D27" s="1062"/>
      <c r="E27" s="48"/>
      <c r="F27" s="35" t="s">
        <v>481</v>
      </c>
      <c r="G27" s="1061"/>
      <c r="H27" s="48"/>
      <c r="I27" s="35" t="s">
        <v>482</v>
      </c>
      <c r="J27" s="1061" t="s">
        <v>477</v>
      </c>
      <c r="K27" s="48"/>
      <c r="L27" s="118"/>
      <c r="M27" s="119"/>
    </row>
    <row r="28" spans="1:14">
      <c r="A28" s="2519"/>
      <c r="B28" s="2432"/>
      <c r="C28" s="33" t="s">
        <v>483</v>
      </c>
      <c r="D28" s="1245"/>
      <c r="E28" s="118"/>
      <c r="F28" s="35" t="s">
        <v>484</v>
      </c>
      <c r="G28" s="1062"/>
      <c r="H28" s="118"/>
      <c r="I28" s="136"/>
      <c r="J28" s="118"/>
      <c r="K28" s="74"/>
      <c r="L28" s="118"/>
      <c r="M28" s="119"/>
    </row>
    <row r="29" spans="1:14">
      <c r="A29" s="2519"/>
      <c r="B29" s="2433"/>
      <c r="C29" s="51"/>
      <c r="D29" s="52"/>
      <c r="E29" s="52"/>
      <c r="F29" s="52"/>
      <c r="G29" s="52"/>
      <c r="H29" s="52"/>
      <c r="I29" s="52"/>
      <c r="J29" s="52"/>
      <c r="K29" s="52"/>
      <c r="L29" s="137"/>
      <c r="M29" s="138"/>
    </row>
    <row r="30" spans="1:14">
      <c r="A30" s="2519"/>
      <c r="B30" s="56" t="s">
        <v>485</v>
      </c>
      <c r="C30" s="690"/>
      <c r="D30" s="54"/>
      <c r="E30" s="54"/>
      <c r="F30" s="54"/>
      <c r="G30" s="54"/>
      <c r="H30" s="54"/>
      <c r="I30" s="54"/>
      <c r="J30" s="54"/>
      <c r="K30" s="54"/>
      <c r="L30" s="54"/>
      <c r="M30" s="691"/>
    </row>
    <row r="31" spans="1:14">
      <c r="A31" s="2519"/>
      <c r="B31" s="56"/>
      <c r="C31" s="57" t="s">
        <v>486</v>
      </c>
      <c r="D31" s="1062">
        <v>25</v>
      </c>
      <c r="E31" s="48"/>
      <c r="F31" s="59" t="s">
        <v>487</v>
      </c>
      <c r="G31" s="1062">
        <v>2019</v>
      </c>
      <c r="H31" s="48"/>
      <c r="I31" s="59" t="s">
        <v>488</v>
      </c>
      <c r="J31" s="1126" t="s">
        <v>557</v>
      </c>
      <c r="K31" s="1062"/>
      <c r="L31" s="1115"/>
      <c r="M31" s="63"/>
    </row>
    <row r="32" spans="1:14">
      <c r="A32" s="2519"/>
      <c r="B32" s="13"/>
      <c r="C32" s="43"/>
      <c r="D32" s="44"/>
      <c r="E32" s="44"/>
      <c r="F32" s="44"/>
      <c r="G32" s="44"/>
      <c r="H32" s="44"/>
      <c r="I32" s="44"/>
      <c r="J32" s="44"/>
      <c r="K32" s="44"/>
      <c r="L32" s="44"/>
      <c r="M32" s="45"/>
    </row>
    <row r="33" spans="1:13">
      <c r="A33" s="2519"/>
      <c r="B33" s="2431" t="s">
        <v>489</v>
      </c>
      <c r="C33" s="693"/>
      <c r="D33" s="65"/>
      <c r="E33" s="65"/>
      <c r="F33" s="65"/>
      <c r="G33" s="65"/>
      <c r="H33" s="65"/>
      <c r="I33" s="65"/>
      <c r="J33" s="65"/>
      <c r="K33" s="65"/>
      <c r="L33" s="133"/>
      <c r="M33" s="1244"/>
    </row>
    <row r="34" spans="1:13">
      <c r="A34" s="2519"/>
      <c r="B34" s="2432"/>
      <c r="C34" s="66" t="s">
        <v>490</v>
      </c>
      <c r="D34" s="1086">
        <v>2021</v>
      </c>
      <c r="E34" s="67"/>
      <c r="F34" s="48" t="s">
        <v>491</v>
      </c>
      <c r="G34" s="1210">
        <v>2030</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431" t="s">
        <v>493</v>
      </c>
      <c r="C36" s="696"/>
      <c r="D36" s="1100"/>
      <c r="E36" s="1100"/>
      <c r="F36" s="1100"/>
      <c r="G36" s="1100"/>
      <c r="H36" s="1100"/>
      <c r="I36" s="1100"/>
      <c r="J36" s="1100"/>
      <c r="K36" s="1100"/>
      <c r="L36" s="1100"/>
      <c r="M36" s="697"/>
    </row>
    <row r="37" spans="1:13">
      <c r="A37" s="2519"/>
      <c r="B37" s="2432"/>
      <c r="C37" s="72"/>
      <c r="D37" s="1121" t="s">
        <v>494</v>
      </c>
      <c r="E37" s="1121"/>
      <c r="F37" s="1121" t="s">
        <v>495</v>
      </c>
      <c r="G37" s="1121"/>
      <c r="H37" s="74" t="s">
        <v>496</v>
      </c>
      <c r="I37" s="74"/>
      <c r="J37" s="74" t="s">
        <v>497</v>
      </c>
      <c r="K37" s="1121"/>
      <c r="L37" s="1121" t="s">
        <v>498</v>
      </c>
      <c r="M37" s="75"/>
    </row>
    <row r="38" spans="1:13">
      <c r="A38" s="2519"/>
      <c r="B38" s="2432"/>
      <c r="C38" s="72"/>
      <c r="D38" s="2688">
        <v>1</v>
      </c>
      <c r="E38" s="2690"/>
      <c r="F38" s="2688">
        <v>1</v>
      </c>
      <c r="G38" s="2690"/>
      <c r="H38" s="2688">
        <v>1</v>
      </c>
      <c r="I38" s="2690"/>
      <c r="J38" s="2688">
        <v>1</v>
      </c>
      <c r="K38" s="2690"/>
      <c r="L38" s="2688">
        <v>1</v>
      </c>
      <c r="M38" s="2690"/>
    </row>
    <row r="39" spans="1:13">
      <c r="A39" s="2519"/>
      <c r="B39" s="2432"/>
      <c r="C39" s="72"/>
      <c r="D39" s="1121" t="s">
        <v>499</v>
      </c>
      <c r="E39" s="1121"/>
      <c r="F39" s="1121" t="s">
        <v>500</v>
      </c>
      <c r="G39" s="1121"/>
      <c r="H39" s="74" t="s">
        <v>501</v>
      </c>
      <c r="I39" s="74"/>
      <c r="J39" s="74" t="s">
        <v>502</v>
      </c>
      <c r="K39" s="1121"/>
      <c r="L39" s="1121" t="s">
        <v>503</v>
      </c>
      <c r="M39" s="32"/>
    </row>
    <row r="40" spans="1:13">
      <c r="A40" s="2519"/>
      <c r="B40" s="2432"/>
      <c r="C40" s="72"/>
      <c r="D40" s="2688">
        <v>1</v>
      </c>
      <c r="E40" s="2690"/>
      <c r="F40" s="2688">
        <v>1</v>
      </c>
      <c r="G40" s="2690"/>
      <c r="H40" s="2688">
        <v>1</v>
      </c>
      <c r="I40" s="2690"/>
      <c r="J40" s="2688">
        <v>1</v>
      </c>
      <c r="K40" s="2690"/>
      <c r="L40" s="2688">
        <v>1</v>
      </c>
      <c r="M40" s="2690"/>
    </row>
    <row r="41" spans="1:13">
      <c r="A41" s="2519"/>
      <c r="B41" s="2432"/>
      <c r="C41" s="72"/>
      <c r="D41" s="1121" t="s">
        <v>504</v>
      </c>
      <c r="E41" s="1121"/>
      <c r="F41" s="1121" t="s">
        <v>505</v>
      </c>
      <c r="G41" s="1121"/>
      <c r="H41" s="74" t="s">
        <v>506</v>
      </c>
      <c r="I41" s="74"/>
      <c r="J41" s="74" t="s">
        <v>507</v>
      </c>
      <c r="K41" s="1121"/>
      <c r="L41" s="1121" t="s">
        <v>508</v>
      </c>
      <c r="M41" s="32"/>
    </row>
    <row r="42" spans="1:13">
      <c r="A42" s="2519"/>
      <c r="B42" s="2432"/>
      <c r="C42" s="72"/>
      <c r="D42" s="2688"/>
      <c r="E42" s="2451"/>
      <c r="F42" s="2688"/>
      <c r="G42" s="2451"/>
      <c r="H42" s="1246"/>
      <c r="I42" s="1150"/>
      <c r="J42" s="1246"/>
      <c r="K42" s="1150"/>
      <c r="L42" s="1246"/>
      <c r="M42" s="1104"/>
    </row>
    <row r="43" spans="1:13">
      <c r="A43" s="2519"/>
      <c r="B43" s="2432"/>
      <c r="C43" s="72"/>
      <c r="D43" s="705" t="s">
        <v>508</v>
      </c>
      <c r="E43" s="1103"/>
      <c r="F43" s="705" t="s">
        <v>509</v>
      </c>
      <c r="G43" s="1103"/>
      <c r="H43" s="81"/>
      <c r="I43" s="1109"/>
      <c r="J43" s="81"/>
      <c r="K43" s="1109"/>
      <c r="L43" s="81"/>
      <c r="M43" s="706"/>
    </row>
    <row r="44" spans="1:13">
      <c r="A44" s="2519"/>
      <c r="B44" s="2432"/>
      <c r="C44" s="72"/>
      <c r="D44" s="1246"/>
      <c r="E44" s="1150"/>
      <c r="F44" s="2688">
        <v>1</v>
      </c>
      <c r="G44" s="2451"/>
      <c r="H44" s="2528"/>
      <c r="I44" s="2528"/>
      <c r="J44" s="1118"/>
      <c r="K44" s="1121"/>
      <c r="L44" s="1118"/>
      <c r="M44" s="1154"/>
    </row>
    <row r="45" spans="1:13">
      <c r="A45" s="2519"/>
      <c r="B45" s="2432"/>
      <c r="C45" s="86"/>
      <c r="D45" s="705"/>
      <c r="E45" s="1103"/>
      <c r="F45" s="705"/>
      <c r="G45" s="1103"/>
      <c r="H45" s="1108"/>
      <c r="I45" s="1110"/>
      <c r="J45" s="1108"/>
      <c r="K45" s="1110"/>
      <c r="L45" s="1108"/>
      <c r="M45" s="1155"/>
    </row>
    <row r="46" spans="1:13" ht="18" customHeight="1">
      <c r="A46" s="2519"/>
      <c r="B46" s="2677" t="s">
        <v>510</v>
      </c>
      <c r="C46" s="687"/>
      <c r="D46" s="47"/>
      <c r="E46" s="47"/>
      <c r="F46" s="47"/>
      <c r="G46" s="47"/>
      <c r="H46" s="47"/>
      <c r="I46" s="47"/>
      <c r="J46" s="47"/>
      <c r="K46" s="47"/>
      <c r="L46" s="118"/>
      <c r="M46" s="119"/>
    </row>
    <row r="47" spans="1:13">
      <c r="A47" s="2519"/>
      <c r="B47" s="2540"/>
      <c r="C47" s="117"/>
      <c r="D47" s="91" t="s">
        <v>131</v>
      </c>
      <c r="E47" s="92" t="s">
        <v>28</v>
      </c>
      <c r="F47" s="2453" t="s">
        <v>511</v>
      </c>
      <c r="G47" s="2689" t="s">
        <v>2158</v>
      </c>
      <c r="H47" s="2689"/>
      <c r="I47" s="2689"/>
      <c r="J47" s="2689"/>
      <c r="K47" s="94" t="s">
        <v>512</v>
      </c>
      <c r="L47" s="2692"/>
      <c r="M47" s="2693"/>
    </row>
    <row r="48" spans="1:13">
      <c r="A48" s="2519"/>
      <c r="B48" s="2540"/>
      <c r="C48" s="117"/>
      <c r="D48" s="1247" t="s">
        <v>534</v>
      </c>
      <c r="E48" s="1061"/>
      <c r="F48" s="2453"/>
      <c r="G48" s="2689"/>
      <c r="H48" s="2689"/>
      <c r="I48" s="2689"/>
      <c r="J48" s="2689"/>
      <c r="K48" s="118"/>
      <c r="L48" s="2511"/>
      <c r="M48" s="2512"/>
    </row>
    <row r="49" spans="1:14">
      <c r="A49" s="2519"/>
      <c r="B49" s="2590"/>
      <c r="C49" s="146"/>
      <c r="D49" s="137"/>
      <c r="E49" s="137"/>
      <c r="F49" s="137"/>
      <c r="G49" s="137"/>
      <c r="H49" s="137"/>
      <c r="I49" s="137"/>
      <c r="J49" s="137"/>
      <c r="K49" s="137"/>
      <c r="L49" s="118"/>
      <c r="M49" s="119"/>
    </row>
    <row r="50" spans="1:14" ht="48" customHeight="1">
      <c r="A50" s="2519"/>
      <c r="B50" s="1059" t="s">
        <v>513</v>
      </c>
      <c r="C50" s="2654" t="s">
        <v>2159</v>
      </c>
      <c r="D50" s="2494"/>
      <c r="E50" s="2494"/>
      <c r="F50" s="2494"/>
      <c r="G50" s="2494"/>
      <c r="H50" s="2494"/>
      <c r="I50" s="2494"/>
      <c r="J50" s="2494"/>
      <c r="K50" s="2494"/>
      <c r="L50" s="2494"/>
      <c r="M50" s="2495"/>
      <c r="N50" s="1240"/>
    </row>
    <row r="51" spans="1:14">
      <c r="A51" s="2519"/>
      <c r="B51" s="1059" t="s">
        <v>514</v>
      </c>
      <c r="C51" s="2660" t="s">
        <v>2160</v>
      </c>
      <c r="D51" s="2465"/>
      <c r="E51" s="2465"/>
      <c r="F51" s="2465"/>
      <c r="G51" s="2465"/>
      <c r="H51" s="2465"/>
      <c r="I51" s="2465"/>
      <c r="J51" s="2465"/>
      <c r="K51" s="2465"/>
      <c r="L51" s="2465"/>
      <c r="M51" s="2466"/>
    </row>
    <row r="52" spans="1:14">
      <c r="A52" s="2519"/>
      <c r="B52" s="1053" t="s">
        <v>515</v>
      </c>
      <c r="C52" s="1123" t="s">
        <v>9</v>
      </c>
      <c r="D52" s="1105"/>
      <c r="E52" s="1105"/>
      <c r="F52" s="1105"/>
      <c r="G52" s="1105"/>
      <c r="H52" s="1105"/>
      <c r="I52" s="1105"/>
      <c r="J52" s="1105"/>
      <c r="K52" s="1105"/>
      <c r="L52" s="1105"/>
      <c r="M52" s="1106"/>
    </row>
    <row r="53" spans="1:14">
      <c r="A53" s="2519"/>
      <c r="B53" s="1059" t="s">
        <v>517</v>
      </c>
      <c r="C53" s="1123" t="s">
        <v>9</v>
      </c>
      <c r="D53" s="1105"/>
      <c r="E53" s="1105"/>
      <c r="F53" s="1105"/>
      <c r="G53" s="1105"/>
      <c r="H53" s="1105"/>
      <c r="I53" s="1105"/>
      <c r="J53" s="1105"/>
      <c r="K53" s="1105"/>
      <c r="L53" s="1105"/>
      <c r="M53" s="1106"/>
    </row>
    <row r="54" spans="1:14" ht="15.75" customHeight="1">
      <c r="A54" s="2649" t="s">
        <v>518</v>
      </c>
      <c r="B54" s="1081" t="s">
        <v>519</v>
      </c>
      <c r="C54" s="2684" t="s">
        <v>2161</v>
      </c>
      <c r="D54" s="2425"/>
      <c r="E54" s="2425"/>
      <c r="F54" s="2425"/>
      <c r="G54" s="2425"/>
      <c r="H54" s="2425"/>
      <c r="I54" s="2425"/>
      <c r="J54" s="2425"/>
      <c r="K54" s="2425"/>
      <c r="L54" s="2425"/>
      <c r="M54" s="2426"/>
    </row>
    <row r="55" spans="1:14">
      <c r="A55" s="2502"/>
      <c r="B55" s="1081" t="s">
        <v>521</v>
      </c>
      <c r="C55" s="2684" t="s">
        <v>752</v>
      </c>
      <c r="D55" s="2425"/>
      <c r="E55" s="2425"/>
      <c r="F55" s="2425"/>
      <c r="G55" s="2425"/>
      <c r="H55" s="2425"/>
      <c r="I55" s="2425"/>
      <c r="J55" s="2425"/>
      <c r="K55" s="2425"/>
      <c r="L55" s="2425"/>
      <c r="M55" s="2426"/>
    </row>
    <row r="56" spans="1:14">
      <c r="A56" s="2502"/>
      <c r="B56" s="1081" t="s">
        <v>523</v>
      </c>
      <c r="C56" s="2684" t="s">
        <v>557</v>
      </c>
      <c r="D56" s="2425"/>
      <c r="E56" s="2425"/>
      <c r="F56" s="2425"/>
      <c r="G56" s="2425"/>
      <c r="H56" s="2425"/>
      <c r="I56" s="2425"/>
      <c r="J56" s="2425"/>
      <c r="K56" s="2425"/>
      <c r="L56" s="2425"/>
      <c r="M56" s="2426"/>
    </row>
    <row r="57" spans="1:14" ht="15.75" customHeight="1">
      <c r="A57" s="2502"/>
      <c r="B57" s="1082" t="s">
        <v>524</v>
      </c>
      <c r="C57" s="2660" t="s">
        <v>2160</v>
      </c>
      <c r="D57" s="2465"/>
      <c r="E57" s="2465"/>
      <c r="F57" s="2465"/>
      <c r="G57" s="2465"/>
      <c r="H57" s="2465"/>
      <c r="I57" s="2465"/>
      <c r="J57" s="2465"/>
      <c r="K57" s="2465"/>
      <c r="L57" s="2465"/>
      <c r="M57" s="2466"/>
    </row>
    <row r="58" spans="1:14" ht="15.75" customHeight="1">
      <c r="A58" s="2502"/>
      <c r="B58" s="1081" t="s">
        <v>526</v>
      </c>
      <c r="C58" s="2694" t="s">
        <v>2162</v>
      </c>
      <c r="D58" s="2425"/>
      <c r="E58" s="2425"/>
      <c r="F58" s="2425"/>
      <c r="G58" s="2425"/>
      <c r="H58" s="2425"/>
      <c r="I58" s="2425"/>
      <c r="J58" s="2425"/>
      <c r="K58" s="2425"/>
      <c r="L58" s="2425"/>
      <c r="M58" s="2426"/>
    </row>
    <row r="59" spans="1:14" ht="16.5" thickBot="1">
      <c r="A59" s="2516"/>
      <c r="B59" s="1081" t="s">
        <v>527</v>
      </c>
      <c r="C59" s="2684">
        <v>3358000</v>
      </c>
      <c r="D59" s="2425"/>
      <c r="E59" s="2425"/>
      <c r="F59" s="2425"/>
      <c r="G59" s="2425"/>
      <c r="H59" s="2425"/>
      <c r="I59" s="2425"/>
      <c r="J59" s="2425"/>
      <c r="K59" s="2425"/>
      <c r="L59" s="2425"/>
      <c r="M59" s="2426"/>
    </row>
    <row r="60" spans="1:14" ht="15.75" customHeight="1">
      <c r="A60" s="2649" t="s">
        <v>528</v>
      </c>
      <c r="B60" s="1089" t="s">
        <v>529</v>
      </c>
      <c r="C60" s="2684" t="s">
        <v>2163</v>
      </c>
      <c r="D60" s="2425"/>
      <c r="E60" s="2425"/>
      <c r="F60" s="2425"/>
      <c r="G60" s="2425"/>
      <c r="H60" s="2425"/>
      <c r="I60" s="2425"/>
      <c r="J60" s="2425"/>
      <c r="K60" s="2425"/>
      <c r="L60" s="2425"/>
      <c r="M60" s="2426"/>
    </row>
    <row r="61" spans="1:14" ht="30" customHeight="1">
      <c r="A61" s="2502"/>
      <c r="B61" s="1089" t="s">
        <v>531</v>
      </c>
      <c r="C61" s="2684" t="s">
        <v>1670</v>
      </c>
      <c r="D61" s="2425"/>
      <c r="E61" s="2425"/>
      <c r="F61" s="2425"/>
      <c r="G61" s="2425"/>
      <c r="H61" s="2425"/>
      <c r="I61" s="2425"/>
      <c r="J61" s="2425"/>
      <c r="K61" s="2425"/>
      <c r="L61" s="2425"/>
      <c r="M61" s="2426"/>
    </row>
    <row r="62" spans="1:14" ht="30" customHeight="1" thickBot="1">
      <c r="A62" s="2502"/>
      <c r="B62" s="1090" t="s">
        <v>5</v>
      </c>
      <c r="C62" s="2685" t="s">
        <v>560</v>
      </c>
      <c r="D62" s="2686"/>
      <c r="E62" s="2686"/>
      <c r="F62" s="2686"/>
      <c r="G62" s="2686"/>
      <c r="H62" s="2686"/>
      <c r="I62" s="2686"/>
      <c r="J62" s="2686"/>
      <c r="K62" s="2686"/>
      <c r="L62" s="2686"/>
      <c r="M62" s="2687"/>
    </row>
    <row r="63" spans="1:14" ht="48" thickBot="1">
      <c r="A63" s="150" t="s">
        <v>533</v>
      </c>
      <c r="B63" s="104"/>
      <c r="C63" s="2651"/>
      <c r="D63" s="2652"/>
      <c r="E63" s="2652"/>
      <c r="F63" s="2652"/>
      <c r="G63" s="2652"/>
      <c r="H63" s="2652"/>
      <c r="I63" s="2652"/>
      <c r="J63" s="2652"/>
      <c r="K63" s="2652"/>
      <c r="L63" s="2652"/>
      <c r="M63" s="2653"/>
    </row>
  </sheetData>
  <mergeCells count="65">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I10:J10"/>
    <mergeCell ref="F40:G40"/>
    <mergeCell ref="H40:I40"/>
    <mergeCell ref="J40:K40"/>
    <mergeCell ref="L40:M40"/>
    <mergeCell ref="A17:A53"/>
    <mergeCell ref="C17:M17"/>
    <mergeCell ref="C18:M18"/>
    <mergeCell ref="B19:B25"/>
    <mergeCell ref="F24:M24"/>
    <mergeCell ref="B26:B29"/>
    <mergeCell ref="B33:B35"/>
    <mergeCell ref="B36:B45"/>
    <mergeCell ref="D38:E38"/>
    <mergeCell ref="F38:G38"/>
    <mergeCell ref="C63:M63"/>
    <mergeCell ref="C9:E9"/>
    <mergeCell ref="F9:G9"/>
    <mergeCell ref="I9:J9"/>
    <mergeCell ref="C10:D10"/>
    <mergeCell ref="F10:G10"/>
    <mergeCell ref="L47:M48"/>
    <mergeCell ref="C50:M50"/>
    <mergeCell ref="C51:M51"/>
    <mergeCell ref="C54:M54"/>
    <mergeCell ref="C55:M55"/>
    <mergeCell ref="C56:M56"/>
    <mergeCell ref="C57:M57"/>
    <mergeCell ref="C58:M58"/>
    <mergeCell ref="C59:M59"/>
    <mergeCell ref="D42:E42"/>
    <mergeCell ref="I7:M7"/>
    <mergeCell ref="A60:A62"/>
    <mergeCell ref="C60:M60"/>
    <mergeCell ref="C61:M61"/>
    <mergeCell ref="C62:M62"/>
    <mergeCell ref="A54:A59"/>
    <mergeCell ref="F42:G42"/>
    <mergeCell ref="F44:G44"/>
    <mergeCell ref="H44:I44"/>
    <mergeCell ref="B46:B49"/>
    <mergeCell ref="F47:F48"/>
    <mergeCell ref="G47:J48"/>
    <mergeCell ref="H38:I38"/>
    <mergeCell ref="J38:K38"/>
    <mergeCell ref="L38:M38"/>
    <mergeCell ref="D40:E40"/>
  </mergeCells>
  <dataValidations count="7">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formula1>INDIRECT(#REF!)</formula1>
    </dataValidation>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ataValidations>
  <hyperlinks>
    <hyperlink ref="C58"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C4" sqref="C4"/>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766</v>
      </c>
      <c r="C1" s="153"/>
      <c r="D1" s="153"/>
      <c r="E1" s="153"/>
      <c r="F1" s="153"/>
      <c r="G1" s="153"/>
      <c r="H1" s="153"/>
      <c r="I1" s="153"/>
      <c r="J1" s="153"/>
      <c r="K1" s="153"/>
      <c r="L1" s="153"/>
      <c r="M1" s="154"/>
    </row>
    <row r="2" spans="1:13" ht="39" customHeight="1">
      <c r="A2" s="2547" t="s">
        <v>457</v>
      </c>
      <c r="B2" s="4" t="s">
        <v>458</v>
      </c>
      <c r="C2" s="2582" t="s">
        <v>111</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779</v>
      </c>
      <c r="D7" s="2588"/>
      <c r="E7" s="14"/>
      <c r="F7" s="14"/>
      <c r="G7" s="15"/>
      <c r="H7" s="16" t="s">
        <v>5</v>
      </c>
      <c r="I7" s="2587" t="s">
        <v>780</v>
      </c>
      <c r="J7" s="2588"/>
      <c r="K7" s="2588"/>
      <c r="L7" s="2588"/>
      <c r="M7" s="2589"/>
    </row>
    <row r="8" spans="1:13" ht="15.75" customHeight="1">
      <c r="A8" s="2548"/>
      <c r="B8" s="2539" t="s">
        <v>462</v>
      </c>
      <c r="C8" s="2722" t="s">
        <v>781</v>
      </c>
      <c r="D8" s="2435"/>
      <c r="E8" s="183"/>
      <c r="F8" s="183"/>
      <c r="G8" s="183"/>
      <c r="H8" s="183"/>
      <c r="I8" s="2643" t="s">
        <v>29</v>
      </c>
      <c r="J8" s="2643"/>
      <c r="K8" s="177"/>
      <c r="L8" s="177"/>
      <c r="M8" s="178"/>
    </row>
    <row r="9" spans="1:13" ht="15.75" customHeight="1">
      <c r="A9" s="2548"/>
      <c r="B9" s="2540"/>
      <c r="C9" s="2436"/>
      <c r="D9" s="2437"/>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103.5" customHeight="1">
      <c r="A11" s="2548"/>
      <c r="B11" s="109" t="s">
        <v>464</v>
      </c>
      <c r="C11" s="2513" t="s">
        <v>1896</v>
      </c>
      <c r="D11" s="2514"/>
      <c r="E11" s="2514"/>
      <c r="F11" s="2514"/>
      <c r="G11" s="2514"/>
      <c r="H11" s="2514"/>
      <c r="I11" s="2514"/>
      <c r="J11" s="2514"/>
      <c r="K11" s="2514"/>
      <c r="L11" s="2514"/>
      <c r="M11" s="2515"/>
    </row>
    <row r="12" spans="1:13" ht="88.5" customHeight="1">
      <c r="A12" s="2548"/>
      <c r="B12" s="109" t="s">
        <v>543</v>
      </c>
      <c r="C12" s="2513" t="s">
        <v>782</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783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0.09</v>
      </c>
      <c r="E36" s="165"/>
      <c r="F36" s="161">
        <v>0.18</v>
      </c>
      <c r="G36" s="165"/>
      <c r="H36" s="161">
        <v>0.3</v>
      </c>
      <c r="I36" s="165"/>
      <c r="J36" s="161">
        <v>0.4</v>
      </c>
      <c r="K36" s="165"/>
      <c r="L36" s="161">
        <v>0.5</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0.56999999999999995</v>
      </c>
      <c r="E38" s="165"/>
      <c r="F38" s="161">
        <v>0.67</v>
      </c>
      <c r="G38" s="165"/>
      <c r="H38" s="161">
        <v>0.8</v>
      </c>
      <c r="I38" s="165"/>
      <c r="J38" s="161">
        <v>0.94</v>
      </c>
      <c r="K38" s="165"/>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784</v>
      </c>
      <c r="D48" s="2514"/>
      <c r="E48" s="2514"/>
      <c r="F48" s="2514"/>
      <c r="G48" s="2514"/>
      <c r="H48" s="2514"/>
      <c r="I48" s="2514"/>
      <c r="J48" s="2514"/>
      <c r="K48" s="2514"/>
      <c r="L48" s="2514"/>
      <c r="M48" s="2515"/>
    </row>
    <row r="49" spans="1:13" ht="38.25" customHeight="1">
      <c r="A49" s="2519"/>
      <c r="B49" s="5" t="s">
        <v>514</v>
      </c>
      <c r="C49" s="2513" t="s">
        <v>785</v>
      </c>
      <c r="D49" s="2514"/>
      <c r="E49" s="2514"/>
      <c r="F49" s="2514"/>
      <c r="G49" s="2514"/>
      <c r="H49" s="2514"/>
      <c r="I49" s="2514"/>
      <c r="J49" s="2514"/>
      <c r="K49" s="2514"/>
      <c r="L49" s="2514"/>
      <c r="M49" s="2515"/>
    </row>
    <row r="50" spans="1:13" ht="15.75" customHeight="1">
      <c r="A50" s="2519"/>
      <c r="B50" s="5" t="s">
        <v>515</v>
      </c>
      <c r="C50" s="2645">
        <v>90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786</v>
      </c>
      <c r="D52" s="2592"/>
      <c r="E52" s="2592"/>
      <c r="F52" s="2592"/>
      <c r="G52" s="2592"/>
      <c r="H52" s="2592"/>
      <c r="I52" s="2592"/>
      <c r="J52" s="2592"/>
      <c r="K52" s="2592"/>
      <c r="L52" s="2592"/>
      <c r="M52" s="2593"/>
    </row>
    <row r="53" spans="1:13" ht="15.75" customHeight="1">
      <c r="A53" s="2502"/>
      <c r="B53" s="98" t="s">
        <v>521</v>
      </c>
      <c r="C53" s="2591" t="s">
        <v>787</v>
      </c>
      <c r="D53" s="2592"/>
      <c r="E53" s="2592"/>
      <c r="F53" s="2592"/>
      <c r="G53" s="2592"/>
      <c r="H53" s="2592"/>
      <c r="I53" s="2592"/>
      <c r="J53" s="2592"/>
      <c r="K53" s="2592"/>
      <c r="L53" s="2592"/>
      <c r="M53" s="2593"/>
    </row>
    <row r="54" spans="1:13" ht="15.75" customHeight="1">
      <c r="A54" s="2502"/>
      <c r="B54" s="98" t="s">
        <v>523</v>
      </c>
      <c r="C54" s="2591" t="s">
        <v>112</v>
      </c>
      <c r="D54" s="2592"/>
      <c r="E54" s="2592"/>
      <c r="F54" s="2592"/>
      <c r="G54" s="2592"/>
      <c r="H54" s="2592"/>
      <c r="I54" s="2592"/>
      <c r="J54" s="2592"/>
      <c r="K54" s="2592"/>
      <c r="L54" s="2592"/>
      <c r="M54" s="2593"/>
    </row>
    <row r="55" spans="1:13" ht="15.75" customHeight="1">
      <c r="A55" s="2502"/>
      <c r="B55" s="99" t="s">
        <v>524</v>
      </c>
      <c r="C55" s="2591" t="s">
        <v>788</v>
      </c>
      <c r="D55" s="2592"/>
      <c r="E55" s="2592"/>
      <c r="F55" s="2592"/>
      <c r="G55" s="2592"/>
      <c r="H55" s="2592"/>
      <c r="I55" s="2592"/>
      <c r="J55" s="2592"/>
      <c r="K55" s="2592"/>
      <c r="L55" s="2592"/>
      <c r="M55" s="2593"/>
    </row>
    <row r="56" spans="1:13" ht="15.75" customHeight="1">
      <c r="A56" s="2502"/>
      <c r="B56" s="98" t="s">
        <v>526</v>
      </c>
      <c r="C56" s="2597" t="s">
        <v>789</v>
      </c>
      <c r="D56" s="2592"/>
      <c r="E56" s="2592"/>
      <c r="F56" s="2592"/>
      <c r="G56" s="2592"/>
      <c r="H56" s="2592"/>
      <c r="I56" s="2592"/>
      <c r="J56" s="2592"/>
      <c r="K56" s="2592"/>
      <c r="L56" s="2592"/>
      <c r="M56" s="2593"/>
    </row>
    <row r="57" spans="1:13" ht="16.5" customHeight="1" thickBot="1">
      <c r="A57" s="2516"/>
      <c r="B57" s="98" t="s">
        <v>527</v>
      </c>
      <c r="C57" s="2591" t="s">
        <v>790</v>
      </c>
      <c r="D57" s="2592"/>
      <c r="E57" s="2592"/>
      <c r="F57" s="2592"/>
      <c r="G57" s="2592"/>
      <c r="H57" s="2592"/>
      <c r="I57" s="2592"/>
      <c r="J57" s="2592"/>
      <c r="K57" s="2592"/>
      <c r="L57" s="2592"/>
      <c r="M57" s="2593"/>
    </row>
    <row r="58" spans="1:13" ht="15.75" customHeight="1">
      <c r="A58" s="2501" t="s">
        <v>528</v>
      </c>
      <c r="B58" s="100" t="s">
        <v>529</v>
      </c>
      <c r="C58" s="2591" t="s">
        <v>791</v>
      </c>
      <c r="D58" s="2592"/>
      <c r="E58" s="2592"/>
      <c r="F58" s="2592"/>
      <c r="G58" s="2592"/>
      <c r="H58" s="2592"/>
      <c r="I58" s="2592"/>
      <c r="J58" s="2592"/>
      <c r="K58" s="2592"/>
      <c r="L58" s="2592"/>
      <c r="M58" s="2593"/>
    </row>
    <row r="59" spans="1:13" ht="30" customHeight="1">
      <c r="A59" s="2502"/>
      <c r="B59" s="100" t="s">
        <v>531</v>
      </c>
      <c r="C59" s="2591" t="s">
        <v>792</v>
      </c>
      <c r="D59" s="2592"/>
      <c r="E59" s="2592"/>
      <c r="F59" s="2592"/>
      <c r="G59" s="2592"/>
      <c r="H59" s="2592"/>
      <c r="I59" s="2592"/>
      <c r="J59" s="2592"/>
      <c r="K59" s="2592"/>
      <c r="L59" s="2592"/>
      <c r="M59" s="2593"/>
    </row>
    <row r="60" spans="1:13" ht="30" customHeight="1" thickBot="1">
      <c r="A60" s="2502"/>
      <c r="B60" s="101" t="s">
        <v>5</v>
      </c>
      <c r="C60" s="2591" t="s">
        <v>112</v>
      </c>
      <c r="D60" s="2592"/>
      <c r="E60" s="2592"/>
      <c r="F60" s="2592"/>
      <c r="G60" s="2592"/>
      <c r="H60" s="2592"/>
      <c r="I60" s="2592"/>
      <c r="J60" s="2592"/>
      <c r="K60" s="2592"/>
      <c r="L60" s="2592"/>
      <c r="M60" s="2593"/>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772</v>
      </c>
      <c r="C1" s="153"/>
      <c r="D1" s="153"/>
      <c r="E1" s="153"/>
      <c r="F1" s="153"/>
      <c r="G1" s="153"/>
      <c r="H1" s="153"/>
      <c r="I1" s="153"/>
      <c r="J1" s="153"/>
      <c r="K1" s="153"/>
      <c r="L1" s="153"/>
      <c r="M1" s="154"/>
    </row>
    <row r="2" spans="1:13" ht="39" customHeight="1">
      <c r="A2" s="2547" t="s">
        <v>457</v>
      </c>
      <c r="B2" s="4" t="s">
        <v>458</v>
      </c>
      <c r="C2" s="2582" t="s">
        <v>794</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779</v>
      </c>
      <c r="D7" s="2588"/>
      <c r="E7" s="14"/>
      <c r="F7" s="14"/>
      <c r="G7" s="15"/>
      <c r="H7" s="16" t="s">
        <v>5</v>
      </c>
      <c r="I7" s="2587" t="s">
        <v>780</v>
      </c>
      <c r="J7" s="2588"/>
      <c r="K7" s="2588"/>
      <c r="L7" s="2588"/>
      <c r="M7" s="2589"/>
    </row>
    <row r="8" spans="1:13" ht="15.75" customHeight="1">
      <c r="A8" s="2548"/>
      <c r="B8" s="2539" t="s">
        <v>462</v>
      </c>
      <c r="C8" s="2728" t="s">
        <v>795</v>
      </c>
      <c r="D8" s="2729"/>
      <c r="E8" s="2729"/>
      <c r="F8" s="2729"/>
      <c r="G8" s="2729"/>
      <c r="H8" s="2729"/>
      <c r="I8" s="2729"/>
      <c r="J8" s="2729"/>
      <c r="K8" s="2729"/>
      <c r="L8" s="2729"/>
      <c r="M8" s="2730"/>
    </row>
    <row r="9" spans="1:13" ht="15.75" customHeight="1">
      <c r="A9" s="2548"/>
      <c r="B9" s="2540"/>
      <c r="C9" s="2731"/>
      <c r="D9" s="2732"/>
      <c r="E9" s="2732"/>
      <c r="F9" s="2732"/>
      <c r="G9" s="2732"/>
      <c r="H9" s="2732"/>
      <c r="I9" s="2732"/>
      <c r="J9" s="2732"/>
      <c r="K9" s="2732"/>
      <c r="L9" s="2732"/>
      <c r="M9" s="2733"/>
    </row>
    <row r="10" spans="1:13">
      <c r="A10" s="2548"/>
      <c r="B10" s="2590"/>
      <c r="C10" s="2612" t="s">
        <v>463</v>
      </c>
      <c r="D10" s="2613"/>
      <c r="E10" s="23"/>
      <c r="F10" s="2569" t="s">
        <v>463</v>
      </c>
      <c r="G10" s="2569"/>
      <c r="H10" s="23"/>
      <c r="I10" s="2569" t="s">
        <v>463</v>
      </c>
      <c r="J10" s="2569"/>
      <c r="K10" s="23"/>
      <c r="L10" s="24"/>
      <c r="M10" s="25"/>
    </row>
    <row r="11" spans="1:13" ht="103.5" customHeight="1">
      <c r="A11" s="2548"/>
      <c r="B11" s="109" t="s">
        <v>464</v>
      </c>
      <c r="C11" s="2513" t="s">
        <v>796</v>
      </c>
      <c r="D11" s="2514"/>
      <c r="E11" s="2514"/>
      <c r="F11" s="2514"/>
      <c r="G11" s="2514"/>
      <c r="H11" s="2514"/>
      <c r="I11" s="2514"/>
      <c r="J11" s="2514"/>
      <c r="K11" s="2514"/>
      <c r="L11" s="2514"/>
      <c r="M11" s="2515"/>
    </row>
    <row r="12" spans="1:13" ht="88.5" customHeight="1">
      <c r="A12" s="2548"/>
      <c r="B12" s="109" t="s">
        <v>543</v>
      </c>
      <c r="C12" s="2513" t="s">
        <v>797</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113</v>
      </c>
      <c r="D15" s="2514"/>
      <c r="E15" s="2514"/>
      <c r="F15" s="2514"/>
      <c r="G15" s="2514"/>
      <c r="H15" s="2514"/>
      <c r="I15" s="2514"/>
      <c r="J15" s="2514"/>
      <c r="K15" s="2514"/>
      <c r="L15" s="2514"/>
      <c r="M15" s="2515"/>
    </row>
    <row r="16" spans="1:13" ht="30" customHeight="1">
      <c r="A16" s="2519"/>
      <c r="B16" s="5" t="s">
        <v>550</v>
      </c>
      <c r="C16" s="2513" t="s">
        <v>798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t="s">
        <v>534</v>
      </c>
      <c r="E21" s="35" t="s">
        <v>475</v>
      </c>
      <c r="F21" s="38"/>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85">
        <v>2</v>
      </c>
      <c r="E36" s="186"/>
      <c r="F36" s="185">
        <v>2</v>
      </c>
      <c r="G36" s="186"/>
      <c r="H36" s="185">
        <v>2</v>
      </c>
      <c r="I36" s="186"/>
      <c r="J36" s="185">
        <v>2</v>
      </c>
      <c r="K36" s="186"/>
      <c r="L36" s="185">
        <v>2</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85">
        <v>2</v>
      </c>
      <c r="E38" s="165"/>
      <c r="F38" s="185">
        <v>2</v>
      </c>
      <c r="G38" s="165"/>
      <c r="H38" s="185">
        <v>2</v>
      </c>
      <c r="I38" s="165"/>
      <c r="J38" s="185">
        <v>2</v>
      </c>
      <c r="K38" s="165"/>
      <c r="L38" s="185">
        <v>2</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85">
        <v>2</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22</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799</v>
      </c>
      <c r="D48" s="2580"/>
      <c r="E48" s="2580"/>
      <c r="F48" s="2580"/>
      <c r="G48" s="2580"/>
      <c r="H48" s="2580"/>
      <c r="I48" s="2580"/>
      <c r="J48" s="2580"/>
      <c r="K48" s="2580"/>
      <c r="L48" s="2580"/>
      <c r="M48" s="2581"/>
    </row>
    <row r="49" spans="1:13" ht="38.25" customHeight="1">
      <c r="A49" s="2519"/>
      <c r="B49" s="5" t="s">
        <v>514</v>
      </c>
      <c r="C49" s="2645" t="s">
        <v>800</v>
      </c>
      <c r="D49" s="2580"/>
      <c r="E49" s="2580"/>
      <c r="F49" s="2580"/>
      <c r="G49" s="2580"/>
      <c r="H49" s="2580"/>
      <c r="I49" s="2580"/>
      <c r="J49" s="2580"/>
      <c r="K49" s="2580"/>
      <c r="L49" s="2580"/>
      <c r="M49" s="2581"/>
    </row>
    <row r="50" spans="1:13" ht="15.75" customHeight="1">
      <c r="A50" s="2519"/>
      <c r="B50" s="5" t="s">
        <v>515</v>
      </c>
      <c r="C50" s="2645">
        <v>30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725" t="s">
        <v>801</v>
      </c>
      <c r="D52" s="2726"/>
      <c r="E52" s="2726"/>
      <c r="F52" s="2726"/>
      <c r="G52" s="2726"/>
      <c r="H52" s="2726"/>
      <c r="I52" s="2726"/>
      <c r="J52" s="2726"/>
      <c r="K52" s="2726"/>
      <c r="L52" s="2726"/>
      <c r="M52" s="2727"/>
    </row>
    <row r="53" spans="1:13" ht="15.75" customHeight="1">
      <c r="A53" s="2502"/>
      <c r="B53" s="98" t="s">
        <v>521</v>
      </c>
      <c r="C53" s="2725" t="s">
        <v>802</v>
      </c>
      <c r="D53" s="2726"/>
      <c r="E53" s="2726"/>
      <c r="F53" s="2726"/>
      <c r="G53" s="2726"/>
      <c r="H53" s="2726"/>
      <c r="I53" s="2726"/>
      <c r="J53" s="2726"/>
      <c r="K53" s="2726"/>
      <c r="L53" s="2726"/>
      <c r="M53" s="2727"/>
    </row>
    <row r="54" spans="1:13" ht="15.75" customHeight="1">
      <c r="A54" s="2502"/>
      <c r="B54" s="98" t="s">
        <v>523</v>
      </c>
      <c r="C54" s="2725" t="s">
        <v>800</v>
      </c>
      <c r="D54" s="2726"/>
      <c r="E54" s="2726"/>
      <c r="F54" s="2726"/>
      <c r="G54" s="2726"/>
      <c r="H54" s="2726"/>
      <c r="I54" s="2726"/>
      <c r="J54" s="2726"/>
      <c r="K54" s="2726"/>
      <c r="L54" s="2726"/>
      <c r="M54" s="2727"/>
    </row>
    <row r="55" spans="1:13" ht="15.75" customHeight="1">
      <c r="A55" s="2502"/>
      <c r="B55" s="99" t="s">
        <v>524</v>
      </c>
      <c r="C55" s="2645" t="s">
        <v>119</v>
      </c>
      <c r="D55" s="2580"/>
      <c r="E55" s="2580"/>
      <c r="F55" s="2580"/>
      <c r="G55" s="2580"/>
      <c r="H55" s="2580"/>
      <c r="I55" s="2580"/>
      <c r="J55" s="2580"/>
      <c r="K55" s="2580"/>
      <c r="L55" s="2580"/>
      <c r="M55" s="2581"/>
    </row>
    <row r="56" spans="1:13" ht="15.75" customHeight="1">
      <c r="A56" s="2502"/>
      <c r="B56" s="98" t="s">
        <v>526</v>
      </c>
      <c r="C56" s="2597" t="s">
        <v>803</v>
      </c>
      <c r="D56" s="2580"/>
      <c r="E56" s="2580"/>
      <c r="F56" s="2580"/>
      <c r="G56" s="2580"/>
      <c r="H56" s="2580"/>
      <c r="I56" s="2580"/>
      <c r="J56" s="2580"/>
      <c r="K56" s="2580"/>
      <c r="L56" s="2580"/>
      <c r="M56" s="2581"/>
    </row>
    <row r="57" spans="1:13" ht="16.5" customHeight="1" thickBot="1">
      <c r="A57" s="2516"/>
      <c r="B57" s="98" t="s">
        <v>527</v>
      </c>
      <c r="C57" s="2645">
        <v>3680038</v>
      </c>
      <c r="D57" s="2580"/>
      <c r="E57" s="2580"/>
      <c r="F57" s="2580"/>
      <c r="G57" s="2580"/>
      <c r="H57" s="2580"/>
      <c r="I57" s="2580"/>
      <c r="J57" s="2580"/>
      <c r="K57" s="2580"/>
      <c r="L57" s="2580"/>
      <c r="M57" s="2581"/>
    </row>
    <row r="58" spans="1:13" ht="15.75" customHeight="1">
      <c r="A58" s="2501" t="s">
        <v>528</v>
      </c>
      <c r="B58" s="100" t="s">
        <v>529</v>
      </c>
      <c r="C58" s="2645" t="s">
        <v>804</v>
      </c>
      <c r="D58" s="2580"/>
      <c r="E58" s="2580"/>
      <c r="F58" s="2580"/>
      <c r="G58" s="2580"/>
      <c r="H58" s="2580"/>
      <c r="I58" s="2580"/>
      <c r="J58" s="2580"/>
      <c r="K58" s="2580"/>
      <c r="L58" s="2580"/>
      <c r="M58" s="2581"/>
    </row>
    <row r="59" spans="1:13" ht="30" customHeight="1">
      <c r="A59" s="2502"/>
      <c r="B59" s="100" t="s">
        <v>531</v>
      </c>
      <c r="C59" s="2645" t="s">
        <v>805</v>
      </c>
      <c r="D59" s="2580"/>
      <c r="E59" s="2580"/>
      <c r="F59" s="2580"/>
      <c r="G59" s="2580"/>
      <c r="H59" s="2580"/>
      <c r="I59" s="2580"/>
      <c r="J59" s="2580"/>
      <c r="K59" s="2580"/>
      <c r="L59" s="2580"/>
      <c r="M59" s="2581"/>
    </row>
    <row r="60" spans="1:13" ht="30" customHeight="1" thickBot="1">
      <c r="A60" s="2502"/>
      <c r="B60" s="101" t="s">
        <v>5</v>
      </c>
      <c r="C60" s="2645" t="s">
        <v>800</v>
      </c>
      <c r="D60" s="2580"/>
      <c r="E60" s="2580"/>
      <c r="F60" s="2580"/>
      <c r="G60" s="2580"/>
      <c r="H60" s="2580"/>
      <c r="I60" s="2580"/>
      <c r="J60" s="2580"/>
      <c r="K60" s="2580"/>
      <c r="L60" s="2580"/>
      <c r="M60" s="2581"/>
    </row>
    <row r="61" spans="1:13" ht="16.5" customHeight="1" thickBot="1">
      <c r="A61" s="150" t="s">
        <v>533</v>
      </c>
      <c r="B61" s="104"/>
      <c r="C61" s="2506" t="s">
        <v>806</v>
      </c>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rsalcedo@serviciocivil.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'C:\Users\adriana\Desktop\SDM\PPMEG\C:\Users\ASUS\Downloads\[3. Ficha producto_IDECA.xlsx]Desplegables'!#REF!</xm:f>
          </x14:formula1>
          <xm:sqref>G45:J46 C14:D14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5" zoomScaleNormal="85" workbookViewId="0">
      <selection activeCell="C5" sqref="C5:M5"/>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778</v>
      </c>
      <c r="C1" s="153"/>
      <c r="D1" s="153"/>
      <c r="E1" s="153"/>
      <c r="F1" s="153"/>
      <c r="G1" s="153"/>
      <c r="H1" s="153"/>
      <c r="I1" s="153"/>
      <c r="J1" s="153"/>
      <c r="K1" s="153"/>
      <c r="L1" s="153"/>
      <c r="M1" s="154"/>
    </row>
    <row r="2" spans="1:13" ht="39" customHeight="1">
      <c r="A2" s="2547" t="s">
        <v>457</v>
      </c>
      <c r="B2" s="4" t="s">
        <v>458</v>
      </c>
      <c r="C2" s="2582" t="s">
        <v>114</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779</v>
      </c>
      <c r="D7" s="2588"/>
      <c r="E7" s="14"/>
      <c r="F7" s="14"/>
      <c r="G7" s="15"/>
      <c r="H7" s="16" t="s">
        <v>5</v>
      </c>
      <c r="I7" s="2587" t="s">
        <v>780</v>
      </c>
      <c r="J7" s="2588"/>
      <c r="K7" s="2588"/>
      <c r="L7" s="2588"/>
      <c r="M7" s="2589"/>
    </row>
    <row r="8" spans="1:13" ht="15.75" customHeight="1">
      <c r="A8" s="2548"/>
      <c r="B8" s="2539" t="s">
        <v>462</v>
      </c>
      <c r="C8" s="2722" t="s">
        <v>808</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809</v>
      </c>
      <c r="D11" s="2514"/>
      <c r="E11" s="2514"/>
      <c r="F11" s="2514"/>
      <c r="G11" s="2514"/>
      <c r="H11" s="2514"/>
      <c r="I11" s="2514"/>
      <c r="J11" s="2514"/>
      <c r="K11" s="2514"/>
      <c r="L11" s="2514"/>
      <c r="M11" s="2515"/>
    </row>
    <row r="12" spans="1:13" ht="88.5" customHeight="1">
      <c r="A12" s="2548"/>
      <c r="B12" s="109" t="s">
        <v>543</v>
      </c>
      <c r="C12" s="2513" t="s">
        <v>810</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0" customHeight="1">
      <c r="A16" s="2519"/>
      <c r="B16" s="5" t="s">
        <v>550</v>
      </c>
      <c r="C16" s="2513" t="s">
        <v>115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812</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85">
        <v>26</v>
      </c>
      <c r="E36" s="186"/>
      <c r="F36" s="185">
        <v>52</v>
      </c>
      <c r="G36" s="186"/>
      <c r="H36" s="185">
        <v>52</v>
      </c>
      <c r="I36" s="186"/>
      <c r="J36" s="185">
        <v>52</v>
      </c>
      <c r="K36" s="186"/>
      <c r="L36" s="185">
        <v>52</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85">
        <v>52</v>
      </c>
      <c r="E38" s="165"/>
      <c r="F38" s="185">
        <v>52</v>
      </c>
      <c r="G38" s="165"/>
      <c r="H38" s="185">
        <v>52</v>
      </c>
      <c r="I38" s="165"/>
      <c r="J38" s="185">
        <v>52</v>
      </c>
      <c r="K38" s="165"/>
      <c r="L38" s="185">
        <v>52</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85">
        <v>52</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52</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813</v>
      </c>
      <c r="D48" s="2580"/>
      <c r="E48" s="2580"/>
      <c r="F48" s="2580"/>
      <c r="G48" s="2580"/>
      <c r="H48" s="2580"/>
      <c r="I48" s="2580"/>
      <c r="J48" s="2580"/>
      <c r="K48" s="2580"/>
      <c r="L48" s="2580"/>
      <c r="M48" s="2581"/>
    </row>
    <row r="49" spans="1:13" ht="38.25" customHeight="1">
      <c r="A49" s="2519"/>
      <c r="B49" s="5" t="s">
        <v>514</v>
      </c>
      <c r="C49" s="2645" t="s">
        <v>814</v>
      </c>
      <c r="D49" s="2580"/>
      <c r="E49" s="2580"/>
      <c r="F49" s="2580"/>
      <c r="G49" s="2580"/>
      <c r="H49" s="2580"/>
      <c r="I49" s="2580"/>
      <c r="J49" s="2580"/>
      <c r="K49" s="2580"/>
      <c r="L49" s="2580"/>
      <c r="M49" s="2581"/>
    </row>
    <row r="50" spans="1:13" ht="15.75" customHeight="1">
      <c r="A50" s="2519"/>
      <c r="B50" s="5" t="s">
        <v>515</v>
      </c>
      <c r="C50" s="2645">
        <v>90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786</v>
      </c>
      <c r="D52" s="2592"/>
      <c r="E52" s="2592"/>
      <c r="F52" s="2592"/>
      <c r="G52" s="2592"/>
      <c r="H52" s="2592"/>
      <c r="I52" s="2592"/>
      <c r="J52" s="2592"/>
      <c r="K52" s="2592"/>
      <c r="L52" s="2592"/>
      <c r="M52" s="2593"/>
    </row>
    <row r="53" spans="1:13" ht="15.75" customHeight="1">
      <c r="A53" s="2502"/>
      <c r="B53" s="98" t="s">
        <v>521</v>
      </c>
      <c r="C53" s="2591" t="s">
        <v>787</v>
      </c>
      <c r="D53" s="2592"/>
      <c r="E53" s="2592"/>
      <c r="F53" s="2592"/>
      <c r="G53" s="2592"/>
      <c r="H53" s="2592"/>
      <c r="I53" s="2592"/>
      <c r="J53" s="2592"/>
      <c r="K53" s="2592"/>
      <c r="L53" s="2592"/>
      <c r="M53" s="2593"/>
    </row>
    <row r="54" spans="1:13" ht="15.75" customHeight="1">
      <c r="A54" s="2502"/>
      <c r="B54" s="98" t="s">
        <v>523</v>
      </c>
      <c r="C54" s="2591" t="s">
        <v>112</v>
      </c>
      <c r="D54" s="2592"/>
      <c r="E54" s="2592"/>
      <c r="F54" s="2592"/>
      <c r="G54" s="2592"/>
      <c r="H54" s="2592"/>
      <c r="I54" s="2592"/>
      <c r="J54" s="2592"/>
      <c r="K54" s="2592"/>
      <c r="L54" s="2592"/>
      <c r="M54" s="2593"/>
    </row>
    <row r="55" spans="1:13" ht="15.75" customHeight="1">
      <c r="A55" s="2502"/>
      <c r="B55" s="99" t="s">
        <v>524</v>
      </c>
      <c r="C55" s="2591" t="s">
        <v>788</v>
      </c>
      <c r="D55" s="2592"/>
      <c r="E55" s="2592"/>
      <c r="F55" s="2592"/>
      <c r="G55" s="2592"/>
      <c r="H55" s="2592"/>
      <c r="I55" s="2592"/>
      <c r="J55" s="2592"/>
      <c r="K55" s="2592"/>
      <c r="L55" s="2592"/>
      <c r="M55" s="2593"/>
    </row>
    <row r="56" spans="1:13" ht="15.75" customHeight="1">
      <c r="A56" s="2502"/>
      <c r="B56" s="98" t="s">
        <v>526</v>
      </c>
      <c r="C56" s="2597" t="s">
        <v>789</v>
      </c>
      <c r="D56" s="2592"/>
      <c r="E56" s="2592"/>
      <c r="F56" s="2592"/>
      <c r="G56" s="2592"/>
      <c r="H56" s="2592"/>
      <c r="I56" s="2592"/>
      <c r="J56" s="2592"/>
      <c r="K56" s="2592"/>
      <c r="L56" s="2592"/>
      <c r="M56" s="2593"/>
    </row>
    <row r="57" spans="1:13" ht="16.5" customHeight="1" thickBot="1">
      <c r="A57" s="2516"/>
      <c r="B57" s="98" t="s">
        <v>527</v>
      </c>
      <c r="C57" s="2591" t="s">
        <v>815</v>
      </c>
      <c r="D57" s="2592"/>
      <c r="E57" s="2592"/>
      <c r="F57" s="2592"/>
      <c r="G57" s="2592"/>
      <c r="H57" s="2592"/>
      <c r="I57" s="2592"/>
      <c r="J57" s="2592"/>
      <c r="K57" s="2592"/>
      <c r="L57" s="2592"/>
      <c r="M57" s="2593"/>
    </row>
    <row r="58" spans="1:13" ht="15.75" customHeight="1">
      <c r="A58" s="2501" t="s">
        <v>528</v>
      </c>
      <c r="B58" s="100" t="s">
        <v>529</v>
      </c>
      <c r="C58" s="2645" t="s">
        <v>804</v>
      </c>
      <c r="D58" s="2580"/>
      <c r="E58" s="2580"/>
      <c r="F58" s="2580"/>
      <c r="G58" s="2580"/>
      <c r="H58" s="2580"/>
      <c r="I58" s="2580"/>
      <c r="J58" s="2580"/>
      <c r="K58" s="2580"/>
      <c r="L58" s="2580"/>
      <c r="M58" s="2581"/>
    </row>
    <row r="59" spans="1:13" ht="30" customHeight="1">
      <c r="A59" s="2502"/>
      <c r="B59" s="100" t="s">
        <v>531</v>
      </c>
      <c r="C59" s="2645" t="s">
        <v>805</v>
      </c>
      <c r="D59" s="2580"/>
      <c r="E59" s="2580"/>
      <c r="F59" s="2580"/>
      <c r="G59" s="2580"/>
      <c r="H59" s="2580"/>
      <c r="I59" s="2580"/>
      <c r="J59" s="2580"/>
      <c r="K59" s="2580"/>
      <c r="L59" s="2580"/>
      <c r="M59" s="2581"/>
    </row>
    <row r="60" spans="1:13" ht="30" customHeight="1" thickBot="1">
      <c r="A60" s="2502"/>
      <c r="B60" s="101" t="s">
        <v>5</v>
      </c>
      <c r="C60" s="2645" t="s">
        <v>800</v>
      </c>
      <c r="D60" s="2580"/>
      <c r="E60" s="2580"/>
      <c r="F60" s="2580"/>
      <c r="G60" s="2580"/>
      <c r="H60" s="2580"/>
      <c r="I60" s="2580"/>
      <c r="J60" s="2580"/>
      <c r="K60" s="2580"/>
      <c r="L60" s="2580"/>
      <c r="M60" s="2581"/>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5" zoomScaleNormal="85" workbookViewId="0">
      <selection activeCell="B1" sqref="B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793</v>
      </c>
      <c r="C1" s="153"/>
      <c r="D1" s="153"/>
      <c r="E1" s="153"/>
      <c r="F1" s="153"/>
      <c r="G1" s="153"/>
      <c r="H1" s="153"/>
      <c r="I1" s="153"/>
      <c r="J1" s="153"/>
      <c r="K1" s="153"/>
      <c r="L1" s="153"/>
      <c r="M1" s="154"/>
    </row>
    <row r="2" spans="1:13" ht="39" customHeight="1">
      <c r="A2" s="2547" t="s">
        <v>457</v>
      </c>
      <c r="B2" s="4" t="s">
        <v>458</v>
      </c>
      <c r="C2" s="2582" t="s">
        <v>116</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734" t="s">
        <v>118</v>
      </c>
      <c r="D7" s="2735"/>
      <c r="E7" s="2735"/>
      <c r="F7" s="2735"/>
      <c r="G7" s="2736"/>
      <c r="H7" s="16" t="s">
        <v>5</v>
      </c>
      <c r="I7" s="2587" t="s">
        <v>817</v>
      </c>
      <c r="J7" s="2588"/>
      <c r="K7" s="2588"/>
      <c r="L7" s="2588"/>
      <c r="M7" s="2589"/>
    </row>
    <row r="8" spans="1:13" ht="15.75" customHeight="1">
      <c r="A8" s="2548"/>
      <c r="B8" s="2539" t="s">
        <v>462</v>
      </c>
      <c r="C8" s="2722" t="s">
        <v>8</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818</v>
      </c>
      <c r="D11" s="2514"/>
      <c r="E11" s="2514"/>
      <c r="F11" s="2514"/>
      <c r="G11" s="2514"/>
      <c r="H11" s="2514"/>
      <c r="I11" s="2514"/>
      <c r="J11" s="2514"/>
      <c r="K11" s="2514"/>
      <c r="L11" s="2514"/>
      <c r="M11" s="2515"/>
    </row>
    <row r="12" spans="1:13" ht="88.5" customHeight="1">
      <c r="A12" s="2548"/>
      <c r="B12" s="109" t="s">
        <v>543</v>
      </c>
      <c r="C12" s="2513" t="s">
        <v>819</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96" customHeight="1">
      <c r="A16" s="2519"/>
      <c r="B16" s="5" t="s">
        <v>550</v>
      </c>
      <c r="C16" s="2513" t="s">
        <v>1841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0.09</v>
      </c>
      <c r="E36" s="165"/>
      <c r="F36" s="161">
        <v>0.18</v>
      </c>
      <c r="G36" s="165"/>
      <c r="H36" s="161">
        <v>0.27</v>
      </c>
      <c r="I36" s="165"/>
      <c r="J36" s="161">
        <v>0.36</v>
      </c>
      <c r="K36" s="165"/>
      <c r="L36" s="161">
        <v>0.45</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0.54</v>
      </c>
      <c r="E38" s="165"/>
      <c r="F38" s="161">
        <v>0.72</v>
      </c>
      <c r="G38" s="165"/>
      <c r="H38" s="161">
        <v>0.81</v>
      </c>
      <c r="I38" s="165"/>
      <c r="J38" s="161">
        <v>0.9</v>
      </c>
      <c r="K38" s="165"/>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v>1</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820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821</v>
      </c>
      <c r="D48" s="2580"/>
      <c r="E48" s="2580"/>
      <c r="F48" s="2580"/>
      <c r="G48" s="2580"/>
      <c r="H48" s="2580"/>
      <c r="I48" s="2580"/>
      <c r="J48" s="2580"/>
      <c r="K48" s="2580"/>
      <c r="L48" s="2580"/>
      <c r="M48" s="2581"/>
    </row>
    <row r="49" spans="1:13" ht="38.25" customHeight="1">
      <c r="A49" s="2519"/>
      <c r="B49" s="5" t="s">
        <v>514</v>
      </c>
      <c r="C49" s="2645" t="s">
        <v>822</v>
      </c>
      <c r="D49" s="2580"/>
      <c r="E49" s="2580"/>
      <c r="F49" s="2580"/>
      <c r="G49" s="2580"/>
      <c r="H49" s="2580"/>
      <c r="I49" s="2580"/>
      <c r="J49" s="2580"/>
      <c r="K49" s="2580"/>
      <c r="L49" s="2580"/>
      <c r="M49" s="2581"/>
    </row>
    <row r="50" spans="1:13" ht="15.75" customHeight="1">
      <c r="A50" s="2519"/>
      <c r="B50" s="5" t="s">
        <v>515</v>
      </c>
      <c r="C50" s="2645">
        <v>20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823</v>
      </c>
      <c r="D52" s="2592"/>
      <c r="E52" s="2592"/>
      <c r="F52" s="2592"/>
      <c r="G52" s="2592"/>
      <c r="H52" s="2592"/>
      <c r="I52" s="2592"/>
      <c r="J52" s="2592"/>
      <c r="K52" s="2592"/>
      <c r="L52" s="2592"/>
      <c r="M52" s="2593"/>
    </row>
    <row r="53" spans="1:13" ht="15.75" customHeight="1">
      <c r="A53" s="2502"/>
      <c r="B53" s="98" t="s">
        <v>521</v>
      </c>
      <c r="C53" s="2591" t="s">
        <v>824</v>
      </c>
      <c r="D53" s="2592"/>
      <c r="E53" s="2592"/>
      <c r="F53" s="2592"/>
      <c r="G53" s="2592"/>
      <c r="H53" s="2592"/>
      <c r="I53" s="2592"/>
      <c r="J53" s="2592"/>
      <c r="K53" s="2592"/>
      <c r="L53" s="2592"/>
      <c r="M53" s="2593"/>
    </row>
    <row r="54" spans="1:13" ht="15.75" customHeight="1">
      <c r="A54" s="2502"/>
      <c r="B54" s="98" t="s">
        <v>523</v>
      </c>
      <c r="C54" s="2591" t="s">
        <v>825</v>
      </c>
      <c r="D54" s="2592"/>
      <c r="E54" s="2592"/>
      <c r="F54" s="2592"/>
      <c r="G54" s="2592"/>
      <c r="H54" s="2592"/>
      <c r="I54" s="2592"/>
      <c r="J54" s="2592"/>
      <c r="K54" s="2592"/>
      <c r="L54" s="2592"/>
      <c r="M54" s="2593"/>
    </row>
    <row r="55" spans="1:13" ht="15.75" customHeight="1">
      <c r="A55" s="2502"/>
      <c r="B55" s="99" t="s">
        <v>524</v>
      </c>
      <c r="C55" s="2591" t="s">
        <v>119</v>
      </c>
      <c r="D55" s="2592"/>
      <c r="E55" s="2592"/>
      <c r="F55" s="2592"/>
      <c r="G55" s="2592"/>
      <c r="H55" s="2592"/>
      <c r="I55" s="2592"/>
      <c r="J55" s="2592"/>
      <c r="K55" s="2592"/>
      <c r="L55" s="2592"/>
      <c r="M55" s="2593"/>
    </row>
    <row r="56" spans="1:13" ht="15.75" customHeight="1">
      <c r="A56" s="2502"/>
      <c r="B56" s="98" t="s">
        <v>526</v>
      </c>
      <c r="C56" s="2597" t="s">
        <v>826</v>
      </c>
      <c r="D56" s="2592"/>
      <c r="E56" s="2592"/>
      <c r="F56" s="2592"/>
      <c r="G56" s="2592"/>
      <c r="H56" s="2592"/>
      <c r="I56" s="2592"/>
      <c r="J56" s="2592"/>
      <c r="K56" s="2592"/>
      <c r="L56" s="2592"/>
      <c r="M56" s="2593"/>
    </row>
    <row r="57" spans="1:13" ht="16.5" customHeight="1" thickBot="1">
      <c r="A57" s="2516"/>
      <c r="B57" s="98" t="s">
        <v>527</v>
      </c>
      <c r="C57" s="2591">
        <v>3505965611</v>
      </c>
      <c r="D57" s="2592"/>
      <c r="E57" s="2592"/>
      <c r="F57" s="2592"/>
      <c r="G57" s="2592"/>
      <c r="H57" s="2592"/>
      <c r="I57" s="2592"/>
      <c r="J57" s="2592"/>
      <c r="K57" s="2592"/>
      <c r="L57" s="2592"/>
      <c r="M57" s="2593"/>
    </row>
    <row r="58" spans="1:13" ht="15.75" customHeight="1">
      <c r="A58" s="2501" t="s">
        <v>528</v>
      </c>
      <c r="B58" s="100" t="s">
        <v>529</v>
      </c>
      <c r="C58" s="2591" t="s">
        <v>827</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825</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C14:D14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5" zoomScaleNormal="85" workbookViewId="0">
      <selection activeCell="B1" sqref="B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807</v>
      </c>
      <c r="C1" s="153"/>
      <c r="D1" s="153"/>
      <c r="E1" s="153"/>
      <c r="F1" s="153"/>
      <c r="G1" s="153"/>
      <c r="H1" s="153"/>
      <c r="I1" s="153"/>
      <c r="J1" s="153"/>
      <c r="K1" s="153"/>
      <c r="L1" s="153"/>
      <c r="M1" s="154"/>
    </row>
    <row r="2" spans="1:13" ht="39" customHeight="1">
      <c r="A2" s="2547" t="s">
        <v>457</v>
      </c>
      <c r="B2" s="4" t="s">
        <v>458</v>
      </c>
      <c r="C2" s="2582" t="s">
        <v>120</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734" t="s">
        <v>118</v>
      </c>
      <c r="D7" s="2735"/>
      <c r="E7" s="2735"/>
      <c r="F7" s="2735"/>
      <c r="G7" s="2736"/>
      <c r="H7" s="16" t="s">
        <v>5</v>
      </c>
      <c r="I7" s="2587" t="s">
        <v>829</v>
      </c>
      <c r="J7" s="2588"/>
      <c r="K7" s="2588"/>
      <c r="L7" s="2588"/>
      <c r="M7" s="2589"/>
    </row>
    <row r="8" spans="1:13" ht="15.75" customHeight="1">
      <c r="A8" s="2548"/>
      <c r="B8" s="2539" t="s">
        <v>462</v>
      </c>
      <c r="C8" s="2722" t="s">
        <v>8</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830</v>
      </c>
      <c r="D11" s="2514"/>
      <c r="E11" s="2514"/>
      <c r="F11" s="2514"/>
      <c r="G11" s="2514"/>
      <c r="H11" s="2514"/>
      <c r="I11" s="2514"/>
      <c r="J11" s="2514"/>
      <c r="K11" s="2514"/>
      <c r="L11" s="2514"/>
      <c r="M11" s="2515"/>
    </row>
    <row r="12" spans="1:13" ht="88.5" customHeight="1">
      <c r="A12" s="2548"/>
      <c r="B12" s="109" t="s">
        <v>543</v>
      </c>
      <c r="C12" s="2513" t="s">
        <v>831</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0" customHeight="1">
      <c r="A16" s="2519"/>
      <c r="B16" s="5" t="s">
        <v>550</v>
      </c>
      <c r="C16" s="2513" t="s">
        <v>121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t="s">
        <v>534</v>
      </c>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737">
        <v>1</v>
      </c>
      <c r="E36" s="2738"/>
      <c r="F36" s="2737">
        <v>5</v>
      </c>
      <c r="G36" s="2738"/>
      <c r="H36" s="2737">
        <v>5</v>
      </c>
      <c r="I36" s="2738"/>
      <c r="J36" s="2737">
        <v>5</v>
      </c>
      <c r="K36" s="2738"/>
      <c r="L36" s="2737">
        <v>5</v>
      </c>
      <c r="M36" s="2738"/>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737">
        <v>5</v>
      </c>
      <c r="E38" s="2738"/>
      <c r="F38" s="2737">
        <v>5</v>
      </c>
      <c r="G38" s="2738"/>
      <c r="H38" s="2737">
        <v>5</v>
      </c>
      <c r="I38" s="2738"/>
      <c r="J38" s="2737">
        <v>5</v>
      </c>
      <c r="K38" s="2738"/>
      <c r="L38" s="2737">
        <v>5</v>
      </c>
      <c r="M38" s="2738"/>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3">
        <v>5</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5</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820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832</v>
      </c>
      <c r="D48" s="2580"/>
      <c r="E48" s="2580"/>
      <c r="F48" s="2580"/>
      <c r="G48" s="2580"/>
      <c r="H48" s="2580"/>
      <c r="I48" s="2580"/>
      <c r="J48" s="2580"/>
      <c r="K48" s="2580"/>
      <c r="L48" s="2580"/>
      <c r="M48" s="2581"/>
    </row>
    <row r="49" spans="1:13" ht="38.25" customHeight="1">
      <c r="A49" s="2519"/>
      <c r="B49" s="5" t="s">
        <v>514</v>
      </c>
      <c r="C49" s="2645" t="s">
        <v>833</v>
      </c>
      <c r="D49" s="2580"/>
      <c r="E49" s="2580"/>
      <c r="F49" s="2580"/>
      <c r="G49" s="2580"/>
      <c r="H49" s="2580"/>
      <c r="I49" s="2580"/>
      <c r="J49" s="2580"/>
      <c r="K49" s="2580"/>
      <c r="L49" s="2580"/>
      <c r="M49" s="2581"/>
    </row>
    <row r="50" spans="1:13" ht="15.75" customHeight="1">
      <c r="A50" s="2519"/>
      <c r="B50" s="5" t="s">
        <v>515</v>
      </c>
      <c r="C50" s="2645">
        <v>20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123</v>
      </c>
      <c r="D52" s="2592"/>
      <c r="E52" s="2592"/>
      <c r="F52" s="2592"/>
      <c r="G52" s="2592"/>
      <c r="H52" s="2592"/>
      <c r="I52" s="2592"/>
      <c r="J52" s="2592"/>
      <c r="K52" s="2592"/>
      <c r="L52" s="2592"/>
      <c r="M52" s="2593"/>
    </row>
    <row r="53" spans="1:13" ht="15.75" customHeight="1">
      <c r="A53" s="2502"/>
      <c r="B53" s="98" t="s">
        <v>521</v>
      </c>
      <c r="C53" s="2591" t="s">
        <v>824</v>
      </c>
      <c r="D53" s="2592"/>
      <c r="E53" s="2592"/>
      <c r="F53" s="2592"/>
      <c r="G53" s="2592"/>
      <c r="H53" s="2592"/>
      <c r="I53" s="2592"/>
      <c r="J53" s="2592"/>
      <c r="K53" s="2592"/>
      <c r="L53" s="2592"/>
      <c r="M53" s="2593"/>
    </row>
    <row r="54" spans="1:13" ht="15.75" customHeight="1">
      <c r="A54" s="2502"/>
      <c r="B54" s="98" t="s">
        <v>523</v>
      </c>
      <c r="C54" s="2591" t="s">
        <v>122</v>
      </c>
      <c r="D54" s="2592"/>
      <c r="E54" s="2592"/>
      <c r="F54" s="2592"/>
      <c r="G54" s="2592"/>
      <c r="H54" s="2592"/>
      <c r="I54" s="2592"/>
      <c r="J54" s="2592"/>
      <c r="K54" s="2592"/>
      <c r="L54" s="2592"/>
      <c r="M54" s="2593"/>
    </row>
    <row r="55" spans="1:13" ht="15.75" customHeight="1">
      <c r="A55" s="2502"/>
      <c r="B55" s="99" t="s">
        <v>524</v>
      </c>
      <c r="C55" s="2591" t="s">
        <v>834</v>
      </c>
      <c r="D55" s="2592"/>
      <c r="E55" s="2592"/>
      <c r="F55" s="2592"/>
      <c r="G55" s="2592"/>
      <c r="H55" s="2592"/>
      <c r="I55" s="2592"/>
      <c r="J55" s="2592"/>
      <c r="K55" s="2592"/>
      <c r="L55" s="2592"/>
      <c r="M55" s="2593"/>
    </row>
    <row r="56" spans="1:13" ht="15.75" customHeight="1">
      <c r="A56" s="2502"/>
      <c r="B56" s="98" t="s">
        <v>526</v>
      </c>
      <c r="C56" s="2597"/>
      <c r="D56" s="2592"/>
      <c r="E56" s="2592"/>
      <c r="F56" s="2592"/>
      <c r="G56" s="2592"/>
      <c r="H56" s="2592"/>
      <c r="I56" s="2592"/>
      <c r="J56" s="2592"/>
      <c r="K56" s="2592"/>
      <c r="L56" s="2592"/>
      <c r="M56" s="2593"/>
    </row>
    <row r="57" spans="1:13" ht="16.5" customHeight="1" thickBot="1">
      <c r="A57" s="2516"/>
      <c r="B57" s="98" t="s">
        <v>527</v>
      </c>
      <c r="C57" s="2591">
        <v>3386660</v>
      </c>
      <c r="D57" s="2592"/>
      <c r="E57" s="2592"/>
      <c r="F57" s="2592"/>
      <c r="G57" s="2592"/>
      <c r="H57" s="2592"/>
      <c r="I57" s="2592"/>
      <c r="J57" s="2592"/>
      <c r="K57" s="2592"/>
      <c r="L57" s="2592"/>
      <c r="M57" s="2593"/>
    </row>
    <row r="58" spans="1:13" ht="15.75" customHeight="1">
      <c r="A58" s="2501" t="s">
        <v>528</v>
      </c>
      <c r="B58" s="100" t="s">
        <v>529</v>
      </c>
      <c r="C58" s="2591" t="s">
        <v>835</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122</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L45:M46"/>
    <mergeCell ref="D36:E36"/>
    <mergeCell ref="F36:G36"/>
    <mergeCell ref="H36:I36"/>
    <mergeCell ref="J36:K36"/>
    <mergeCell ref="L36:M36"/>
    <mergeCell ref="D38:E38"/>
    <mergeCell ref="F38:G38"/>
    <mergeCell ref="H38:I38"/>
    <mergeCell ref="J38:K38"/>
    <mergeCell ref="L38:M38"/>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42" zoomScale="70" zoomScaleNormal="70" zoomScalePageLayoutView="85" workbookViewId="0">
      <selection activeCell="C57" sqref="C57:M57"/>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2053</v>
      </c>
      <c r="C1" s="984"/>
      <c r="D1" s="984"/>
      <c r="E1" s="984"/>
      <c r="F1" s="984"/>
      <c r="G1" s="984"/>
      <c r="H1" s="984"/>
      <c r="I1" s="984"/>
      <c r="J1" s="984"/>
      <c r="K1" s="984"/>
      <c r="L1" s="984"/>
      <c r="M1" s="985"/>
    </row>
    <row r="2" spans="1:13" ht="15.6" customHeight="1">
      <c r="A2" s="2412" t="s">
        <v>457</v>
      </c>
      <c r="B2" s="4" t="s">
        <v>458</v>
      </c>
      <c r="C2" s="2415" t="s">
        <v>1953</v>
      </c>
      <c r="D2" s="2416"/>
      <c r="E2" s="2416"/>
      <c r="F2" s="2416"/>
      <c r="G2" s="2416"/>
      <c r="H2" s="2416"/>
      <c r="I2" s="2416"/>
      <c r="J2" s="2416"/>
      <c r="K2" s="2416"/>
      <c r="L2" s="2416"/>
      <c r="M2" s="2417"/>
    </row>
    <row r="3" spans="1:13" ht="31.15" customHeight="1">
      <c r="A3" s="2413"/>
      <c r="B3" s="680" t="s">
        <v>1964</v>
      </c>
      <c r="C3" s="2418" t="s">
        <v>2054</v>
      </c>
      <c r="D3" s="2419"/>
      <c r="E3" s="2419"/>
      <c r="F3" s="2420"/>
      <c r="G3" s="2420"/>
      <c r="H3" s="2420"/>
      <c r="I3" s="2420"/>
      <c r="J3" s="2420"/>
      <c r="K3" s="2420"/>
      <c r="L3" s="2420"/>
      <c r="M3" s="2421"/>
    </row>
    <row r="4" spans="1:13">
      <c r="A4" s="2413"/>
      <c r="B4" s="6" t="s">
        <v>3</v>
      </c>
      <c r="C4" s="955" t="s">
        <v>28</v>
      </c>
      <c r="D4" s="966"/>
      <c r="E4" s="933"/>
      <c r="F4" s="2422" t="s">
        <v>4</v>
      </c>
      <c r="G4" s="2423"/>
      <c r="H4" s="664" t="s">
        <v>29</v>
      </c>
      <c r="I4" s="956"/>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2055</v>
      </c>
      <c r="D8" s="2435"/>
      <c r="E8" s="970"/>
      <c r="F8" s="970"/>
      <c r="G8" s="970"/>
      <c r="H8" s="970"/>
      <c r="I8" s="970"/>
      <c r="J8" s="970"/>
      <c r="K8" s="970"/>
      <c r="L8" s="18"/>
      <c r="M8" s="935"/>
    </row>
    <row r="9" spans="1:13" ht="33" customHeight="1">
      <c r="A9" s="2413"/>
      <c r="B9" s="2432"/>
      <c r="C9" s="2436"/>
      <c r="D9" s="2437"/>
      <c r="E9" s="954"/>
      <c r="F9" s="2437" t="s">
        <v>2056</v>
      </c>
      <c r="G9" s="2437"/>
      <c r="H9" s="954"/>
      <c r="I9" s="2437"/>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117" customHeight="1">
      <c r="A11" s="2414"/>
      <c r="B11" s="680" t="s">
        <v>464</v>
      </c>
      <c r="C11" s="2488" t="s">
        <v>2057</v>
      </c>
      <c r="D11" s="2489"/>
      <c r="E11" s="2489"/>
      <c r="F11" s="2489"/>
      <c r="G11" s="2489"/>
      <c r="H11" s="2489"/>
      <c r="I11" s="2489"/>
      <c r="J11" s="2489"/>
      <c r="K11" s="2489"/>
      <c r="L11" s="2489"/>
      <c r="M11" s="2490"/>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1004" t="s">
        <v>1970</v>
      </c>
      <c r="G18" s="1005"/>
      <c r="H18" s="1005"/>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889"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8">
        <v>0.2</v>
      </c>
      <c r="E32" s="999"/>
      <c r="F32" s="998">
        <v>0.22</v>
      </c>
      <c r="G32" s="999"/>
      <c r="H32" s="998">
        <v>0.06</v>
      </c>
      <c r="I32" s="999"/>
      <c r="J32" s="998">
        <v>0.06</v>
      </c>
      <c r="K32" s="999"/>
      <c r="L32" s="998">
        <v>0.06</v>
      </c>
      <c r="M32" s="962"/>
    </row>
    <row r="33" spans="1:13">
      <c r="A33" s="2444"/>
      <c r="B33" s="56"/>
      <c r="C33" s="72"/>
      <c r="D33" s="967" t="s">
        <v>499</v>
      </c>
      <c r="E33" s="967"/>
      <c r="F33" s="967" t="s">
        <v>500</v>
      </c>
      <c r="G33" s="967"/>
      <c r="H33" s="1006" t="s">
        <v>501</v>
      </c>
      <c r="I33" s="1006"/>
      <c r="J33" s="1006" t="s">
        <v>502</v>
      </c>
      <c r="K33" s="967"/>
      <c r="L33" s="967" t="s">
        <v>503</v>
      </c>
      <c r="M33" s="1007"/>
    </row>
    <row r="34" spans="1:13">
      <c r="A34" s="2444"/>
      <c r="B34" s="56"/>
      <c r="C34" s="72"/>
      <c r="D34" s="998">
        <v>0.06</v>
      </c>
      <c r="E34" s="999"/>
      <c r="F34" s="998">
        <v>0.06</v>
      </c>
      <c r="G34" s="999"/>
      <c r="H34" s="998">
        <v>0.06</v>
      </c>
      <c r="I34" s="999"/>
      <c r="J34" s="998">
        <v>0.06</v>
      </c>
      <c r="K34" s="999"/>
      <c r="L34" s="998">
        <v>0.06</v>
      </c>
      <c r="M34" s="962"/>
    </row>
    <row r="35" spans="1:13">
      <c r="A35" s="2444"/>
      <c r="B35" s="56"/>
      <c r="C35" s="72"/>
      <c r="D35" s="967" t="s">
        <v>504</v>
      </c>
      <c r="E35" s="967"/>
      <c r="F35" s="967" t="s">
        <v>505</v>
      </c>
      <c r="G35" s="967"/>
      <c r="H35" s="1006" t="s">
        <v>506</v>
      </c>
      <c r="I35" s="1006"/>
      <c r="J35" s="1006" t="s">
        <v>507</v>
      </c>
      <c r="K35" s="967"/>
      <c r="L35" s="967" t="s">
        <v>508</v>
      </c>
      <c r="M35" s="1007"/>
    </row>
    <row r="36" spans="1:13">
      <c r="A36" s="2444"/>
      <c r="B36" s="56"/>
      <c r="C36" s="72"/>
      <c r="D36" s="1008">
        <v>0.06</v>
      </c>
      <c r="E36" s="973"/>
      <c r="F36" s="1008"/>
      <c r="G36" s="973"/>
      <c r="H36" s="1008"/>
      <c r="I36" s="973"/>
      <c r="J36" s="1008"/>
      <c r="K36" s="973"/>
      <c r="L36" s="1008"/>
      <c r="M36" s="962"/>
    </row>
    <row r="37" spans="1:13">
      <c r="A37" s="2444"/>
      <c r="B37" s="56"/>
      <c r="C37" s="72"/>
      <c r="D37" s="1009" t="s">
        <v>508</v>
      </c>
      <c r="E37" s="961"/>
      <c r="F37" s="1009" t="s">
        <v>509</v>
      </c>
      <c r="G37" s="961"/>
      <c r="H37" s="1010"/>
      <c r="I37" s="1011"/>
      <c r="J37" s="1010"/>
      <c r="K37" s="1011"/>
      <c r="L37" s="1010"/>
      <c r="M37" s="1012"/>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2058</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2042</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39"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6" zoomScale="85" zoomScaleNormal="85" workbookViewId="0">
      <selection activeCell="N63" sqref="N6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816</v>
      </c>
      <c r="C1" s="153"/>
      <c r="D1" s="153"/>
      <c r="E1" s="153"/>
      <c r="F1" s="153"/>
      <c r="G1" s="153"/>
      <c r="H1" s="153"/>
      <c r="I1" s="153"/>
      <c r="J1" s="153"/>
      <c r="K1" s="153"/>
      <c r="L1" s="153"/>
      <c r="M1" s="154"/>
    </row>
    <row r="2" spans="1:13" ht="39" customHeight="1">
      <c r="A2" s="2547" t="s">
        <v>457</v>
      </c>
      <c r="B2" s="4" t="s">
        <v>458</v>
      </c>
      <c r="C2" s="2582" t="s">
        <v>1842</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734" t="s">
        <v>118</v>
      </c>
      <c r="D7" s="2735"/>
      <c r="E7" s="2735"/>
      <c r="F7" s="2735"/>
      <c r="G7" s="2736"/>
      <c r="H7" s="16" t="s">
        <v>5</v>
      </c>
      <c r="I7" s="2587" t="s">
        <v>837</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838</v>
      </c>
      <c r="D11" s="2514"/>
      <c r="E11" s="2514"/>
      <c r="F11" s="2514"/>
      <c r="G11" s="2514"/>
      <c r="H11" s="2514"/>
      <c r="I11" s="2514"/>
      <c r="J11" s="2514"/>
      <c r="K11" s="2514"/>
      <c r="L11" s="2514"/>
      <c r="M11" s="2515"/>
    </row>
    <row r="12" spans="1:13" ht="88.5" customHeight="1">
      <c r="A12" s="2548"/>
      <c r="B12" s="109" t="s">
        <v>543</v>
      </c>
      <c r="C12" s="2513" t="s">
        <v>839</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0" customHeight="1">
      <c r="A16" s="2519"/>
      <c r="B16" s="5" t="s">
        <v>550</v>
      </c>
      <c r="C16" s="2513" t="s">
        <v>1843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t="s">
        <v>534</v>
      </c>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737">
        <v>3</v>
      </c>
      <c r="E36" s="2738"/>
      <c r="F36" s="2737">
        <v>3</v>
      </c>
      <c r="G36" s="2738"/>
      <c r="H36" s="2737">
        <v>3</v>
      </c>
      <c r="I36" s="2738"/>
      <c r="J36" s="2737">
        <v>3</v>
      </c>
      <c r="K36" s="2738"/>
      <c r="L36" s="2737">
        <v>3</v>
      </c>
      <c r="M36" s="2738"/>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737">
        <v>3</v>
      </c>
      <c r="E38" s="2738"/>
      <c r="F38" s="2737">
        <v>3</v>
      </c>
      <c r="G38" s="2738"/>
      <c r="H38" s="2737">
        <v>3</v>
      </c>
      <c r="I38" s="2738"/>
      <c r="J38" s="2737">
        <v>3</v>
      </c>
      <c r="K38" s="2738"/>
      <c r="L38" s="2737">
        <v>3</v>
      </c>
      <c r="M38" s="2738"/>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737">
        <v>3</v>
      </c>
      <c r="E40" s="273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33</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820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840</v>
      </c>
      <c r="D48" s="2580"/>
      <c r="E48" s="2580"/>
      <c r="F48" s="2580"/>
      <c r="G48" s="2580"/>
      <c r="H48" s="2580"/>
      <c r="I48" s="2580"/>
      <c r="J48" s="2580"/>
      <c r="K48" s="2580"/>
      <c r="L48" s="2580"/>
      <c r="M48" s="2581"/>
    </row>
    <row r="49" spans="1:13" ht="38.25" customHeight="1">
      <c r="A49" s="2519"/>
      <c r="B49" s="5" t="s">
        <v>514</v>
      </c>
      <c r="C49" s="2645" t="s">
        <v>841</v>
      </c>
      <c r="D49" s="2580"/>
      <c r="E49" s="2580"/>
      <c r="F49" s="2580"/>
      <c r="G49" s="2580"/>
      <c r="H49" s="2580"/>
      <c r="I49" s="2580"/>
      <c r="J49" s="2580"/>
      <c r="K49" s="2580"/>
      <c r="L49" s="2580"/>
      <c r="M49" s="2581"/>
    </row>
    <row r="50" spans="1:13" ht="15.75" customHeight="1">
      <c r="A50" s="2519"/>
      <c r="B50" s="5" t="s">
        <v>515</v>
      </c>
      <c r="C50" s="2645">
        <v>90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591" t="s">
        <v>842</v>
      </c>
      <c r="D52" s="2592"/>
      <c r="E52" s="2592"/>
      <c r="F52" s="2592"/>
      <c r="G52" s="2592"/>
      <c r="H52" s="2592"/>
      <c r="I52" s="2592"/>
      <c r="J52" s="2592"/>
      <c r="K52" s="2592"/>
      <c r="L52" s="2592"/>
      <c r="M52" s="2593"/>
    </row>
    <row r="53" spans="1:13" ht="15.75" customHeight="1">
      <c r="A53" s="2502"/>
      <c r="B53" s="98" t="s">
        <v>521</v>
      </c>
      <c r="C53" s="2591"/>
      <c r="D53" s="2592"/>
      <c r="E53" s="2592"/>
      <c r="F53" s="2592"/>
      <c r="G53" s="2592"/>
      <c r="H53" s="2592"/>
      <c r="I53" s="2592"/>
      <c r="J53" s="2592"/>
      <c r="K53" s="2592"/>
      <c r="L53" s="2592"/>
      <c r="M53" s="2593"/>
    </row>
    <row r="54" spans="1:13" ht="15.75" customHeight="1">
      <c r="A54" s="2502"/>
      <c r="B54" s="98" t="s">
        <v>523</v>
      </c>
      <c r="C54" s="2591" t="s">
        <v>124</v>
      </c>
      <c r="D54" s="2592"/>
      <c r="E54" s="2592"/>
      <c r="F54" s="2592"/>
      <c r="G54" s="2592"/>
      <c r="H54" s="2592"/>
      <c r="I54" s="2592"/>
      <c r="J54" s="2592"/>
      <c r="K54" s="2592"/>
      <c r="L54" s="2592"/>
      <c r="M54" s="2593"/>
    </row>
    <row r="55" spans="1:13" ht="15.75" customHeight="1">
      <c r="A55" s="2502"/>
      <c r="B55" s="99" t="s">
        <v>524</v>
      </c>
      <c r="C55" s="2591" t="s">
        <v>125</v>
      </c>
      <c r="D55" s="2592"/>
      <c r="E55" s="2592"/>
      <c r="F55" s="2592"/>
      <c r="G55" s="2592"/>
      <c r="H55" s="2592"/>
      <c r="I55" s="2592"/>
      <c r="J55" s="2592"/>
      <c r="K55" s="2592"/>
      <c r="L55" s="2592"/>
      <c r="M55" s="2593"/>
    </row>
    <row r="56" spans="1:13" ht="15.75" customHeight="1">
      <c r="A56" s="2502"/>
      <c r="B56" s="98" t="s">
        <v>526</v>
      </c>
      <c r="C56" s="2597" t="s">
        <v>843</v>
      </c>
      <c r="D56" s="2592"/>
      <c r="E56" s="2592"/>
      <c r="F56" s="2592"/>
      <c r="G56" s="2592"/>
      <c r="H56" s="2592"/>
      <c r="I56" s="2592"/>
      <c r="J56" s="2592"/>
      <c r="K56" s="2592"/>
      <c r="L56" s="2592"/>
      <c r="M56" s="2593"/>
    </row>
    <row r="57" spans="1:13" ht="16.5" customHeight="1" thickBot="1">
      <c r="A57" s="2516"/>
      <c r="B57" s="98" t="s">
        <v>527</v>
      </c>
      <c r="C57" s="2591"/>
      <c r="D57" s="2592"/>
      <c r="E57" s="2592"/>
      <c r="F57" s="2592"/>
      <c r="G57" s="2592"/>
      <c r="H57" s="2592"/>
      <c r="I57" s="2592"/>
      <c r="J57" s="2592"/>
      <c r="K57" s="2592"/>
      <c r="L57" s="2592"/>
      <c r="M57" s="2593"/>
    </row>
    <row r="58" spans="1:13" ht="15.75" customHeight="1">
      <c r="A58" s="2501" t="s">
        <v>528</v>
      </c>
      <c r="B58" s="100" t="s">
        <v>529</v>
      </c>
      <c r="C58" s="2591" t="s">
        <v>844</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124</v>
      </c>
      <c r="D60" s="2592"/>
      <c r="E60" s="2592"/>
      <c r="F60" s="2592"/>
      <c r="G60" s="2592"/>
      <c r="H60" s="2592"/>
      <c r="I60" s="2592"/>
      <c r="J60" s="2592"/>
      <c r="K60" s="2592"/>
      <c r="L60" s="2592"/>
      <c r="M60" s="2593"/>
    </row>
    <row r="61" spans="1:13" ht="56.25" customHeight="1" thickBot="1">
      <c r="A61" s="150" t="s">
        <v>533</v>
      </c>
      <c r="B61" s="104"/>
      <c r="C61" s="2506" t="s">
        <v>2093</v>
      </c>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1">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C14:D14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828</v>
      </c>
      <c r="C1" s="153"/>
      <c r="D1" s="153"/>
      <c r="E1" s="153"/>
      <c r="F1" s="153"/>
      <c r="G1" s="153"/>
      <c r="H1" s="153"/>
      <c r="I1" s="153"/>
      <c r="J1" s="153"/>
      <c r="K1" s="153"/>
      <c r="L1" s="153"/>
      <c r="M1" s="154"/>
    </row>
    <row r="2" spans="1:13" ht="39" customHeight="1">
      <c r="A2" s="2547" t="s">
        <v>457</v>
      </c>
      <c r="B2" s="4" t="s">
        <v>458</v>
      </c>
      <c r="C2" s="2582" t="s">
        <v>128</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734" t="s">
        <v>38</v>
      </c>
      <c r="D7" s="2735"/>
      <c r="E7" s="2735"/>
      <c r="F7" s="2735"/>
      <c r="G7" s="2736"/>
      <c r="H7" s="16" t="s">
        <v>5</v>
      </c>
      <c r="I7" s="2504" t="s">
        <v>39</v>
      </c>
      <c r="J7" s="2504"/>
      <c r="K7" s="2504"/>
      <c r="L7" s="2504"/>
      <c r="M7" s="2505"/>
    </row>
    <row r="8" spans="1:13" ht="15.75" customHeight="1">
      <c r="A8" s="2548"/>
      <c r="B8" s="2539" t="s">
        <v>462</v>
      </c>
      <c r="C8" s="2722" t="s">
        <v>8</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846</v>
      </c>
      <c r="D11" s="2514"/>
      <c r="E11" s="2514"/>
      <c r="F11" s="2514"/>
      <c r="G11" s="2514"/>
      <c r="H11" s="2514"/>
      <c r="I11" s="2514"/>
      <c r="J11" s="2514"/>
      <c r="K11" s="2514"/>
      <c r="L11" s="2514"/>
      <c r="M11" s="2515"/>
    </row>
    <row r="12" spans="1:13" ht="88.5" customHeight="1">
      <c r="A12" s="2548"/>
      <c r="B12" s="109" t="s">
        <v>543</v>
      </c>
      <c r="C12" s="2513" t="s">
        <v>847</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129</v>
      </c>
      <c r="G14" s="2580"/>
      <c r="H14" s="2580"/>
      <c r="I14" s="2580"/>
      <c r="J14" s="2580"/>
      <c r="K14" s="2580"/>
      <c r="L14" s="2580"/>
      <c r="M14" s="2581"/>
    </row>
    <row r="15" spans="1:13">
      <c r="A15" s="2518" t="s">
        <v>465</v>
      </c>
      <c r="B15" s="5" t="s">
        <v>2</v>
      </c>
      <c r="C15" s="2513" t="s">
        <v>848</v>
      </c>
      <c r="D15" s="2514"/>
      <c r="E15" s="2514"/>
      <c r="F15" s="2514"/>
      <c r="G15" s="2514"/>
      <c r="H15" s="2514"/>
      <c r="I15" s="2514"/>
      <c r="J15" s="2514"/>
      <c r="K15" s="2514"/>
      <c r="L15" s="2514"/>
      <c r="M15" s="2515"/>
    </row>
    <row r="16" spans="1:13" ht="30" customHeight="1">
      <c r="A16" s="2519"/>
      <c r="B16" s="5" t="s">
        <v>550</v>
      </c>
      <c r="C16" s="2513" t="s">
        <v>1844</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t="s">
        <v>534</v>
      </c>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v>440</v>
      </c>
      <c r="E29" s="48"/>
      <c r="F29" s="59" t="s">
        <v>487</v>
      </c>
      <c r="G29" s="168">
        <v>2019</v>
      </c>
      <c r="H29" s="48"/>
      <c r="I29" s="59" t="s">
        <v>488</v>
      </c>
      <c r="J29" s="2616" t="s">
        <v>849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737">
        <v>1500</v>
      </c>
      <c r="E36" s="2738"/>
      <c r="F36" s="2737">
        <v>2500</v>
      </c>
      <c r="G36" s="2738"/>
      <c r="H36" s="2737">
        <v>2500</v>
      </c>
      <c r="I36" s="2738"/>
      <c r="J36" s="2737">
        <v>2000</v>
      </c>
      <c r="K36" s="2738"/>
      <c r="L36" s="2737">
        <v>1500</v>
      </c>
      <c r="M36" s="2738"/>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737">
        <v>1650</v>
      </c>
      <c r="E38" s="2738"/>
      <c r="F38" s="2737">
        <v>2750</v>
      </c>
      <c r="G38" s="2738"/>
      <c r="H38" s="2737">
        <v>2750</v>
      </c>
      <c r="I38" s="2738"/>
      <c r="J38" s="2737">
        <v>2200</v>
      </c>
      <c r="K38" s="2738"/>
      <c r="L38" s="2737">
        <v>1650</v>
      </c>
      <c r="M38" s="2738"/>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737">
        <v>1815</v>
      </c>
      <c r="E40" s="273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22815</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820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850</v>
      </c>
      <c r="D48" s="2580"/>
      <c r="E48" s="2580"/>
      <c r="F48" s="2580"/>
      <c r="G48" s="2580"/>
      <c r="H48" s="2580"/>
      <c r="I48" s="2580"/>
      <c r="J48" s="148"/>
      <c r="K48" s="148"/>
      <c r="L48" s="148"/>
      <c r="M48" s="149"/>
    </row>
    <row r="49" spans="1:13" ht="38.25" customHeight="1">
      <c r="A49" s="2519"/>
      <c r="B49" s="5" t="s">
        <v>514</v>
      </c>
      <c r="C49" s="2645" t="s">
        <v>851</v>
      </c>
      <c r="D49" s="2580"/>
      <c r="E49" s="2580"/>
      <c r="F49" s="2580"/>
      <c r="G49" s="2580"/>
      <c r="H49" s="2580"/>
      <c r="I49" s="148"/>
      <c r="J49" s="148"/>
      <c r="K49" s="148"/>
      <c r="L49" s="148"/>
      <c r="M49" s="149"/>
    </row>
    <row r="50" spans="1:13" ht="15.75" customHeight="1">
      <c r="A50" s="2519"/>
      <c r="B50" s="5" t="s">
        <v>515</v>
      </c>
      <c r="C50" s="147">
        <v>30</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852</v>
      </c>
      <c r="D52" s="2592"/>
      <c r="E52" s="2592"/>
      <c r="F52" s="2592"/>
      <c r="G52" s="2592"/>
      <c r="H52" s="2592"/>
      <c r="I52" s="2592"/>
      <c r="J52" s="2592"/>
      <c r="K52" s="2592"/>
      <c r="L52" s="2592"/>
      <c r="M52" s="2593"/>
    </row>
    <row r="53" spans="1:13" ht="15.75" customHeight="1">
      <c r="A53" s="2502"/>
      <c r="B53" s="98" t="s">
        <v>521</v>
      </c>
      <c r="C53" s="2591" t="s">
        <v>853</v>
      </c>
      <c r="D53" s="2592"/>
      <c r="E53" s="2592"/>
      <c r="F53" s="2592"/>
      <c r="G53" s="2592"/>
      <c r="H53" s="2592"/>
      <c r="I53" s="2592"/>
      <c r="J53" s="2592"/>
      <c r="K53" s="2592"/>
      <c r="L53" s="2592"/>
      <c r="M53" s="2593"/>
    </row>
    <row r="54" spans="1:13" ht="15.75" customHeight="1">
      <c r="A54" s="2502"/>
      <c r="B54" s="98" t="s">
        <v>523</v>
      </c>
      <c r="C54" s="2591" t="s">
        <v>39</v>
      </c>
      <c r="D54" s="2592"/>
      <c r="E54" s="2592"/>
      <c r="F54" s="2592"/>
      <c r="G54" s="2592"/>
      <c r="H54" s="2592"/>
      <c r="I54" s="2592"/>
      <c r="J54" s="2592"/>
      <c r="K54" s="2592"/>
      <c r="L54" s="2592"/>
      <c r="M54" s="2593"/>
    </row>
    <row r="55" spans="1:13" ht="15.75" customHeight="1">
      <c r="A55" s="2502"/>
      <c r="B55" s="99" t="s">
        <v>524</v>
      </c>
      <c r="C55" s="2591" t="s">
        <v>854</v>
      </c>
      <c r="D55" s="2592"/>
      <c r="E55" s="2592"/>
      <c r="F55" s="2592"/>
      <c r="G55" s="2592"/>
      <c r="H55" s="2592"/>
      <c r="I55" s="2592"/>
      <c r="J55" s="2592"/>
      <c r="K55" s="2592"/>
      <c r="L55" s="2592"/>
      <c r="M55" s="2593"/>
    </row>
    <row r="56" spans="1:13" ht="15.75" customHeight="1">
      <c r="A56" s="2502"/>
      <c r="B56" s="98" t="s">
        <v>526</v>
      </c>
      <c r="C56" s="2597" t="s">
        <v>133</v>
      </c>
      <c r="D56" s="2592"/>
      <c r="E56" s="2592"/>
      <c r="F56" s="2592"/>
      <c r="G56" s="2592"/>
      <c r="H56" s="2592"/>
      <c r="I56" s="2592"/>
      <c r="J56" s="2592"/>
      <c r="K56" s="2592"/>
      <c r="L56" s="2592"/>
      <c r="M56" s="2593"/>
    </row>
    <row r="57" spans="1:13" ht="16.5" customHeight="1" thickBot="1">
      <c r="A57" s="2516"/>
      <c r="B57" s="98" t="s">
        <v>527</v>
      </c>
      <c r="C57" s="2591" t="s">
        <v>132</v>
      </c>
      <c r="D57" s="2592"/>
      <c r="E57" s="2592"/>
      <c r="F57" s="2592"/>
      <c r="G57" s="2592"/>
      <c r="H57" s="2592"/>
      <c r="I57" s="2592"/>
      <c r="J57" s="2592"/>
      <c r="K57" s="2592"/>
      <c r="L57" s="2592"/>
      <c r="M57" s="2593"/>
    </row>
    <row r="58" spans="1:13" ht="15.75" customHeight="1">
      <c r="A58" s="2501" t="s">
        <v>528</v>
      </c>
      <c r="B58" s="100" t="s">
        <v>529</v>
      </c>
      <c r="C58" s="2591" t="s">
        <v>600</v>
      </c>
      <c r="D58" s="2592"/>
      <c r="E58" s="2592"/>
      <c r="F58" s="2592"/>
      <c r="G58" s="2592"/>
      <c r="H58" s="2592"/>
      <c r="I58" s="2592"/>
      <c r="J58" s="2592"/>
      <c r="K58" s="2592"/>
      <c r="L58" s="2592"/>
      <c r="M58" s="2593"/>
    </row>
    <row r="59" spans="1:13" ht="30" customHeight="1">
      <c r="A59" s="2502"/>
      <c r="B59" s="100" t="s">
        <v>531</v>
      </c>
      <c r="C59" s="2591" t="s">
        <v>601</v>
      </c>
      <c r="D59" s="2592"/>
      <c r="E59" s="2592"/>
      <c r="F59" s="2592"/>
      <c r="G59" s="2592"/>
      <c r="H59" s="2592"/>
      <c r="I59" s="2592"/>
      <c r="J59" s="2592"/>
      <c r="K59" s="2592"/>
      <c r="L59" s="2592"/>
      <c r="M59" s="2593"/>
    </row>
    <row r="60" spans="1:13" ht="30" customHeight="1" thickBot="1">
      <c r="A60" s="2502"/>
      <c r="B60" s="101" t="s">
        <v>5</v>
      </c>
      <c r="C60" s="2591" t="s">
        <v>39</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I48"/>
    <mergeCell ref="C49:H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12"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836</v>
      </c>
      <c r="C1" s="153"/>
      <c r="D1" s="153"/>
      <c r="E1" s="153"/>
      <c r="F1" s="153"/>
      <c r="G1" s="153"/>
      <c r="H1" s="153"/>
      <c r="I1" s="153"/>
      <c r="J1" s="153"/>
      <c r="K1" s="153"/>
      <c r="L1" s="153"/>
      <c r="M1" s="154"/>
    </row>
    <row r="2" spans="1:13" ht="39" customHeight="1">
      <c r="A2" s="2547" t="s">
        <v>457</v>
      </c>
      <c r="B2" s="4" t="s">
        <v>458</v>
      </c>
      <c r="C2" s="2582" t="s">
        <v>78</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681</v>
      </c>
      <c r="D7" s="2588"/>
      <c r="E7" s="14"/>
      <c r="F7" s="14"/>
      <c r="G7" s="15"/>
      <c r="H7" s="16" t="s">
        <v>5</v>
      </c>
      <c r="I7" s="2587" t="s">
        <v>682</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1</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1894</v>
      </c>
      <c r="D11" s="2514"/>
      <c r="E11" s="2514"/>
      <c r="F11" s="2514"/>
      <c r="G11" s="2514"/>
      <c r="H11" s="2514"/>
      <c r="I11" s="2514"/>
      <c r="J11" s="2514"/>
      <c r="K11" s="2514"/>
      <c r="L11" s="2514"/>
      <c r="M11" s="2515"/>
    </row>
    <row r="12" spans="1:13" ht="106.5" customHeight="1">
      <c r="A12" s="2548"/>
      <c r="B12" s="109" t="s">
        <v>543</v>
      </c>
      <c r="C12" s="2513" t="s">
        <v>683</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11</v>
      </c>
      <c r="D14" s="2514"/>
      <c r="E14" s="128" t="s">
        <v>548</v>
      </c>
      <c r="F14" s="2579" t="s">
        <v>41</v>
      </c>
      <c r="G14" s="2580"/>
      <c r="H14" s="2580"/>
      <c r="I14" s="2580"/>
      <c r="J14" s="2580"/>
      <c r="K14" s="2580"/>
      <c r="L14" s="2580"/>
      <c r="M14" s="2581"/>
    </row>
    <row r="15" spans="1:13">
      <c r="A15" s="2518" t="s">
        <v>465</v>
      </c>
      <c r="B15" s="5" t="s">
        <v>2</v>
      </c>
      <c r="C15" s="2513" t="s">
        <v>652</v>
      </c>
      <c r="D15" s="2514"/>
      <c r="E15" s="2514"/>
      <c r="F15" s="2514"/>
      <c r="G15" s="2514"/>
      <c r="H15" s="2514"/>
      <c r="I15" s="2514"/>
      <c r="J15" s="2514"/>
      <c r="K15" s="2514"/>
      <c r="L15" s="2514"/>
      <c r="M15" s="2515"/>
    </row>
    <row r="16" spans="1:13" ht="30" customHeight="1">
      <c r="A16" s="2519"/>
      <c r="B16" s="5" t="s">
        <v>550</v>
      </c>
      <c r="C16" s="2513" t="s">
        <v>79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653</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0.2</v>
      </c>
      <c r="E36" s="169"/>
      <c r="F36" s="161">
        <v>0.4</v>
      </c>
      <c r="G36" s="169"/>
      <c r="H36" s="161">
        <v>0.4</v>
      </c>
      <c r="I36" s="169"/>
      <c r="J36" s="161">
        <v>1</v>
      </c>
      <c r="K36" s="169"/>
      <c r="L36" s="161">
        <v>1</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1">
        <v>1</v>
      </c>
      <c r="E38" s="169"/>
      <c r="F38" s="161">
        <v>1</v>
      </c>
      <c r="G38" s="169"/>
      <c r="H38" s="161">
        <v>1</v>
      </c>
      <c r="I38" s="169"/>
      <c r="J38" s="161">
        <v>1</v>
      </c>
      <c r="K38" s="169"/>
      <c r="L38" s="161">
        <v>1</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t="s">
        <v>29</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t="s">
        <v>535</v>
      </c>
      <c r="H45" s="2621"/>
      <c r="I45" s="2621"/>
      <c r="J45" s="2621"/>
      <c r="K45" s="94" t="s">
        <v>512</v>
      </c>
      <c r="L45" s="2577"/>
      <c r="M45" s="2578"/>
    </row>
    <row r="46" spans="1:13">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684</v>
      </c>
      <c r="D48" s="2514"/>
      <c r="E48" s="2514"/>
      <c r="F48" s="2514"/>
      <c r="G48" s="2514"/>
      <c r="H48" s="2514"/>
      <c r="I48" s="2514"/>
      <c r="J48" s="2514"/>
      <c r="K48" s="2514"/>
      <c r="L48" s="2514"/>
      <c r="M48" s="2515"/>
    </row>
    <row r="49" spans="1:13" ht="38.25" customHeight="1">
      <c r="A49" s="2519"/>
      <c r="B49" s="5" t="s">
        <v>514</v>
      </c>
      <c r="C49" s="2513" t="s">
        <v>685</v>
      </c>
      <c r="D49" s="2514"/>
      <c r="E49" s="2514"/>
      <c r="F49" s="2514"/>
      <c r="G49" s="2514"/>
      <c r="H49" s="2514"/>
      <c r="I49" s="2514"/>
      <c r="J49" s="2514"/>
      <c r="K49" s="2514"/>
      <c r="L49" s="2514"/>
      <c r="M49" s="2515"/>
    </row>
    <row r="50" spans="1:13" ht="15.75" customHeight="1">
      <c r="A50" s="2519"/>
      <c r="B50" s="5" t="s">
        <v>515</v>
      </c>
      <c r="C50" s="2513" t="s">
        <v>516</v>
      </c>
      <c r="D50" s="2514"/>
      <c r="E50" s="2514"/>
      <c r="F50" s="2514"/>
      <c r="G50" s="2514"/>
      <c r="H50" s="2514"/>
      <c r="I50" s="2514"/>
      <c r="J50" s="2514"/>
      <c r="K50" s="2514"/>
      <c r="L50" s="2514"/>
      <c r="M50" s="2515"/>
    </row>
    <row r="51" spans="1:13">
      <c r="A51" s="2519"/>
      <c r="B51" s="5" t="s">
        <v>517</v>
      </c>
      <c r="C51" s="2513" t="s">
        <v>8</v>
      </c>
      <c r="D51" s="2514"/>
      <c r="E51" s="2514"/>
      <c r="F51" s="2514"/>
      <c r="G51" s="2514"/>
      <c r="H51" s="2514"/>
      <c r="I51" s="2514"/>
      <c r="J51" s="2514"/>
      <c r="K51" s="2514"/>
      <c r="L51" s="2514"/>
      <c r="M51" s="2515"/>
    </row>
    <row r="52" spans="1:13" ht="15.75" customHeight="1">
      <c r="A52" s="2501" t="s">
        <v>518</v>
      </c>
      <c r="B52" s="98" t="s">
        <v>519</v>
      </c>
      <c r="C52" s="2503" t="s">
        <v>686</v>
      </c>
      <c r="D52" s="2504"/>
      <c r="E52" s="2504"/>
      <c r="F52" s="2504"/>
      <c r="G52" s="2504"/>
      <c r="H52" s="2504"/>
      <c r="I52" s="2504"/>
      <c r="J52" s="2504"/>
      <c r="K52" s="2504"/>
      <c r="L52" s="2504"/>
      <c r="M52" s="2505"/>
    </row>
    <row r="53" spans="1:13" ht="15.75" customHeight="1">
      <c r="A53" s="2502"/>
      <c r="B53" s="98" t="s">
        <v>521</v>
      </c>
      <c r="C53" s="2503" t="s">
        <v>687</v>
      </c>
      <c r="D53" s="2504"/>
      <c r="E53" s="2504"/>
      <c r="F53" s="2504"/>
      <c r="G53" s="2504"/>
      <c r="H53" s="2504"/>
      <c r="I53" s="2504"/>
      <c r="J53" s="2504"/>
      <c r="K53" s="2504"/>
      <c r="L53" s="2504"/>
      <c r="M53" s="2505"/>
    </row>
    <row r="54" spans="1:13" ht="15.75" customHeight="1">
      <c r="A54" s="2502"/>
      <c r="B54" s="98" t="s">
        <v>523</v>
      </c>
      <c r="C54" s="2503" t="s">
        <v>688</v>
      </c>
      <c r="D54" s="2504"/>
      <c r="E54" s="2504"/>
      <c r="F54" s="2504"/>
      <c r="G54" s="2504"/>
      <c r="H54" s="2504"/>
      <c r="I54" s="2504"/>
      <c r="J54" s="2504"/>
      <c r="K54" s="2504"/>
      <c r="L54" s="2504"/>
      <c r="M54" s="2505"/>
    </row>
    <row r="55" spans="1:13" ht="15.75" customHeight="1">
      <c r="A55" s="2502"/>
      <c r="B55" s="99" t="s">
        <v>524</v>
      </c>
      <c r="C55" s="2503" t="s">
        <v>689</v>
      </c>
      <c r="D55" s="2504"/>
      <c r="E55" s="2504"/>
      <c r="F55" s="2504"/>
      <c r="G55" s="2504"/>
      <c r="H55" s="2504"/>
      <c r="I55" s="2504"/>
      <c r="J55" s="2504"/>
      <c r="K55" s="2504"/>
      <c r="L55" s="2504"/>
      <c r="M55" s="2505"/>
    </row>
    <row r="56" spans="1:13" ht="15.75" customHeight="1">
      <c r="A56" s="2502"/>
      <c r="B56" s="98" t="s">
        <v>526</v>
      </c>
      <c r="C56" s="2517" t="s">
        <v>690</v>
      </c>
      <c r="D56" s="2504"/>
      <c r="E56" s="2504"/>
      <c r="F56" s="2504"/>
      <c r="G56" s="2504"/>
      <c r="H56" s="2504"/>
      <c r="I56" s="2504"/>
      <c r="J56" s="2504"/>
      <c r="K56" s="2504"/>
      <c r="L56" s="2504"/>
      <c r="M56" s="2505"/>
    </row>
    <row r="57" spans="1:13" ht="16.5" customHeight="1" thickBot="1">
      <c r="A57" s="2516"/>
      <c r="B57" s="98" t="s">
        <v>527</v>
      </c>
      <c r="C57" s="2503"/>
      <c r="D57" s="2504"/>
      <c r="E57" s="2504"/>
      <c r="F57" s="2504"/>
      <c r="G57" s="2504"/>
      <c r="H57" s="2504"/>
      <c r="I57" s="2504"/>
      <c r="J57" s="2504"/>
      <c r="K57" s="2504"/>
      <c r="L57" s="2504"/>
      <c r="M57" s="2505"/>
    </row>
    <row r="58" spans="1:13" ht="15.75" customHeight="1">
      <c r="A58" s="2501" t="s">
        <v>528</v>
      </c>
      <c r="B58" s="100" t="s">
        <v>529</v>
      </c>
      <c r="C58" s="2503" t="s">
        <v>691</v>
      </c>
      <c r="D58" s="2504"/>
      <c r="E58" s="2504"/>
      <c r="F58" s="2504"/>
      <c r="G58" s="2504"/>
      <c r="H58" s="2504"/>
      <c r="I58" s="2504"/>
      <c r="J58" s="2504"/>
      <c r="K58" s="2504"/>
      <c r="L58" s="2504"/>
      <c r="M58" s="2505"/>
    </row>
    <row r="59" spans="1:13" ht="30" customHeight="1">
      <c r="A59" s="2502"/>
      <c r="B59" s="100" t="s">
        <v>531</v>
      </c>
      <c r="C59" s="2503" t="s">
        <v>574</v>
      </c>
      <c r="D59" s="2504"/>
      <c r="E59" s="2504"/>
      <c r="F59" s="2504"/>
      <c r="G59" s="2504"/>
      <c r="H59" s="2504"/>
      <c r="I59" s="2504"/>
      <c r="J59" s="2504"/>
      <c r="K59" s="2504"/>
      <c r="L59" s="2504"/>
      <c r="M59" s="2505"/>
    </row>
    <row r="60" spans="1:13" ht="30" customHeight="1" thickBot="1">
      <c r="A60" s="2502"/>
      <c r="B60" s="101" t="s">
        <v>5</v>
      </c>
      <c r="C60" s="2503" t="s">
        <v>207</v>
      </c>
      <c r="D60" s="2504"/>
      <c r="E60" s="2504"/>
      <c r="F60" s="2504"/>
      <c r="G60" s="2504"/>
      <c r="H60" s="2504"/>
      <c r="I60" s="2504"/>
      <c r="J60" s="2504"/>
      <c r="K60" s="2504"/>
      <c r="L60" s="2504"/>
      <c r="M60" s="2505"/>
    </row>
    <row r="61" spans="1:13" ht="16.5" customHeight="1" thickBot="1">
      <c r="A61" s="150" t="s">
        <v>533</v>
      </c>
      <c r="B61" s="104"/>
      <c r="C61" s="2506"/>
      <c r="D61" s="2739"/>
      <c r="E61" s="2739"/>
      <c r="F61" s="2739"/>
      <c r="G61" s="2739"/>
      <c r="H61" s="2739"/>
      <c r="I61" s="2739"/>
      <c r="J61" s="2739"/>
      <c r="K61" s="2739"/>
      <c r="L61" s="2739"/>
      <c r="M61" s="2740"/>
    </row>
  </sheetData>
  <mergeCells count="50">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'C:\Users\mayraromero\Desktop\Contrato 182 de 2020\2020\Articulación Dirección de Derechos y Diseño de Política\PPMYEG Actualización 2020\C:\Users\mayraromero\Downloads\[Matriz de Plan de Accion PPMYEG V217082020.xlsx]Desplegables'!#REF!</xm:f>
          </x14:formula1>
          <xm:sqref>C7 C14:D14 C4 G45:J46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845</v>
      </c>
      <c r="C1" s="153"/>
      <c r="D1" s="153"/>
      <c r="E1" s="153"/>
      <c r="F1" s="153"/>
      <c r="G1" s="153"/>
      <c r="H1" s="153"/>
      <c r="I1" s="153"/>
      <c r="J1" s="153"/>
      <c r="K1" s="153"/>
      <c r="L1" s="153"/>
      <c r="M1" s="154"/>
    </row>
    <row r="2" spans="1:13" ht="39" customHeight="1">
      <c r="A2" s="2547" t="s">
        <v>457</v>
      </c>
      <c r="B2" s="4" t="s">
        <v>458</v>
      </c>
      <c r="C2" s="2582" t="s">
        <v>1831</v>
      </c>
      <c r="D2" s="2583"/>
      <c r="E2" s="2583"/>
      <c r="F2" s="2583"/>
      <c r="G2" s="2583"/>
      <c r="H2" s="2583"/>
      <c r="I2" s="2583"/>
      <c r="J2" s="2583"/>
      <c r="K2" s="2583"/>
      <c r="L2" s="2583"/>
      <c r="M2" s="2584"/>
    </row>
    <row r="3" spans="1:13" ht="57.95" customHeight="1">
      <c r="A3" s="2548"/>
      <c r="B3" s="109" t="s">
        <v>538</v>
      </c>
      <c r="C3" s="2503" t="s">
        <v>107</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
        <v>23</v>
      </c>
      <c r="D7" s="2588"/>
      <c r="E7" s="14"/>
      <c r="F7" s="14"/>
      <c r="G7" s="15"/>
      <c r="H7" s="16" t="s">
        <v>5</v>
      </c>
      <c r="I7" s="2587" t="s">
        <v>1</v>
      </c>
      <c r="J7" s="2588"/>
      <c r="K7" s="2588"/>
      <c r="L7" s="2588"/>
      <c r="M7" s="2589"/>
    </row>
    <row r="8" spans="1:13" ht="15.75" customHeight="1">
      <c r="A8" s="2548"/>
      <c r="B8" s="2539" t="s">
        <v>462</v>
      </c>
      <c r="C8" s="2722" t="s">
        <v>708</v>
      </c>
      <c r="D8" s="2435"/>
      <c r="E8" s="2435"/>
      <c r="F8" s="2435"/>
      <c r="G8" s="2435"/>
      <c r="H8" s="2435"/>
      <c r="I8" s="2435"/>
      <c r="J8" s="2435"/>
      <c r="K8" s="2435"/>
      <c r="L8" s="2435"/>
      <c r="M8" s="2742"/>
    </row>
    <row r="9" spans="1:13" ht="15.75" customHeight="1">
      <c r="A9" s="2548"/>
      <c r="B9" s="2540"/>
      <c r="C9" s="2743"/>
      <c r="D9" s="2744"/>
      <c r="E9" s="2744"/>
      <c r="F9" s="2744"/>
      <c r="G9" s="2744"/>
      <c r="H9" s="2744"/>
      <c r="I9" s="2744"/>
      <c r="J9" s="2744"/>
      <c r="K9" s="2744"/>
      <c r="L9" s="2744"/>
      <c r="M9" s="2745"/>
    </row>
    <row r="10" spans="1:13">
      <c r="A10" s="2548"/>
      <c r="B10" s="2590"/>
      <c r="C10" s="2612" t="s">
        <v>463</v>
      </c>
      <c r="D10" s="2613"/>
      <c r="E10" s="23"/>
      <c r="F10" s="2569" t="s">
        <v>463</v>
      </c>
      <c r="G10" s="2569"/>
      <c r="H10" s="23"/>
      <c r="I10" s="2569" t="s">
        <v>463</v>
      </c>
      <c r="J10" s="2569"/>
      <c r="K10" s="23"/>
      <c r="L10" s="24"/>
      <c r="M10" s="25"/>
    </row>
    <row r="11" spans="1:13" ht="107.25" customHeight="1">
      <c r="A11" s="2548"/>
      <c r="B11" s="109" t="s">
        <v>464</v>
      </c>
      <c r="C11" s="2513" t="s">
        <v>1830</v>
      </c>
      <c r="D11" s="2514"/>
      <c r="E11" s="2514"/>
      <c r="F11" s="2514"/>
      <c r="G11" s="2514"/>
      <c r="H11" s="2514"/>
      <c r="I11" s="2514"/>
      <c r="J11" s="2514"/>
      <c r="K11" s="2514"/>
      <c r="L11" s="2514"/>
      <c r="M11" s="2515"/>
    </row>
    <row r="12" spans="1:13" ht="77.25" customHeight="1">
      <c r="A12" s="2548"/>
      <c r="B12" s="109" t="s">
        <v>543</v>
      </c>
      <c r="C12" s="2513" t="s">
        <v>709</v>
      </c>
      <c r="D12" s="2514"/>
      <c r="E12" s="2514"/>
      <c r="F12" s="2514"/>
      <c r="G12" s="2514"/>
      <c r="H12" s="2514"/>
      <c r="I12" s="2514"/>
      <c r="J12" s="2514"/>
      <c r="K12" s="2514"/>
      <c r="L12" s="2514"/>
      <c r="M12" s="2515"/>
    </row>
    <row r="13" spans="1:13" ht="60" customHeight="1">
      <c r="A13" s="2548"/>
      <c r="B13" s="109" t="s">
        <v>545</v>
      </c>
      <c r="C13" s="2513" t="s">
        <v>106</v>
      </c>
      <c r="D13" s="2514"/>
      <c r="E13" s="2514"/>
      <c r="F13" s="2514"/>
      <c r="G13" s="2514"/>
      <c r="H13" s="2514"/>
      <c r="I13" s="2514"/>
      <c r="J13" s="2514"/>
      <c r="K13" s="2514"/>
      <c r="L13" s="2514"/>
      <c r="M13" s="2515"/>
    </row>
    <row r="14" spans="1:13" ht="102.95" customHeight="1">
      <c r="A14" s="2548"/>
      <c r="B14" s="162" t="s">
        <v>547</v>
      </c>
      <c r="C14" s="2513" t="s">
        <v>83</v>
      </c>
      <c r="D14" s="2514"/>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30" customHeight="1">
      <c r="A16" s="2519"/>
      <c r="B16" s="5" t="s">
        <v>550</v>
      </c>
      <c r="C16" s="2513" t="s">
        <v>1826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t="s">
        <v>534</v>
      </c>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41"/>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v>10878</v>
      </c>
      <c r="E29" s="48"/>
      <c r="F29" s="59" t="s">
        <v>487</v>
      </c>
      <c r="G29" s="168">
        <v>2019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3">
        <v>100</v>
      </c>
      <c r="E36" s="169"/>
      <c r="F36" s="175">
        <v>10000</v>
      </c>
      <c r="G36" s="169"/>
      <c r="H36" s="175">
        <v>10000</v>
      </c>
      <c r="I36" s="169"/>
      <c r="J36" s="175">
        <v>10000</v>
      </c>
      <c r="K36" s="169"/>
      <c r="L36" s="175">
        <v>10000</v>
      </c>
      <c r="M36" s="1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75">
        <v>10000</v>
      </c>
      <c r="E38" s="169"/>
      <c r="F38" s="175">
        <v>10000</v>
      </c>
      <c r="G38" s="169"/>
      <c r="H38" s="175">
        <v>10000</v>
      </c>
      <c r="I38" s="169"/>
      <c r="J38" s="175">
        <v>10000</v>
      </c>
      <c r="K38" s="169"/>
      <c r="L38" s="175">
        <v>10000</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75">
        <v>10000</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741">
        <v>100100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621" t="s">
        <v>535</v>
      </c>
      <c r="H45" s="2621"/>
      <c r="I45" s="2621"/>
      <c r="J45" s="2621"/>
      <c r="K45" s="94" t="s">
        <v>512</v>
      </c>
      <c r="L45" s="2577"/>
      <c r="M45" s="2578"/>
    </row>
    <row r="46" spans="1:13">
      <c r="A46" s="2519"/>
      <c r="B46" s="2432"/>
      <c r="C46" s="90"/>
      <c r="D46" s="95" t="s">
        <v>477</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75" customHeight="1">
      <c r="A48" s="2519"/>
      <c r="B48" s="109" t="s">
        <v>513</v>
      </c>
      <c r="C48" s="2513" t="s">
        <v>711</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2513" t="s">
        <v>713</v>
      </c>
      <c r="D50" s="2514"/>
      <c r="E50" s="2514"/>
      <c r="F50" s="2514"/>
      <c r="G50" s="2514"/>
      <c r="H50" s="2514"/>
      <c r="I50" s="2514"/>
      <c r="J50" s="2514"/>
      <c r="K50" s="2514"/>
      <c r="L50" s="2514"/>
      <c r="M50" s="2515"/>
    </row>
    <row r="51" spans="1:13">
      <c r="A51" s="2519"/>
      <c r="B51" s="5" t="s">
        <v>517</v>
      </c>
      <c r="C51" s="2513">
        <v>2019</v>
      </c>
      <c r="D51" s="2514"/>
      <c r="E51" s="2514"/>
      <c r="F51" s="2514"/>
      <c r="G51" s="2514"/>
      <c r="H51" s="2514"/>
      <c r="I51" s="2514"/>
      <c r="J51" s="2514"/>
      <c r="K51" s="2514"/>
      <c r="L51" s="2514"/>
      <c r="M51" s="2515"/>
    </row>
    <row r="52" spans="1:13" ht="15.75" customHeight="1">
      <c r="A52" s="2501" t="s">
        <v>518</v>
      </c>
      <c r="B52" s="98" t="s">
        <v>519</v>
      </c>
      <c r="C52" s="2503" t="s">
        <v>714</v>
      </c>
      <c r="D52" s="2504"/>
      <c r="E52" s="2504"/>
      <c r="F52" s="2504"/>
      <c r="G52" s="2504"/>
      <c r="H52" s="2504"/>
      <c r="I52" s="2504"/>
      <c r="J52" s="2504"/>
      <c r="K52" s="2504"/>
      <c r="L52" s="2504"/>
      <c r="M52" s="2505"/>
    </row>
    <row r="53" spans="1:13" ht="15.75" customHeight="1">
      <c r="A53" s="2502"/>
      <c r="B53" s="98" t="s">
        <v>521</v>
      </c>
      <c r="C53" s="2503" t="s">
        <v>715</v>
      </c>
      <c r="D53" s="2504"/>
      <c r="E53" s="2504"/>
      <c r="F53" s="2504"/>
      <c r="G53" s="2504"/>
      <c r="H53" s="2504"/>
      <c r="I53" s="2504"/>
      <c r="J53" s="2504"/>
      <c r="K53" s="2504"/>
      <c r="L53" s="2504"/>
      <c r="M53" s="2505"/>
    </row>
    <row r="54" spans="1:13" ht="15.75" customHeight="1">
      <c r="A54" s="2502"/>
      <c r="B54" s="98" t="s">
        <v>523</v>
      </c>
      <c r="C54" s="2503" t="s">
        <v>1</v>
      </c>
      <c r="D54" s="2504"/>
      <c r="E54" s="2504"/>
      <c r="F54" s="2504"/>
      <c r="G54" s="2504"/>
      <c r="H54" s="2504"/>
      <c r="I54" s="2504"/>
      <c r="J54" s="2504"/>
      <c r="K54" s="2504"/>
      <c r="L54" s="2504"/>
      <c r="M54" s="2505"/>
    </row>
    <row r="55" spans="1:13" ht="15.75" customHeight="1">
      <c r="A55" s="2502"/>
      <c r="B55" s="99" t="s">
        <v>524</v>
      </c>
      <c r="C55" s="2503" t="s">
        <v>716</v>
      </c>
      <c r="D55" s="2504"/>
      <c r="E55" s="2504"/>
      <c r="F55" s="2504"/>
      <c r="G55" s="2504"/>
      <c r="H55" s="2504"/>
      <c r="I55" s="2504"/>
      <c r="J55" s="2504"/>
      <c r="K55" s="2504"/>
      <c r="L55" s="2504"/>
      <c r="M55" s="2505"/>
    </row>
    <row r="56" spans="1:13" ht="15.75" customHeight="1">
      <c r="A56" s="2502"/>
      <c r="B56" s="98" t="s">
        <v>526</v>
      </c>
      <c r="C56" s="2517" t="s">
        <v>86</v>
      </c>
      <c r="D56" s="2504"/>
      <c r="E56" s="2504"/>
      <c r="F56" s="2504"/>
      <c r="G56" s="2504"/>
      <c r="H56" s="2504"/>
      <c r="I56" s="2504"/>
      <c r="J56" s="2504"/>
      <c r="K56" s="2504"/>
      <c r="L56" s="2504"/>
      <c r="M56" s="2505"/>
    </row>
    <row r="57" spans="1:13" ht="16.5" customHeight="1" thickBot="1">
      <c r="A57" s="2516"/>
      <c r="B57" s="98" t="s">
        <v>527</v>
      </c>
      <c r="C57" s="2503" t="s">
        <v>85</v>
      </c>
      <c r="D57" s="2504"/>
      <c r="E57" s="2504"/>
      <c r="F57" s="2504"/>
      <c r="G57" s="2504"/>
      <c r="H57" s="2504"/>
      <c r="I57" s="2504"/>
      <c r="J57" s="2504"/>
      <c r="K57" s="2504"/>
      <c r="L57" s="2504"/>
      <c r="M57" s="2505"/>
    </row>
    <row r="58" spans="1:13" ht="15.75" customHeight="1">
      <c r="A58" s="2501" t="s">
        <v>528</v>
      </c>
      <c r="B58" s="100" t="s">
        <v>529</v>
      </c>
      <c r="C58" s="2503" t="s">
        <v>717</v>
      </c>
      <c r="D58" s="2504"/>
      <c r="E58" s="2504"/>
      <c r="F58" s="2504"/>
      <c r="G58" s="2504"/>
      <c r="H58" s="2504"/>
      <c r="I58" s="2504"/>
      <c r="J58" s="2504"/>
      <c r="K58" s="2504"/>
      <c r="L58" s="2504"/>
      <c r="M58" s="2505"/>
    </row>
    <row r="59" spans="1:13" ht="30" customHeight="1">
      <c r="A59" s="2502"/>
      <c r="B59" s="100" t="s">
        <v>531</v>
      </c>
      <c r="C59" s="2503" t="s">
        <v>718</v>
      </c>
      <c r="D59" s="2504"/>
      <c r="E59" s="2504"/>
      <c r="F59" s="2504"/>
      <c r="G59" s="2504"/>
      <c r="H59" s="2504"/>
      <c r="I59" s="2504"/>
      <c r="J59" s="2504"/>
      <c r="K59" s="2504"/>
      <c r="L59" s="2504"/>
      <c r="M59" s="2505"/>
    </row>
    <row r="60" spans="1:13" ht="30" customHeight="1" thickBot="1">
      <c r="A60" s="2502"/>
      <c r="B60" s="101" t="s">
        <v>5</v>
      </c>
      <c r="C60" s="2503" t="s">
        <v>1</v>
      </c>
      <c r="D60" s="2504"/>
      <c r="E60" s="2504"/>
      <c r="F60" s="2504"/>
      <c r="G60" s="2504"/>
      <c r="H60" s="2504"/>
      <c r="I60" s="2504"/>
      <c r="J60" s="2504"/>
      <c r="K60" s="2504"/>
      <c r="L60" s="2504"/>
      <c r="M60" s="2505"/>
    </row>
    <row r="61" spans="1:13" ht="16.5" customHeight="1" thickBot="1">
      <c r="A61" s="150" t="s">
        <v>533</v>
      </c>
      <c r="B61" s="104"/>
      <c r="C61" s="2506"/>
      <c r="D61" s="2739"/>
      <c r="E61" s="2739"/>
      <c r="F61" s="2739"/>
      <c r="G61" s="2739"/>
      <c r="H61" s="2739"/>
      <c r="I61" s="2739"/>
      <c r="J61" s="2739"/>
      <c r="K61" s="2739"/>
      <c r="L61" s="2739"/>
      <c r="M61" s="2740"/>
    </row>
  </sheetData>
  <mergeCells count="48">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'C:\Users\mayraromero\Desktop\Contrato 182 de 2020\2020\Articulación Dirección de Derechos y Diseño de Política\PPMYEG Actualización 2020\C:\Users\mayraromero\Downloads\[Matriz de Plan de Accion PPMYEG V217082020.xlsx]Desplegables'!#REF!</xm:f>
          </x14:formula1>
          <xm:sqref>C7 C14:D14 C4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zoomScale="85" zoomScaleNormal="85" workbookViewId="0">
      <selection activeCell="C3" sqref="C3:M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2129</v>
      </c>
      <c r="C1" s="153"/>
      <c r="D1" s="153"/>
      <c r="E1" s="153"/>
      <c r="F1" s="153"/>
      <c r="G1" s="153"/>
      <c r="H1" s="153"/>
      <c r="I1" s="153"/>
      <c r="J1" s="153"/>
      <c r="K1" s="153"/>
      <c r="L1" s="153"/>
      <c r="M1" s="154"/>
    </row>
    <row r="2" spans="1:14" ht="39" customHeight="1">
      <c r="A2" s="2667" t="s">
        <v>457</v>
      </c>
      <c r="B2" s="4" t="s">
        <v>458</v>
      </c>
      <c r="C2" s="2582" t="s">
        <v>2118</v>
      </c>
      <c r="D2" s="2583"/>
      <c r="E2" s="2583"/>
      <c r="F2" s="2583"/>
      <c r="G2" s="2583"/>
      <c r="H2" s="2583"/>
      <c r="I2" s="2583"/>
      <c r="J2" s="2583"/>
      <c r="K2" s="2583"/>
      <c r="L2" s="2583"/>
      <c r="M2" s="2584"/>
    </row>
    <row r="3" spans="1:14" ht="36" customHeight="1">
      <c r="A3" s="2548"/>
      <c r="B3" s="1053" t="s">
        <v>538</v>
      </c>
      <c r="C3" s="2503" t="s">
        <v>107</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749" t="s">
        <v>618</v>
      </c>
      <c r="D7" s="2428"/>
      <c r="E7" s="1119"/>
      <c r="F7" s="1119"/>
      <c r="G7" s="667"/>
      <c r="H7" s="1057" t="s">
        <v>5</v>
      </c>
      <c r="I7" s="2676" t="s">
        <v>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t="s">
        <v>1</v>
      </c>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92.25" customHeight="1">
      <c r="A11" s="2548"/>
      <c r="B11" s="1053" t="s">
        <v>464</v>
      </c>
      <c r="C11" s="2654" t="s">
        <v>2119</v>
      </c>
      <c r="D11" s="2494"/>
      <c r="E11" s="2494"/>
      <c r="F11" s="2494"/>
      <c r="G11" s="2494"/>
      <c r="H11" s="2494"/>
      <c r="I11" s="2494"/>
      <c r="J11" s="2494"/>
      <c r="K11" s="2494"/>
      <c r="L11" s="2494"/>
      <c r="M11" s="2495"/>
    </row>
    <row r="12" spans="1:14" ht="175.5" customHeight="1">
      <c r="A12" s="2548"/>
      <c r="B12" s="1053" t="s">
        <v>543</v>
      </c>
      <c r="C12" s="2654" t="s">
        <v>2120</v>
      </c>
      <c r="D12" s="2494"/>
      <c r="E12" s="2494"/>
      <c r="F12" s="2494"/>
      <c r="G12" s="2494"/>
      <c r="H12" s="2494"/>
      <c r="I12" s="2494"/>
      <c r="J12" s="2494"/>
      <c r="K12" s="2494"/>
      <c r="L12" s="2494"/>
      <c r="M12" s="2495"/>
    </row>
    <row r="13" spans="1:14" ht="60" customHeight="1">
      <c r="A13" s="2548"/>
      <c r="B13" s="1053" t="s">
        <v>545</v>
      </c>
      <c r="C13" s="2513" t="s">
        <v>106</v>
      </c>
      <c r="D13" s="2514"/>
      <c r="E13" s="2514"/>
      <c r="F13" s="2514"/>
      <c r="G13" s="2514"/>
      <c r="H13" s="2514"/>
      <c r="I13" s="2514"/>
      <c r="J13" s="2514"/>
      <c r="K13" s="2514"/>
      <c r="L13" s="2514"/>
      <c r="M13" s="2515"/>
    </row>
    <row r="14" spans="1:14" ht="102.95" customHeight="1">
      <c r="A14" s="2548"/>
      <c r="B14" s="1128" t="s">
        <v>547</v>
      </c>
      <c r="C14" s="2660" t="s">
        <v>8</v>
      </c>
      <c r="D14" s="2465"/>
      <c r="E14" s="1058" t="s">
        <v>548</v>
      </c>
      <c r="F14" s="2663" t="s">
        <v>8</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2121</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1116" t="s">
        <v>622</v>
      </c>
      <c r="G22" s="1116"/>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c r="A29" s="2519"/>
      <c r="B29" s="56"/>
      <c r="C29" s="57" t="s">
        <v>486</v>
      </c>
      <c r="D29" s="1064" t="s">
        <v>9</v>
      </c>
      <c r="E29" s="48"/>
      <c r="F29" s="59" t="s">
        <v>487</v>
      </c>
      <c r="G29" s="1161"/>
      <c r="H29" s="48"/>
      <c r="I29" s="59" t="s">
        <v>488</v>
      </c>
      <c r="J29" s="1126"/>
      <c r="K29" s="1111"/>
      <c r="L29" s="1115"/>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63">
        <v>1</v>
      </c>
      <c r="E36" s="1162"/>
      <c r="F36" s="1163">
        <v>1</v>
      </c>
      <c r="G36" s="1162"/>
      <c r="H36" s="1163">
        <v>1</v>
      </c>
      <c r="I36" s="1162"/>
      <c r="J36" s="1163">
        <v>1</v>
      </c>
      <c r="K36" s="1162"/>
      <c r="L36" s="1163">
        <v>1</v>
      </c>
      <c r="M36" s="1164"/>
    </row>
    <row r="37" spans="1:13">
      <c r="A37" s="2519"/>
      <c r="B37" s="2432"/>
      <c r="C37" s="72"/>
      <c r="D37" s="1165" t="s">
        <v>499</v>
      </c>
      <c r="E37" s="1165"/>
      <c r="F37" s="1165" t="s">
        <v>500</v>
      </c>
      <c r="G37" s="1165"/>
      <c r="H37" s="1166" t="s">
        <v>501</v>
      </c>
      <c r="I37" s="1166"/>
      <c r="J37" s="1166" t="s">
        <v>502</v>
      </c>
      <c r="K37" s="1165"/>
      <c r="L37" s="1165" t="s">
        <v>503</v>
      </c>
      <c r="M37" s="1167"/>
    </row>
    <row r="38" spans="1:13">
      <c r="A38" s="2519"/>
      <c r="B38" s="2432"/>
      <c r="C38" s="72"/>
      <c r="D38" s="1163">
        <v>1</v>
      </c>
      <c r="E38" s="1162"/>
      <c r="F38" s="1163">
        <v>1</v>
      </c>
      <c r="G38" s="1162"/>
      <c r="H38" s="1163">
        <v>1</v>
      </c>
      <c r="I38" s="1162"/>
      <c r="J38" s="1163">
        <v>1</v>
      </c>
      <c r="K38" s="1162"/>
      <c r="L38" s="1163">
        <v>1</v>
      </c>
      <c r="M38" s="1168"/>
    </row>
    <row r="39" spans="1:13">
      <c r="A39" s="2519"/>
      <c r="B39" s="2432"/>
      <c r="C39" s="72"/>
      <c r="D39" s="1165" t="s">
        <v>504</v>
      </c>
      <c r="E39" s="1165"/>
      <c r="F39" s="1165" t="s">
        <v>505</v>
      </c>
      <c r="G39" s="1165"/>
      <c r="H39" s="1166" t="s">
        <v>506</v>
      </c>
      <c r="I39" s="1166"/>
      <c r="J39" s="1166" t="s">
        <v>507</v>
      </c>
      <c r="K39" s="1165"/>
      <c r="L39" s="1165" t="s">
        <v>508</v>
      </c>
      <c r="M39" s="1167"/>
    </row>
    <row r="40" spans="1:13">
      <c r="A40" s="2519"/>
      <c r="B40" s="2432"/>
      <c r="C40" s="72"/>
      <c r="D40" s="1163" t="s">
        <v>8</v>
      </c>
      <c r="E40" s="1162"/>
      <c r="F40" s="1163" t="s">
        <v>8</v>
      </c>
      <c r="G40" s="1162"/>
      <c r="H40" s="1163" t="s">
        <v>29</v>
      </c>
      <c r="I40" s="1162"/>
      <c r="J40" s="1163" t="s">
        <v>29</v>
      </c>
      <c r="K40" s="1162"/>
      <c r="L40" s="1163" t="s">
        <v>29</v>
      </c>
      <c r="M40" s="1164"/>
    </row>
    <row r="41" spans="1:13">
      <c r="A41" s="2519"/>
      <c r="B41" s="2432"/>
      <c r="C41" s="72"/>
      <c r="D41" s="1169" t="s">
        <v>508</v>
      </c>
      <c r="E41" s="1169"/>
      <c r="F41" s="1169" t="s">
        <v>509</v>
      </c>
      <c r="G41" s="1169"/>
      <c r="H41" s="1170"/>
      <c r="I41" s="1170"/>
      <c r="J41" s="1170"/>
      <c r="K41" s="1170"/>
      <c r="L41" s="1170"/>
      <c r="M41" s="1171"/>
    </row>
    <row r="42" spans="1:13">
      <c r="A42" s="2519"/>
      <c r="B42" s="2432"/>
      <c r="C42" s="72"/>
      <c r="D42" s="1124"/>
      <c r="E42" s="1172"/>
      <c r="F42" s="2747">
        <v>1</v>
      </c>
      <c r="G42" s="2748"/>
      <c r="H42" s="2666"/>
      <c r="I42" s="2666"/>
      <c r="J42" s="1165"/>
      <c r="K42" s="1165"/>
      <c r="L42" s="1165"/>
      <c r="M42" s="117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75.75" customHeight="1">
      <c r="A48" s="2519"/>
      <c r="B48" s="1053" t="s">
        <v>513</v>
      </c>
      <c r="C48" s="2654" t="s">
        <v>2122</v>
      </c>
      <c r="D48" s="2494"/>
      <c r="E48" s="2494"/>
      <c r="F48" s="2494"/>
      <c r="G48" s="2494"/>
      <c r="H48" s="2494"/>
      <c r="I48" s="2494"/>
      <c r="J48" s="2494"/>
      <c r="K48" s="2494"/>
      <c r="L48" s="2494"/>
      <c r="M48" s="2495"/>
    </row>
    <row r="49" spans="1:13" ht="35.25" customHeight="1">
      <c r="A49" s="2519"/>
      <c r="B49" s="1059" t="s">
        <v>514</v>
      </c>
      <c r="C49" s="2654" t="s">
        <v>2123</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82" t="s">
        <v>9</v>
      </c>
      <c r="D51" s="1105"/>
      <c r="E51" s="1105"/>
      <c r="F51" s="1105"/>
      <c r="G51" s="1105"/>
      <c r="H51" s="1105"/>
      <c r="I51" s="1105"/>
      <c r="J51" s="1105"/>
      <c r="K51" s="1105"/>
      <c r="L51" s="1105"/>
      <c r="M51" s="1106"/>
    </row>
    <row r="52" spans="1:13" ht="15.75" customHeight="1">
      <c r="A52" s="2649" t="s">
        <v>518</v>
      </c>
      <c r="B52" s="1081" t="s">
        <v>519</v>
      </c>
      <c r="C52" s="2650" t="s">
        <v>2124</v>
      </c>
      <c r="D52" s="2420"/>
      <c r="E52" s="2420"/>
      <c r="F52" s="2420"/>
      <c r="G52" s="2420"/>
      <c r="H52" s="2420"/>
      <c r="I52" s="2420"/>
      <c r="J52" s="2420"/>
      <c r="K52" s="2420"/>
      <c r="L52" s="2420"/>
      <c r="M52" s="2421"/>
    </row>
    <row r="53" spans="1:13" ht="15.75" customHeight="1">
      <c r="A53" s="2502"/>
      <c r="B53" s="1081" t="s">
        <v>521</v>
      </c>
      <c r="C53" s="2650" t="s">
        <v>2125</v>
      </c>
      <c r="D53" s="2420"/>
      <c r="E53" s="2420"/>
      <c r="F53" s="2420"/>
      <c r="G53" s="2420"/>
      <c r="H53" s="2420"/>
      <c r="I53" s="2420"/>
      <c r="J53" s="2420"/>
      <c r="K53" s="2420"/>
      <c r="L53" s="2420"/>
      <c r="M53" s="2421"/>
    </row>
    <row r="54" spans="1:13" ht="15.75" customHeight="1">
      <c r="A54" s="2502"/>
      <c r="B54" s="1081" t="s">
        <v>523</v>
      </c>
      <c r="C54" s="2650" t="s">
        <v>626</v>
      </c>
      <c r="D54" s="2420"/>
      <c r="E54" s="2420"/>
      <c r="F54" s="2420"/>
      <c r="G54" s="2420"/>
      <c r="H54" s="2420"/>
      <c r="I54" s="2420"/>
      <c r="J54" s="2420"/>
      <c r="K54" s="2420"/>
      <c r="L54" s="2420"/>
      <c r="M54" s="2421"/>
    </row>
    <row r="55" spans="1:13" ht="15.75" customHeight="1">
      <c r="A55" s="2502"/>
      <c r="B55" s="1082" t="s">
        <v>524</v>
      </c>
      <c r="C55" s="2650" t="s">
        <v>2126</v>
      </c>
      <c r="D55" s="2420"/>
      <c r="E55" s="2420"/>
      <c r="F55" s="2420"/>
      <c r="G55" s="2420"/>
      <c r="H55" s="2420"/>
      <c r="I55" s="2420"/>
      <c r="J55" s="2420"/>
      <c r="K55" s="2420"/>
      <c r="L55" s="2420"/>
      <c r="M55" s="2421"/>
    </row>
    <row r="56" spans="1:13" ht="15.75" customHeight="1">
      <c r="A56" s="2502"/>
      <c r="B56" s="1081" t="s">
        <v>526</v>
      </c>
      <c r="C56" s="2746" t="s">
        <v>2127</v>
      </c>
      <c r="D56" s="2420"/>
      <c r="E56" s="2420"/>
      <c r="F56" s="2420"/>
      <c r="G56" s="2420"/>
      <c r="H56" s="2420"/>
      <c r="I56" s="2420"/>
      <c r="J56" s="2420"/>
      <c r="K56" s="2420"/>
      <c r="L56" s="2420"/>
      <c r="M56" s="2421"/>
    </row>
    <row r="57" spans="1:13" ht="16.5" customHeight="1" thickBot="1">
      <c r="A57" s="2516"/>
      <c r="B57" s="1081" t="s">
        <v>527</v>
      </c>
      <c r="C57" s="2650">
        <v>3813000</v>
      </c>
      <c r="D57" s="2420"/>
      <c r="E57" s="2420"/>
      <c r="F57" s="2420"/>
      <c r="G57" s="2420"/>
      <c r="H57" s="2420"/>
      <c r="I57" s="2420"/>
      <c r="J57" s="2420"/>
      <c r="K57" s="2420"/>
      <c r="L57" s="2420"/>
      <c r="M57" s="2421"/>
    </row>
    <row r="58" spans="1:13" ht="15.75" customHeight="1">
      <c r="A58" s="2649" t="s">
        <v>528</v>
      </c>
      <c r="B58" s="1089" t="s">
        <v>529</v>
      </c>
      <c r="C58" s="2650" t="s">
        <v>627</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626</v>
      </c>
      <c r="D60" s="2420"/>
      <c r="E60" s="2420"/>
      <c r="F60" s="2420"/>
      <c r="G60" s="2420"/>
      <c r="H60" s="2420"/>
      <c r="I60" s="2420"/>
      <c r="J60" s="2420"/>
      <c r="K60" s="2420"/>
      <c r="L60" s="2420"/>
      <c r="M60" s="2421"/>
    </row>
    <row r="61" spans="1:13" ht="37.5" customHeight="1" thickBot="1">
      <c r="A61" s="150" t="s">
        <v>533</v>
      </c>
      <c r="B61" s="104"/>
      <c r="C61" s="2651" t="s">
        <v>2128</v>
      </c>
      <c r="D61" s="2652"/>
      <c r="E61" s="2652"/>
      <c r="F61" s="2652"/>
      <c r="G61" s="2652"/>
      <c r="H61" s="2652"/>
      <c r="I61" s="2652"/>
      <c r="J61" s="2652"/>
      <c r="K61" s="2652"/>
      <c r="L61" s="2652"/>
      <c r="M61" s="2653"/>
    </row>
  </sheetData>
  <mergeCells count="48">
    <mergeCell ref="A2:A14"/>
    <mergeCell ref="C2:M2"/>
    <mergeCell ref="C3:M3"/>
    <mergeCell ref="F4:G4"/>
    <mergeCell ref="H4:M4"/>
    <mergeCell ref="C5:M5"/>
    <mergeCell ref="C6:M6"/>
    <mergeCell ref="C7:D7"/>
    <mergeCell ref="I7:M7"/>
    <mergeCell ref="B8:B10"/>
    <mergeCell ref="C9:E9"/>
    <mergeCell ref="F9:G9"/>
    <mergeCell ref="I9:J9"/>
    <mergeCell ref="C10:D10"/>
    <mergeCell ref="F10:G10"/>
    <mergeCell ref="I10:J10"/>
    <mergeCell ref="C11:M11"/>
    <mergeCell ref="C12:M12"/>
    <mergeCell ref="C13:M13"/>
    <mergeCell ref="C14:D14"/>
    <mergeCell ref="F14:M14"/>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B24:B27"/>
    <mergeCell ref="B31:B33"/>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tcnicas PPM y EG  Sec. J. D.xlsx]Desplegables'!#REF!</xm:f>
          </x14:formula1>
          <xm:sqref>C7 C14:D14 C4 G45:J46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2" zoomScale="85" zoomScaleNormal="85" workbookViewId="0">
      <selection activeCell="C55" sqref="C55:M55"/>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855</v>
      </c>
      <c r="C1" s="153"/>
      <c r="D1" s="153"/>
      <c r="E1" s="153"/>
      <c r="F1" s="153"/>
      <c r="G1" s="153"/>
      <c r="H1" s="153"/>
      <c r="I1" s="153"/>
      <c r="J1" s="153"/>
      <c r="K1" s="153"/>
      <c r="L1" s="153"/>
      <c r="M1" s="154"/>
    </row>
    <row r="2" spans="1:13" ht="39" customHeight="1">
      <c r="A2" s="2547" t="s">
        <v>457</v>
      </c>
      <c r="B2" s="4" t="s">
        <v>458</v>
      </c>
      <c r="C2" s="2582" t="s">
        <v>134</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856</v>
      </c>
      <c r="D7" s="2735"/>
      <c r="E7" s="2735"/>
      <c r="F7" s="2735"/>
      <c r="G7" s="2736"/>
      <c r="H7" s="16" t="s">
        <v>5</v>
      </c>
      <c r="I7" s="2587" t="str">
        <f>+'[21]Plan de acción-Gestión Pública'!CO18</f>
        <v>Secretaría General</v>
      </c>
      <c r="J7" s="2588"/>
      <c r="K7" s="2588"/>
      <c r="L7" s="2588"/>
      <c r="M7" s="2589"/>
    </row>
    <row r="8" spans="1:13" ht="15.75" customHeight="1">
      <c r="A8" s="2548"/>
      <c r="B8" s="2539" t="s">
        <v>462</v>
      </c>
      <c r="C8" s="2722" t="s">
        <v>8</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144.75" customHeight="1">
      <c r="A11" s="2548"/>
      <c r="B11" s="109" t="s">
        <v>464</v>
      </c>
      <c r="C11" s="2513" t="s">
        <v>857</v>
      </c>
      <c r="D11" s="2514"/>
      <c r="E11" s="2514"/>
      <c r="F11" s="2514"/>
      <c r="G11" s="2514"/>
      <c r="H11" s="2514"/>
      <c r="I11" s="2514"/>
      <c r="J11" s="2514"/>
      <c r="K11" s="2514"/>
      <c r="L11" s="2514"/>
      <c r="M11" s="2515"/>
    </row>
    <row r="12" spans="1:13" ht="88.5" customHeight="1">
      <c r="A12" s="2548"/>
      <c r="B12" s="109" t="s">
        <v>543</v>
      </c>
      <c r="C12" s="2513" t="s">
        <v>858</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58</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0" customHeight="1">
      <c r="A16" s="2519"/>
      <c r="B16" s="5" t="s">
        <v>550</v>
      </c>
      <c r="C16" s="2513" t="s">
        <v>135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859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v>
      </c>
      <c r="E36" s="2576"/>
      <c r="F36" s="2575">
        <v>0.5</v>
      </c>
      <c r="G36" s="2576"/>
      <c r="H36" s="2575">
        <v>0.8</v>
      </c>
      <c r="I36" s="2576"/>
      <c r="J36" s="2575">
        <v>1</v>
      </c>
      <c r="K36" s="2576"/>
      <c r="L36" s="2575" t="s">
        <v>8</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645" t="s">
        <v>860</v>
      </c>
      <c r="D48" s="2580"/>
      <c r="E48" s="2580"/>
      <c r="F48" s="2580"/>
      <c r="G48" s="2580"/>
      <c r="H48" s="2580"/>
      <c r="I48" s="2580"/>
      <c r="J48" s="148"/>
      <c r="K48" s="148"/>
      <c r="L48" s="148"/>
      <c r="M48" s="149"/>
    </row>
    <row r="49" spans="1:13" ht="38.25" customHeight="1">
      <c r="A49" s="2519"/>
      <c r="B49" s="5" t="s">
        <v>514</v>
      </c>
      <c r="C49" s="2513" t="s">
        <v>861</v>
      </c>
      <c r="D49" s="2514"/>
      <c r="E49" s="2514"/>
      <c r="F49" s="2514"/>
      <c r="G49" s="2514"/>
      <c r="H49" s="2514"/>
      <c r="I49" s="2514"/>
      <c r="J49" s="2514"/>
      <c r="K49" s="2514"/>
      <c r="L49" s="2514"/>
      <c r="M49" s="2515"/>
    </row>
    <row r="50" spans="1:13" ht="15.75" customHeight="1">
      <c r="A50" s="2519"/>
      <c r="B50" s="5" t="s">
        <v>515</v>
      </c>
      <c r="C50" s="147">
        <v>15</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137</v>
      </c>
      <c r="D52" s="2592"/>
      <c r="E52" s="2592"/>
      <c r="F52" s="2592"/>
      <c r="G52" s="2592"/>
      <c r="H52" s="2592"/>
      <c r="I52" s="2592"/>
      <c r="J52" s="2592"/>
      <c r="K52" s="2592"/>
      <c r="L52" s="2592"/>
      <c r="M52" s="2593"/>
    </row>
    <row r="53" spans="1:13" ht="15.75" customHeight="1">
      <c r="A53" s="2502"/>
      <c r="B53" s="98" t="s">
        <v>521</v>
      </c>
      <c r="C53" s="2591" t="s">
        <v>862</v>
      </c>
      <c r="D53" s="2592"/>
      <c r="E53" s="2592"/>
      <c r="F53" s="2592"/>
      <c r="G53" s="2592"/>
      <c r="H53" s="2592"/>
      <c r="I53" s="2592"/>
      <c r="J53" s="2592"/>
      <c r="K53" s="2592"/>
      <c r="L53" s="2592"/>
      <c r="M53" s="2593"/>
    </row>
    <row r="54" spans="1:13" ht="15.75" customHeight="1">
      <c r="A54" s="2502"/>
      <c r="B54" s="98" t="s">
        <v>523</v>
      </c>
      <c r="C54" s="2591" t="s">
        <v>60</v>
      </c>
      <c r="D54" s="2592"/>
      <c r="E54" s="2592"/>
      <c r="F54" s="2592"/>
      <c r="G54" s="2592"/>
      <c r="H54" s="2592"/>
      <c r="I54" s="2592"/>
      <c r="J54" s="2592"/>
      <c r="K54" s="2592"/>
      <c r="L54" s="2592"/>
      <c r="M54" s="2593"/>
    </row>
    <row r="55" spans="1:13" ht="15.75" customHeight="1">
      <c r="A55" s="2502"/>
      <c r="B55" s="99" t="s">
        <v>524</v>
      </c>
      <c r="C55" s="2591" t="s">
        <v>136</v>
      </c>
      <c r="D55" s="2592"/>
      <c r="E55" s="2592"/>
      <c r="F55" s="2592"/>
      <c r="G55" s="2592"/>
      <c r="H55" s="2592"/>
      <c r="I55" s="2592"/>
      <c r="J55" s="2592"/>
      <c r="K55" s="2592"/>
      <c r="L55" s="2592"/>
      <c r="M55" s="2593"/>
    </row>
    <row r="56" spans="1:13" ht="15.75" customHeight="1">
      <c r="A56" s="2502"/>
      <c r="B56" s="98" t="s">
        <v>526</v>
      </c>
      <c r="C56" s="2597" t="s">
        <v>139</v>
      </c>
      <c r="D56" s="2750"/>
      <c r="E56" s="2750"/>
      <c r="F56" s="2750"/>
      <c r="G56" s="2750"/>
      <c r="H56" s="2750"/>
      <c r="I56" s="2750"/>
      <c r="J56" s="2750"/>
      <c r="K56" s="2750"/>
      <c r="L56" s="2750"/>
      <c r="M56" s="2751"/>
    </row>
    <row r="57" spans="1:13" ht="16.5" customHeight="1" thickBot="1">
      <c r="A57" s="2516"/>
      <c r="B57" s="98" t="s">
        <v>527</v>
      </c>
      <c r="C57" s="2591" t="s">
        <v>138</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I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sfernandezg@sdis.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5" zoomScaleNormal="85" workbookViewId="0">
      <selection activeCell="C11" sqref="C11:M1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863</v>
      </c>
      <c r="C1" s="153"/>
      <c r="D1" s="153"/>
      <c r="E1" s="153"/>
      <c r="F1" s="153"/>
      <c r="G1" s="153"/>
      <c r="H1" s="153"/>
      <c r="I1" s="153"/>
      <c r="J1" s="153"/>
      <c r="K1" s="153"/>
      <c r="L1" s="153"/>
      <c r="M1" s="154"/>
    </row>
    <row r="2" spans="1:13" ht="54.75" customHeight="1">
      <c r="A2" s="2547" t="s">
        <v>457</v>
      </c>
      <c r="B2" s="4" t="s">
        <v>458</v>
      </c>
      <c r="C2" s="2582" t="s">
        <v>1845</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856</v>
      </c>
      <c r="D7" s="2735"/>
      <c r="E7" s="2735"/>
      <c r="F7" s="2735"/>
      <c r="G7" s="2736"/>
      <c r="H7" s="16" t="s">
        <v>5</v>
      </c>
      <c r="I7" s="2587" t="str">
        <f>+'[21]Plan de acción-Gestión Pública'!CO18</f>
        <v>Secretaría General</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215.25" customHeight="1">
      <c r="A11" s="2548"/>
      <c r="B11" s="109" t="s">
        <v>464</v>
      </c>
      <c r="C11" s="2513" t="s">
        <v>1847</v>
      </c>
      <c r="D11" s="2514"/>
      <c r="E11" s="2514"/>
      <c r="F11" s="2514"/>
      <c r="G11" s="2514"/>
      <c r="H11" s="2514"/>
      <c r="I11" s="2514"/>
      <c r="J11" s="2514"/>
      <c r="K11" s="2514"/>
      <c r="L11" s="2514"/>
      <c r="M11" s="2515"/>
    </row>
    <row r="12" spans="1:13" ht="88.5" customHeight="1">
      <c r="A12" s="2548"/>
      <c r="B12" s="109" t="s">
        <v>543</v>
      </c>
      <c r="C12" s="2513" t="s">
        <v>864</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69</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0" customHeight="1">
      <c r="A16" s="2519"/>
      <c r="B16" s="5" t="s">
        <v>550</v>
      </c>
      <c r="C16" s="2513" t="s">
        <v>1846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859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v>
      </c>
      <c r="E36" s="2576"/>
      <c r="F36" s="2575">
        <v>0.5</v>
      </c>
      <c r="G36" s="2576"/>
      <c r="H36" s="2575">
        <v>0.9</v>
      </c>
      <c r="I36" s="2576"/>
      <c r="J36" s="2575">
        <v>1</v>
      </c>
      <c r="K36" s="2576"/>
      <c r="L36" s="2575" t="s">
        <v>8</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865</v>
      </c>
      <c r="D48" s="2514"/>
      <c r="E48" s="2514"/>
      <c r="F48" s="2514"/>
      <c r="G48" s="2514"/>
      <c r="H48" s="2514"/>
      <c r="I48" s="2514"/>
      <c r="J48" s="2514"/>
      <c r="K48" s="2514"/>
      <c r="L48" s="2514"/>
      <c r="M48" s="2515"/>
    </row>
    <row r="49" spans="1:13" ht="38.25" customHeight="1">
      <c r="A49" s="2519"/>
      <c r="B49" s="5" t="s">
        <v>514</v>
      </c>
      <c r="C49" s="2513" t="s">
        <v>866</v>
      </c>
      <c r="D49" s="2514"/>
      <c r="E49" s="2514"/>
      <c r="F49" s="2514"/>
      <c r="G49" s="2514"/>
      <c r="H49" s="2514"/>
      <c r="I49" s="2514"/>
      <c r="J49" s="2514"/>
      <c r="K49" s="2514"/>
      <c r="L49" s="2514"/>
      <c r="M49" s="2515"/>
    </row>
    <row r="50" spans="1:13" ht="15.75" customHeight="1">
      <c r="A50" s="2519"/>
      <c r="B50" s="5" t="s">
        <v>515</v>
      </c>
      <c r="C50" s="147">
        <v>20</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137</v>
      </c>
      <c r="D52" s="2592"/>
      <c r="E52" s="2592"/>
      <c r="F52" s="2592"/>
      <c r="G52" s="2592"/>
      <c r="H52" s="2592"/>
      <c r="I52" s="2592"/>
      <c r="J52" s="2592"/>
      <c r="K52" s="2592"/>
      <c r="L52" s="2592"/>
      <c r="M52" s="2593"/>
    </row>
    <row r="53" spans="1:13" ht="15.75" customHeight="1">
      <c r="A53" s="2502"/>
      <c r="B53" s="98" t="s">
        <v>521</v>
      </c>
      <c r="C53" s="2591" t="s">
        <v>862</v>
      </c>
      <c r="D53" s="2592"/>
      <c r="E53" s="2592"/>
      <c r="F53" s="2592"/>
      <c r="G53" s="2592"/>
      <c r="H53" s="2592"/>
      <c r="I53" s="2592"/>
      <c r="J53" s="2592"/>
      <c r="K53" s="2592"/>
      <c r="L53" s="2592"/>
      <c r="M53" s="2593"/>
    </row>
    <row r="54" spans="1:13" ht="15.75" customHeight="1">
      <c r="A54" s="2502"/>
      <c r="B54" s="98" t="s">
        <v>523</v>
      </c>
      <c r="C54" s="2591" t="s">
        <v>60</v>
      </c>
      <c r="D54" s="2592"/>
      <c r="E54" s="2592"/>
      <c r="F54" s="2592"/>
      <c r="G54" s="2592"/>
      <c r="H54" s="2592"/>
      <c r="I54" s="2592"/>
      <c r="J54" s="2592"/>
      <c r="K54" s="2592"/>
      <c r="L54" s="2592"/>
      <c r="M54" s="2593"/>
    </row>
    <row r="55" spans="1:13" ht="15.75" customHeight="1">
      <c r="A55" s="2502"/>
      <c r="B55" s="99" t="s">
        <v>524</v>
      </c>
      <c r="C55" s="2591" t="s">
        <v>136</v>
      </c>
      <c r="D55" s="2592"/>
      <c r="E55" s="2592"/>
      <c r="F55" s="2592"/>
      <c r="G55" s="2592"/>
      <c r="H55" s="2592"/>
      <c r="I55" s="2592"/>
      <c r="J55" s="2592"/>
      <c r="K55" s="2592"/>
      <c r="L55" s="2592"/>
      <c r="M55" s="2593"/>
    </row>
    <row r="56" spans="1:13" ht="15.75" customHeight="1">
      <c r="A56" s="2502"/>
      <c r="B56" s="98" t="s">
        <v>526</v>
      </c>
      <c r="C56" s="2597" t="s">
        <v>139</v>
      </c>
      <c r="D56" s="2750"/>
      <c r="E56" s="2750"/>
      <c r="F56" s="2750"/>
      <c r="G56" s="2750"/>
      <c r="H56" s="2750"/>
      <c r="I56" s="2750"/>
      <c r="J56" s="2750"/>
      <c r="K56" s="2750"/>
      <c r="L56" s="2750"/>
      <c r="M56" s="2751"/>
    </row>
    <row r="57" spans="1:13" ht="16.5" customHeight="1" thickBot="1">
      <c r="A57" s="2516"/>
      <c r="B57" s="98" t="s">
        <v>527</v>
      </c>
      <c r="C57" s="2591" t="s">
        <v>138</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display="sfernandezg@sdis.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1"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867</v>
      </c>
      <c r="C1" s="153"/>
      <c r="D1" s="153"/>
      <c r="E1" s="153"/>
      <c r="F1" s="153"/>
      <c r="G1" s="153"/>
      <c r="H1" s="153"/>
      <c r="I1" s="153"/>
      <c r="J1" s="153"/>
      <c r="K1" s="153"/>
      <c r="L1" s="153"/>
      <c r="M1" s="154"/>
    </row>
    <row r="2" spans="1:13" ht="54.75" customHeight="1">
      <c r="A2" s="2547" t="s">
        <v>457</v>
      </c>
      <c r="B2" s="4" t="s">
        <v>458</v>
      </c>
      <c r="C2" s="2582" t="s">
        <v>140</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856</v>
      </c>
      <c r="D7" s="2735"/>
      <c r="E7" s="2735"/>
      <c r="F7" s="2735"/>
      <c r="G7" s="2736"/>
      <c r="H7" s="16" t="s">
        <v>5</v>
      </c>
      <c r="I7" s="2587" t="str">
        <f>+'[21]Plan de acción-Gestión Pública'!CO18</f>
        <v>Secretaría General</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215.25" customHeight="1">
      <c r="A11" s="2548"/>
      <c r="B11" s="109" t="s">
        <v>464</v>
      </c>
      <c r="C11" s="2513" t="s">
        <v>868</v>
      </c>
      <c r="D11" s="2514"/>
      <c r="E11" s="2514"/>
      <c r="F11" s="2514"/>
      <c r="G11" s="2514"/>
      <c r="H11" s="2514"/>
      <c r="I11" s="2514"/>
      <c r="J11" s="2514"/>
      <c r="K11" s="2514"/>
      <c r="L11" s="2514"/>
      <c r="M11" s="2515"/>
    </row>
    <row r="12" spans="1:13" ht="88.5" customHeight="1">
      <c r="A12" s="2548"/>
      <c r="B12" s="109" t="s">
        <v>543</v>
      </c>
      <c r="C12" s="2513" t="s">
        <v>869</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69</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93.75" customHeight="1">
      <c r="A16" s="2519"/>
      <c r="B16" s="5" t="s">
        <v>550</v>
      </c>
      <c r="C16" s="2513" t="s">
        <v>141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859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v>
      </c>
      <c r="E36" s="2576"/>
      <c r="F36" s="2575">
        <v>0.55000000000000004</v>
      </c>
      <c r="G36" s="2576"/>
      <c r="H36" s="2575">
        <v>0.85</v>
      </c>
      <c r="I36" s="2576"/>
      <c r="J36" s="2575">
        <v>1</v>
      </c>
      <c r="K36" s="2576"/>
      <c r="L36" s="2575" t="s">
        <v>8</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870</v>
      </c>
      <c r="D48" s="2514"/>
      <c r="E48" s="2514"/>
      <c r="F48" s="2514"/>
      <c r="G48" s="2514"/>
      <c r="H48" s="2514"/>
      <c r="I48" s="2514"/>
      <c r="J48" s="2514"/>
      <c r="K48" s="2514"/>
      <c r="L48" s="2514"/>
      <c r="M48" s="2515"/>
    </row>
    <row r="49" spans="1:13" ht="38.25" customHeight="1">
      <c r="A49" s="2519"/>
      <c r="B49" s="5" t="s">
        <v>514</v>
      </c>
      <c r="C49" s="2513" t="s">
        <v>871</v>
      </c>
      <c r="D49" s="2514"/>
      <c r="E49" s="2514"/>
      <c r="F49" s="2514"/>
      <c r="G49" s="2514"/>
      <c r="H49" s="2514"/>
      <c r="I49" s="2514"/>
      <c r="J49" s="2514"/>
      <c r="K49" s="2514"/>
      <c r="L49" s="2514"/>
      <c r="M49" s="2515"/>
    </row>
    <row r="50" spans="1:13" ht="15.75" customHeight="1">
      <c r="A50" s="2519"/>
      <c r="B50" s="5" t="s">
        <v>515</v>
      </c>
      <c r="C50" s="147">
        <v>20</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137</v>
      </c>
      <c r="D52" s="2592"/>
      <c r="E52" s="2592"/>
      <c r="F52" s="2592"/>
      <c r="G52" s="2592"/>
      <c r="H52" s="2592"/>
      <c r="I52" s="2592"/>
      <c r="J52" s="2592"/>
      <c r="K52" s="2592"/>
      <c r="L52" s="2592"/>
      <c r="M52" s="2593"/>
    </row>
    <row r="53" spans="1:13" ht="15.75" customHeight="1">
      <c r="A53" s="2502"/>
      <c r="B53" s="98" t="s">
        <v>521</v>
      </c>
      <c r="C53" s="2591" t="s">
        <v>862</v>
      </c>
      <c r="D53" s="2592"/>
      <c r="E53" s="2592"/>
      <c r="F53" s="2592"/>
      <c r="G53" s="2592"/>
      <c r="H53" s="2592"/>
      <c r="I53" s="2592"/>
      <c r="J53" s="2592"/>
      <c r="K53" s="2592"/>
      <c r="L53" s="2592"/>
      <c r="M53" s="2593"/>
    </row>
    <row r="54" spans="1:13" ht="15.75" customHeight="1">
      <c r="A54" s="2502"/>
      <c r="B54" s="98" t="s">
        <v>523</v>
      </c>
      <c r="C54" s="2591" t="s">
        <v>60</v>
      </c>
      <c r="D54" s="2592"/>
      <c r="E54" s="2592"/>
      <c r="F54" s="2592"/>
      <c r="G54" s="2592"/>
      <c r="H54" s="2592"/>
      <c r="I54" s="2592"/>
      <c r="J54" s="2592"/>
      <c r="K54" s="2592"/>
      <c r="L54" s="2592"/>
      <c r="M54" s="2593"/>
    </row>
    <row r="55" spans="1:13" ht="15.75" customHeight="1">
      <c r="A55" s="2502"/>
      <c r="B55" s="99" t="s">
        <v>524</v>
      </c>
      <c r="C55" s="2591" t="s">
        <v>136</v>
      </c>
      <c r="D55" s="2592"/>
      <c r="E55" s="2592"/>
      <c r="F55" s="2592"/>
      <c r="G55" s="2592"/>
      <c r="H55" s="2592"/>
      <c r="I55" s="2592"/>
      <c r="J55" s="2592"/>
      <c r="K55" s="2592"/>
      <c r="L55" s="2592"/>
      <c r="M55" s="2593"/>
    </row>
    <row r="56" spans="1:13" ht="15.75" customHeight="1">
      <c r="A56" s="2502"/>
      <c r="B56" s="98" t="s">
        <v>526</v>
      </c>
      <c r="C56" s="2597" t="s">
        <v>139</v>
      </c>
      <c r="D56" s="2750"/>
      <c r="E56" s="2750"/>
      <c r="F56" s="2750"/>
      <c r="G56" s="2750"/>
      <c r="H56" s="2750"/>
      <c r="I56" s="2750"/>
      <c r="J56" s="2750"/>
      <c r="K56" s="2750"/>
      <c r="L56" s="2750"/>
      <c r="M56" s="2751"/>
    </row>
    <row r="57" spans="1:13" ht="16.5" customHeight="1" thickBot="1">
      <c r="A57" s="2516"/>
      <c r="B57" s="98" t="s">
        <v>527</v>
      </c>
      <c r="C57" s="2591" t="s">
        <v>138</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sfernandezg@sdis.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1"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872</v>
      </c>
      <c r="C1" s="153"/>
      <c r="D1" s="153"/>
      <c r="E1" s="153"/>
      <c r="F1" s="153"/>
      <c r="G1" s="153"/>
      <c r="H1" s="153"/>
      <c r="I1" s="153"/>
      <c r="J1" s="153"/>
      <c r="K1" s="153"/>
      <c r="L1" s="153"/>
      <c r="M1" s="154"/>
    </row>
    <row r="2" spans="1:13" ht="54.75" customHeight="1">
      <c r="A2" s="2547" t="s">
        <v>457</v>
      </c>
      <c r="B2" s="4" t="s">
        <v>458</v>
      </c>
      <c r="C2" s="2582" t="s">
        <v>142</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856</v>
      </c>
      <c r="D7" s="2735"/>
      <c r="E7" s="2735"/>
      <c r="F7" s="2735"/>
      <c r="G7" s="2736"/>
      <c r="H7" s="16" t="s">
        <v>5</v>
      </c>
      <c r="I7" s="2587" t="str">
        <f>+'[21]Plan de acción-Gestión Pública'!CO18</f>
        <v>Secretaría General</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215.25" customHeight="1">
      <c r="A11" s="2548"/>
      <c r="B11" s="109" t="s">
        <v>464</v>
      </c>
      <c r="C11" s="2513" t="s">
        <v>873</v>
      </c>
      <c r="D11" s="2514"/>
      <c r="E11" s="2514"/>
      <c r="F11" s="2514"/>
      <c r="G11" s="2514"/>
      <c r="H11" s="2514"/>
      <c r="I11" s="2514"/>
      <c r="J11" s="2514"/>
      <c r="K11" s="2514"/>
      <c r="L11" s="2514"/>
      <c r="M11" s="2515"/>
    </row>
    <row r="12" spans="1:13" ht="88.5" customHeight="1">
      <c r="A12" s="2548"/>
      <c r="B12" s="109" t="s">
        <v>543</v>
      </c>
      <c r="C12" s="2513" t="s">
        <v>874</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84</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76.5" customHeight="1">
      <c r="A16" s="2519"/>
      <c r="B16" s="5" t="s">
        <v>550</v>
      </c>
      <c r="C16" s="2513" t="s">
        <v>143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v>
      </c>
      <c r="E36" s="2576"/>
      <c r="F36" s="2575">
        <v>0.4</v>
      </c>
      <c r="G36" s="2576"/>
      <c r="H36" s="2575">
        <v>0.7</v>
      </c>
      <c r="I36" s="2576"/>
      <c r="J36" s="2575">
        <v>1</v>
      </c>
      <c r="K36" s="2576"/>
      <c r="L36" s="2575" t="s">
        <v>8</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875</v>
      </c>
      <c r="D48" s="2514"/>
      <c r="E48" s="2514"/>
      <c r="F48" s="2514"/>
      <c r="G48" s="2514"/>
      <c r="H48" s="2514"/>
      <c r="I48" s="2514"/>
      <c r="J48" s="2514"/>
      <c r="K48" s="2514"/>
      <c r="L48" s="2514"/>
      <c r="M48" s="2515"/>
    </row>
    <row r="49" spans="1:13" ht="38.25" customHeight="1">
      <c r="A49" s="2519"/>
      <c r="B49" s="5" t="s">
        <v>514</v>
      </c>
      <c r="C49" s="2513" t="s">
        <v>876</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137</v>
      </c>
      <c r="D52" s="2592"/>
      <c r="E52" s="2592"/>
      <c r="F52" s="2592"/>
      <c r="G52" s="2592"/>
      <c r="H52" s="2592"/>
      <c r="I52" s="2592"/>
      <c r="J52" s="2592"/>
      <c r="K52" s="2592"/>
      <c r="L52" s="2592"/>
      <c r="M52" s="2593"/>
    </row>
    <row r="53" spans="1:13" ht="15.75" customHeight="1">
      <c r="A53" s="2502"/>
      <c r="B53" s="98" t="s">
        <v>521</v>
      </c>
      <c r="C53" s="2591" t="s">
        <v>862</v>
      </c>
      <c r="D53" s="2592"/>
      <c r="E53" s="2592"/>
      <c r="F53" s="2592"/>
      <c r="G53" s="2592"/>
      <c r="H53" s="2592"/>
      <c r="I53" s="2592"/>
      <c r="J53" s="2592"/>
      <c r="K53" s="2592"/>
      <c r="L53" s="2592"/>
      <c r="M53" s="2593"/>
    </row>
    <row r="54" spans="1:13" ht="15.75" customHeight="1">
      <c r="A54" s="2502"/>
      <c r="B54" s="98" t="s">
        <v>523</v>
      </c>
      <c r="C54" s="2591" t="s">
        <v>60</v>
      </c>
      <c r="D54" s="2592"/>
      <c r="E54" s="2592"/>
      <c r="F54" s="2592"/>
      <c r="G54" s="2592"/>
      <c r="H54" s="2592"/>
      <c r="I54" s="2592"/>
      <c r="J54" s="2592"/>
      <c r="K54" s="2592"/>
      <c r="L54" s="2592"/>
      <c r="M54" s="2593"/>
    </row>
    <row r="55" spans="1:13" ht="15.75" customHeight="1">
      <c r="A55" s="2502"/>
      <c r="B55" s="99" t="s">
        <v>524</v>
      </c>
      <c r="C55" s="2591" t="s">
        <v>136</v>
      </c>
      <c r="D55" s="2592"/>
      <c r="E55" s="2592"/>
      <c r="F55" s="2592"/>
      <c r="G55" s="2592"/>
      <c r="H55" s="2592"/>
      <c r="I55" s="2592"/>
      <c r="J55" s="2592"/>
      <c r="K55" s="2592"/>
      <c r="L55" s="2592"/>
      <c r="M55" s="2593"/>
    </row>
    <row r="56" spans="1:13" ht="15.75" customHeight="1">
      <c r="A56" s="2502"/>
      <c r="B56" s="98" t="s">
        <v>526</v>
      </c>
      <c r="C56" s="2597" t="s">
        <v>139</v>
      </c>
      <c r="D56" s="2750"/>
      <c r="E56" s="2750"/>
      <c r="F56" s="2750"/>
      <c r="G56" s="2750"/>
      <c r="H56" s="2750"/>
      <c r="I56" s="2750"/>
      <c r="J56" s="2750"/>
      <c r="K56" s="2750"/>
      <c r="L56" s="2750"/>
      <c r="M56" s="2751"/>
    </row>
    <row r="57" spans="1:13" ht="16.5" customHeight="1" thickBot="1">
      <c r="A57" s="2516"/>
      <c r="B57" s="98" t="s">
        <v>527</v>
      </c>
      <c r="C57" s="2591" t="s">
        <v>138</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display="sfernandezg@sdis.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1"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877</v>
      </c>
      <c r="C1" s="153"/>
      <c r="D1" s="153"/>
      <c r="E1" s="153"/>
      <c r="F1" s="153"/>
      <c r="G1" s="153"/>
      <c r="H1" s="153"/>
      <c r="I1" s="153"/>
      <c r="J1" s="153"/>
      <c r="K1" s="153"/>
      <c r="L1" s="153"/>
      <c r="M1" s="154"/>
    </row>
    <row r="2" spans="1:13" ht="54.75" customHeight="1">
      <c r="A2" s="2547" t="s">
        <v>457</v>
      </c>
      <c r="B2" s="4" t="s">
        <v>458</v>
      </c>
      <c r="C2" s="2582" t="s">
        <v>144</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856</v>
      </c>
      <c r="D7" s="2735"/>
      <c r="E7" s="2735"/>
      <c r="F7" s="2735"/>
      <c r="G7" s="2736"/>
      <c r="H7" s="16" t="s">
        <v>5</v>
      </c>
      <c r="I7" s="2587" t="str">
        <f>+'[21]Plan de acción-Gestión Pública'!CO18</f>
        <v>Secretaría General</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215.25" customHeight="1">
      <c r="A11" s="2548"/>
      <c r="B11" s="109" t="s">
        <v>464</v>
      </c>
      <c r="C11" s="2513" t="s">
        <v>873</v>
      </c>
      <c r="D11" s="2514"/>
      <c r="E11" s="2514"/>
      <c r="F11" s="2514"/>
      <c r="G11" s="2514"/>
      <c r="H11" s="2514"/>
      <c r="I11" s="2514"/>
      <c r="J11" s="2514"/>
      <c r="K11" s="2514"/>
      <c r="L11" s="2514"/>
      <c r="M11" s="2515"/>
    </row>
    <row r="12" spans="1:13" ht="88.5" customHeight="1">
      <c r="A12" s="2548"/>
      <c r="B12" s="109" t="s">
        <v>543</v>
      </c>
      <c r="C12" s="2513" t="s">
        <v>874</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117</v>
      </c>
      <c r="G14" s="2580"/>
      <c r="H14" s="2580"/>
      <c r="I14" s="2580"/>
      <c r="J14" s="2580"/>
      <c r="K14" s="2580"/>
      <c r="L14" s="2580"/>
      <c r="M14" s="2581"/>
    </row>
    <row r="15" spans="1:13">
      <c r="A15" s="2518" t="s">
        <v>465</v>
      </c>
      <c r="B15" s="5" t="s">
        <v>2</v>
      </c>
      <c r="C15" s="2513" t="s">
        <v>80</v>
      </c>
      <c r="D15" s="2514"/>
      <c r="E15" s="2514"/>
      <c r="F15" s="2514"/>
      <c r="G15" s="2514"/>
      <c r="H15" s="2514"/>
      <c r="I15" s="2514"/>
      <c r="J15" s="2514"/>
      <c r="K15" s="2514"/>
      <c r="L15" s="2514"/>
      <c r="M15" s="2515"/>
    </row>
    <row r="16" spans="1:13" ht="76.5" customHeight="1">
      <c r="A16" s="2519"/>
      <c r="B16" s="5" t="s">
        <v>550</v>
      </c>
      <c r="C16" s="2513" t="s">
        <v>143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0.2</v>
      </c>
      <c r="E36" s="2576"/>
      <c r="F36" s="2575">
        <v>0.4</v>
      </c>
      <c r="G36" s="2576"/>
      <c r="H36" s="2575">
        <v>0.7</v>
      </c>
      <c r="I36" s="2576"/>
      <c r="J36" s="2575">
        <v>1</v>
      </c>
      <c r="K36" s="2576"/>
      <c r="L36" s="2575" t="s">
        <v>8</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875</v>
      </c>
      <c r="D48" s="2514"/>
      <c r="E48" s="2514"/>
      <c r="F48" s="2514"/>
      <c r="G48" s="2514"/>
      <c r="H48" s="2514"/>
      <c r="I48" s="2514"/>
      <c r="J48" s="2514"/>
      <c r="K48" s="2514"/>
      <c r="L48" s="2514"/>
      <c r="M48" s="2515"/>
    </row>
    <row r="49" spans="1:13" ht="38.25" customHeight="1">
      <c r="A49" s="2519"/>
      <c r="B49" s="5" t="s">
        <v>514</v>
      </c>
      <c r="C49" s="2513" t="s">
        <v>876</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137</v>
      </c>
      <c r="D52" s="2592"/>
      <c r="E52" s="2592"/>
      <c r="F52" s="2592"/>
      <c r="G52" s="2592"/>
      <c r="H52" s="2592"/>
      <c r="I52" s="2592"/>
      <c r="J52" s="2592"/>
      <c r="K52" s="2592"/>
      <c r="L52" s="2592"/>
      <c r="M52" s="2593"/>
    </row>
    <row r="53" spans="1:13" ht="15.75" customHeight="1">
      <c r="A53" s="2502"/>
      <c r="B53" s="98" t="s">
        <v>521</v>
      </c>
      <c r="C53" s="2591" t="s">
        <v>862</v>
      </c>
      <c r="D53" s="2592"/>
      <c r="E53" s="2592"/>
      <c r="F53" s="2592"/>
      <c r="G53" s="2592"/>
      <c r="H53" s="2592"/>
      <c r="I53" s="2592"/>
      <c r="J53" s="2592"/>
      <c r="K53" s="2592"/>
      <c r="L53" s="2592"/>
      <c r="M53" s="2593"/>
    </row>
    <row r="54" spans="1:13" ht="15.75" customHeight="1">
      <c r="A54" s="2502"/>
      <c r="B54" s="98" t="s">
        <v>523</v>
      </c>
      <c r="C54" s="2591" t="s">
        <v>60</v>
      </c>
      <c r="D54" s="2592"/>
      <c r="E54" s="2592"/>
      <c r="F54" s="2592"/>
      <c r="G54" s="2592"/>
      <c r="H54" s="2592"/>
      <c r="I54" s="2592"/>
      <c r="J54" s="2592"/>
      <c r="K54" s="2592"/>
      <c r="L54" s="2592"/>
      <c r="M54" s="2593"/>
    </row>
    <row r="55" spans="1:13" ht="15.75" customHeight="1">
      <c r="A55" s="2502"/>
      <c r="B55" s="99" t="s">
        <v>524</v>
      </c>
      <c r="C55" s="2591" t="s">
        <v>136</v>
      </c>
      <c r="D55" s="2592"/>
      <c r="E55" s="2592"/>
      <c r="F55" s="2592"/>
      <c r="G55" s="2592"/>
      <c r="H55" s="2592"/>
      <c r="I55" s="2592"/>
      <c r="J55" s="2592"/>
      <c r="K55" s="2592"/>
      <c r="L55" s="2592"/>
      <c r="M55" s="2593"/>
    </row>
    <row r="56" spans="1:13" ht="15.75" customHeight="1">
      <c r="A56" s="2502"/>
      <c r="B56" s="98" t="s">
        <v>526</v>
      </c>
      <c r="C56" s="2597" t="s">
        <v>139</v>
      </c>
      <c r="D56" s="2750"/>
      <c r="E56" s="2750"/>
      <c r="F56" s="2750"/>
      <c r="G56" s="2750"/>
      <c r="H56" s="2750"/>
      <c r="I56" s="2750"/>
      <c r="J56" s="2750"/>
      <c r="K56" s="2750"/>
      <c r="L56" s="2750"/>
      <c r="M56" s="2751"/>
    </row>
    <row r="57" spans="1:13" ht="16.5" customHeight="1" thickBot="1">
      <c r="A57" s="2516"/>
      <c r="B57" s="98" t="s">
        <v>527</v>
      </c>
      <c r="C57" s="2591" t="s">
        <v>138</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506"/>
      <c r="D61" s="2723"/>
      <c r="E61" s="2723"/>
      <c r="F61" s="2723"/>
      <c r="G61" s="2723"/>
      <c r="H61" s="2723"/>
      <c r="I61" s="2723"/>
      <c r="J61" s="2723"/>
      <c r="K61" s="2723"/>
      <c r="L61" s="2723"/>
      <c r="M61" s="272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sfernandezg@sdis.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57"/>
  <sheetViews>
    <sheetView zoomScale="70" zoomScaleNormal="70" zoomScalePageLayoutView="85" workbookViewId="0">
      <selection activeCell="C11" sqref="C11:M11"/>
    </sheetView>
  </sheetViews>
  <sheetFormatPr baseColWidth="10" defaultColWidth="10.85546875" defaultRowHeight="15.75"/>
  <cols>
    <col min="1" max="1" width="25.140625" style="3" customWidth="1"/>
    <col min="2" max="2" width="39.140625" style="1003" customWidth="1"/>
    <col min="3" max="16384" width="10.85546875" style="3"/>
  </cols>
  <sheetData>
    <row r="1" spans="1:17" ht="16.5" thickBot="1">
      <c r="A1" s="2"/>
      <c r="B1" s="1000" t="s">
        <v>2043</v>
      </c>
      <c r="C1" s="984"/>
      <c r="D1" s="984"/>
      <c r="E1" s="984"/>
      <c r="F1" s="984"/>
      <c r="G1" s="984"/>
      <c r="H1" s="984"/>
      <c r="I1" s="984"/>
      <c r="J1" s="984"/>
      <c r="K1" s="984"/>
      <c r="L1" s="984"/>
      <c r="M1" s="985"/>
    </row>
    <row r="2" spans="1:17" ht="15.6" customHeight="1">
      <c r="A2" s="2412" t="s">
        <v>457</v>
      </c>
      <c r="B2" s="4" t="s">
        <v>458</v>
      </c>
      <c r="C2" s="2415" t="s">
        <v>1955</v>
      </c>
      <c r="D2" s="2416"/>
      <c r="E2" s="2416"/>
      <c r="F2" s="2416"/>
      <c r="G2" s="2416"/>
      <c r="H2" s="2416"/>
      <c r="I2" s="2416"/>
      <c r="J2" s="2416"/>
      <c r="K2" s="2416"/>
      <c r="L2" s="2416"/>
      <c r="M2" s="2417"/>
    </row>
    <row r="3" spans="1:17" ht="55.9" customHeight="1">
      <c r="A3" s="2413"/>
      <c r="B3" s="680" t="s">
        <v>1964</v>
      </c>
      <c r="C3" s="2418" t="s">
        <v>2044</v>
      </c>
      <c r="D3" s="2419"/>
      <c r="E3" s="2419"/>
      <c r="F3" s="2420"/>
      <c r="G3" s="2420"/>
      <c r="H3" s="2420"/>
      <c r="I3" s="2420"/>
      <c r="J3" s="2420"/>
      <c r="K3" s="2420"/>
      <c r="L3" s="2420"/>
      <c r="M3" s="2421"/>
    </row>
    <row r="4" spans="1:17">
      <c r="A4" s="2413"/>
      <c r="B4" s="6" t="s">
        <v>3</v>
      </c>
      <c r="C4" s="955" t="s">
        <v>28</v>
      </c>
      <c r="D4" s="966"/>
      <c r="E4" s="933"/>
      <c r="F4" s="2422" t="s">
        <v>4</v>
      </c>
      <c r="G4" s="2423"/>
      <c r="H4" s="664"/>
      <c r="I4" s="956" t="s">
        <v>29</v>
      </c>
      <c r="J4" s="956"/>
      <c r="K4" s="956"/>
      <c r="L4" s="956"/>
      <c r="M4" s="957"/>
    </row>
    <row r="5" spans="1:17" ht="16.5" customHeight="1">
      <c r="A5" s="2413"/>
      <c r="B5" s="13" t="s">
        <v>459</v>
      </c>
      <c r="C5" s="2424" t="s">
        <v>29</v>
      </c>
      <c r="D5" s="2425"/>
      <c r="E5" s="2425"/>
      <c r="F5" s="2425"/>
      <c r="G5" s="2425"/>
      <c r="H5" s="2425"/>
      <c r="I5" s="2425"/>
      <c r="J5" s="2425"/>
      <c r="K5" s="2425"/>
      <c r="L5" s="2425"/>
      <c r="M5" s="2426"/>
    </row>
    <row r="6" spans="1:17">
      <c r="A6" s="2413"/>
      <c r="B6" s="6" t="s">
        <v>460</v>
      </c>
      <c r="C6" s="955" t="s">
        <v>29</v>
      </c>
      <c r="D6" s="956"/>
      <c r="E6" s="956"/>
      <c r="F6" s="956"/>
      <c r="G6" s="956"/>
      <c r="H6" s="956"/>
      <c r="I6" s="956"/>
      <c r="J6" s="956"/>
      <c r="K6" s="956"/>
      <c r="L6" s="956"/>
      <c r="M6" s="957"/>
    </row>
    <row r="7" spans="1:17">
      <c r="A7" s="2413"/>
      <c r="B7" s="680" t="s">
        <v>461</v>
      </c>
      <c r="C7" s="2427" t="s">
        <v>0</v>
      </c>
      <c r="D7" s="2428"/>
      <c r="E7" s="948"/>
      <c r="F7" s="948"/>
      <c r="G7" s="667"/>
      <c r="H7" s="668" t="s">
        <v>5</v>
      </c>
      <c r="I7" s="2429" t="s">
        <v>1</v>
      </c>
      <c r="J7" s="2428"/>
      <c r="K7" s="2428"/>
      <c r="L7" s="2428"/>
      <c r="M7" s="2430"/>
    </row>
    <row r="8" spans="1:17">
      <c r="A8" s="2413"/>
      <c r="B8" s="2431" t="s">
        <v>462</v>
      </c>
      <c r="C8" s="2434" t="s">
        <v>2045</v>
      </c>
      <c r="D8" s="2435"/>
      <c r="E8" s="970"/>
      <c r="F8" s="970"/>
      <c r="G8" s="970"/>
      <c r="H8" s="970"/>
      <c r="I8" s="970"/>
      <c r="J8" s="970"/>
      <c r="K8" s="970"/>
      <c r="L8" s="18"/>
      <c r="M8" s="935"/>
    </row>
    <row r="9" spans="1:17" ht="55.9" customHeight="1">
      <c r="A9" s="2413"/>
      <c r="B9" s="2432"/>
      <c r="C9" s="2436"/>
      <c r="D9" s="2437"/>
      <c r="E9" s="954"/>
      <c r="F9" s="2437" t="s">
        <v>2046</v>
      </c>
      <c r="G9" s="2437"/>
      <c r="H9" s="954"/>
      <c r="I9" s="2437" t="s">
        <v>2047</v>
      </c>
      <c r="J9" s="2437"/>
      <c r="K9" s="969"/>
      <c r="L9" s="21"/>
      <c r="M9" s="22"/>
    </row>
    <row r="10" spans="1:17">
      <c r="A10" s="2413"/>
      <c r="B10" s="2433"/>
      <c r="C10" s="2438" t="s">
        <v>463</v>
      </c>
      <c r="D10" s="2439"/>
      <c r="E10" s="952"/>
      <c r="F10" s="2439" t="s">
        <v>463</v>
      </c>
      <c r="G10" s="2439"/>
      <c r="H10" s="952"/>
      <c r="I10" s="2439" t="s">
        <v>463</v>
      </c>
      <c r="J10" s="2439"/>
      <c r="K10" s="952"/>
      <c r="L10" s="24"/>
      <c r="M10" s="25"/>
    </row>
    <row r="11" spans="1:17" ht="67.900000000000006" customHeight="1">
      <c r="A11" s="2414"/>
      <c r="B11" s="680" t="s">
        <v>464</v>
      </c>
      <c r="C11" s="2440" t="s">
        <v>2048</v>
      </c>
      <c r="D11" s="2441"/>
      <c r="E11" s="2441"/>
      <c r="F11" s="2441"/>
      <c r="G11" s="2441"/>
      <c r="H11" s="2441"/>
      <c r="I11" s="2441"/>
      <c r="J11" s="2441"/>
      <c r="K11" s="2441"/>
      <c r="L11" s="2441"/>
      <c r="M11" s="2442"/>
      <c r="O11" s="2491"/>
      <c r="P11" s="2465"/>
      <c r="Q11" s="2492"/>
    </row>
    <row r="12" spans="1:17" ht="15.75" customHeight="1">
      <c r="A12" s="2443" t="s">
        <v>465</v>
      </c>
      <c r="B12" s="680" t="s">
        <v>2</v>
      </c>
      <c r="C12" s="2440" t="s">
        <v>1969</v>
      </c>
      <c r="D12" s="2441"/>
      <c r="E12" s="2441"/>
      <c r="F12" s="2441"/>
      <c r="G12" s="2441"/>
      <c r="H12" s="2441"/>
      <c r="I12" s="2441"/>
      <c r="J12" s="2441"/>
      <c r="K12" s="2441"/>
      <c r="L12" s="2441"/>
      <c r="M12" s="2442"/>
    </row>
    <row r="13" spans="1:17" ht="8.25" customHeight="1">
      <c r="A13" s="2444"/>
      <c r="B13" s="2431" t="s">
        <v>466</v>
      </c>
      <c r="C13" s="606"/>
      <c r="D13" s="27"/>
      <c r="E13" s="27"/>
      <c r="F13" s="27"/>
      <c r="G13" s="27"/>
      <c r="H13" s="27"/>
      <c r="I13" s="27"/>
      <c r="J13" s="27"/>
      <c r="K13" s="27"/>
      <c r="L13" s="27"/>
      <c r="M13" s="682"/>
    </row>
    <row r="14" spans="1:17">
      <c r="A14" s="2444"/>
      <c r="B14" s="2432"/>
      <c r="C14" s="29"/>
      <c r="D14" s="30"/>
      <c r="E14" s="31"/>
      <c r="F14" s="30"/>
      <c r="G14" s="31"/>
      <c r="H14" s="30"/>
      <c r="I14" s="31"/>
      <c r="J14" s="30"/>
      <c r="K14" s="31"/>
      <c r="L14" s="31"/>
      <c r="M14" s="32"/>
    </row>
    <row r="15" spans="1:17">
      <c r="A15" s="2444"/>
      <c r="B15" s="2432"/>
      <c r="C15" s="33" t="s">
        <v>467</v>
      </c>
      <c r="D15" s="34"/>
      <c r="E15" s="35" t="s">
        <v>468</v>
      </c>
      <c r="F15" s="34"/>
      <c r="G15" s="35" t="s">
        <v>469</v>
      </c>
      <c r="H15" s="34"/>
      <c r="I15" s="35" t="s">
        <v>470</v>
      </c>
      <c r="J15" s="683"/>
      <c r="K15" s="35"/>
      <c r="L15" s="35"/>
      <c r="M15" s="37"/>
    </row>
    <row r="16" spans="1:17">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1001">
        <v>0.47</v>
      </c>
      <c r="E25" s="48"/>
      <c r="F25" s="59" t="s">
        <v>487</v>
      </c>
      <c r="G25" s="685">
        <v>2017</v>
      </c>
      <c r="H25" s="48"/>
      <c r="I25" s="59" t="s">
        <v>488</v>
      </c>
      <c r="J25" s="2491" t="s">
        <v>2049</v>
      </c>
      <c r="K25" s="2465"/>
      <c r="L25" s="2492"/>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8">
        <v>0.5</v>
      </c>
      <c r="E32" s="999"/>
      <c r="F32" s="998"/>
      <c r="G32" s="999"/>
      <c r="H32" s="998">
        <v>0.53</v>
      </c>
      <c r="I32" s="999"/>
      <c r="J32" s="998"/>
      <c r="K32" s="999"/>
      <c r="L32" s="998">
        <v>0.56999999999999995</v>
      </c>
      <c r="M32" s="962"/>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c r="E34" s="991"/>
      <c r="F34" s="990">
        <v>0.6</v>
      </c>
      <c r="G34" s="991"/>
      <c r="H34" s="990"/>
      <c r="I34" s="991"/>
      <c r="J34" s="990">
        <v>0.63</v>
      </c>
      <c r="K34" s="991"/>
      <c r="L34" s="990"/>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0.66</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64">
        <v>2030</v>
      </c>
      <c r="E38" s="972"/>
      <c r="F38" s="2450">
        <v>0.66</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534</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85.45" customHeight="1">
      <c r="A44" s="2444"/>
      <c r="B44" s="680" t="s">
        <v>513</v>
      </c>
      <c r="C44" s="2485" t="s">
        <v>2050</v>
      </c>
      <c r="D44" s="2486"/>
      <c r="E44" s="2486"/>
      <c r="F44" s="2486"/>
      <c r="G44" s="2486"/>
      <c r="H44" s="2486"/>
      <c r="I44" s="2486"/>
      <c r="J44" s="2486"/>
      <c r="K44" s="2486"/>
      <c r="L44" s="2486"/>
      <c r="M44" s="2487"/>
    </row>
    <row r="45" spans="1:13" ht="15.6" customHeight="1">
      <c r="A45" s="2444"/>
      <c r="B45" s="680" t="s">
        <v>514</v>
      </c>
      <c r="C45" s="2464" t="s">
        <v>2049</v>
      </c>
      <c r="D45" s="2465"/>
      <c r="E45" s="2465"/>
      <c r="F45" s="2465"/>
      <c r="G45" s="2465"/>
      <c r="H45" s="2465"/>
      <c r="I45" s="2465"/>
      <c r="J45" s="2465"/>
      <c r="K45" s="2465"/>
      <c r="L45" s="2465"/>
      <c r="M45" s="2466"/>
    </row>
    <row r="46" spans="1:13">
      <c r="A46" s="2444"/>
      <c r="B46" s="680" t="s">
        <v>515</v>
      </c>
      <c r="C46" s="2464" t="s">
        <v>2051</v>
      </c>
      <c r="D46" s="2465"/>
      <c r="E46" s="2465"/>
      <c r="F46" s="2465"/>
      <c r="G46" s="2465"/>
      <c r="H46" s="2465"/>
      <c r="I46" s="2465"/>
      <c r="J46" s="2465"/>
      <c r="K46" s="2465"/>
      <c r="L46" s="2465"/>
      <c r="M46" s="2466"/>
    </row>
    <row r="47" spans="1:13">
      <c r="A47" s="2445"/>
      <c r="B47" s="680" t="s">
        <v>517</v>
      </c>
      <c r="C47" s="2464" t="s">
        <v>2052</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thickBot="1">
      <c r="A57" s="993" t="s">
        <v>533</v>
      </c>
      <c r="B57" s="1002"/>
      <c r="C57" s="2482" t="s">
        <v>1972</v>
      </c>
      <c r="D57" s="2483"/>
      <c r="E57" s="2483"/>
      <c r="F57" s="2483"/>
      <c r="G57" s="2483"/>
      <c r="H57" s="2483"/>
      <c r="I57" s="2483"/>
      <c r="J57" s="2483"/>
      <c r="K57" s="2483"/>
      <c r="L57" s="2483"/>
      <c r="M57" s="2484"/>
    </row>
  </sheetData>
  <mergeCells count="44">
    <mergeCell ref="A54:A56"/>
    <mergeCell ref="C54:M54"/>
    <mergeCell ref="C55:M55"/>
    <mergeCell ref="C56:M56"/>
    <mergeCell ref="C57:M57"/>
    <mergeCell ref="A48:A53"/>
    <mergeCell ref="C48:M48"/>
    <mergeCell ref="C49:M49"/>
    <mergeCell ref="C50:M50"/>
    <mergeCell ref="C51:M51"/>
    <mergeCell ref="C52:M52"/>
    <mergeCell ref="C53:M53"/>
    <mergeCell ref="C47:M47"/>
    <mergeCell ref="A12:A47"/>
    <mergeCell ref="C12:M12"/>
    <mergeCell ref="B13:B19"/>
    <mergeCell ref="B20:B23"/>
    <mergeCell ref="J25:L25"/>
    <mergeCell ref="B27:B29"/>
    <mergeCell ref="F38:G38"/>
    <mergeCell ref="H39:I39"/>
    <mergeCell ref="B40:B43"/>
    <mergeCell ref="F41:F42"/>
    <mergeCell ref="G41:J42"/>
    <mergeCell ref="L41:M42"/>
    <mergeCell ref="C44:M44"/>
    <mergeCell ref="C45:M45"/>
    <mergeCell ref="C46:M46"/>
    <mergeCell ref="O11:Q11"/>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878</v>
      </c>
      <c r="C1" s="153"/>
      <c r="D1" s="153"/>
      <c r="E1" s="153"/>
      <c r="F1" s="153"/>
      <c r="G1" s="153"/>
      <c r="H1" s="153"/>
      <c r="I1" s="153"/>
      <c r="J1" s="153"/>
      <c r="K1" s="153"/>
      <c r="L1" s="153"/>
      <c r="M1" s="154"/>
    </row>
    <row r="2" spans="1:13" ht="54.75" customHeight="1">
      <c r="A2" s="2547" t="s">
        <v>457</v>
      </c>
      <c r="B2" s="4" t="s">
        <v>458</v>
      </c>
      <c r="C2" s="2582" t="s">
        <v>145</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258</v>
      </c>
      <c r="D7" s="2735"/>
      <c r="E7" s="2735"/>
      <c r="F7" s="2735"/>
      <c r="G7" s="2736"/>
      <c r="H7" s="16" t="s">
        <v>5</v>
      </c>
      <c r="I7" s="2628" t="s">
        <v>669</v>
      </c>
      <c r="J7" s="2627"/>
      <c r="K7" s="2627"/>
      <c r="L7" s="2627"/>
      <c r="M7" s="2629"/>
    </row>
    <row r="8" spans="1:13" ht="15.75" customHeight="1">
      <c r="A8" s="2548"/>
      <c r="B8" s="2539" t="s">
        <v>462</v>
      </c>
      <c r="C8" s="2722"/>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52.5" customHeight="1">
      <c r="A11" s="2548"/>
      <c r="B11" s="109" t="s">
        <v>464</v>
      </c>
      <c r="C11" s="2513" t="s">
        <v>879</v>
      </c>
      <c r="D11" s="2514"/>
      <c r="E11" s="2514"/>
      <c r="F11" s="2514"/>
      <c r="G11" s="2514"/>
      <c r="H11" s="2514"/>
      <c r="I11" s="2514"/>
      <c r="J11" s="2514"/>
      <c r="K11" s="2514"/>
      <c r="L11" s="2514"/>
      <c r="M11" s="2515"/>
    </row>
    <row r="12" spans="1:13" ht="88.5" customHeight="1">
      <c r="A12" s="2548"/>
      <c r="B12" s="109" t="s">
        <v>543</v>
      </c>
      <c r="C12" s="2513" t="s">
        <v>880</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2.75" customHeight="1">
      <c r="A16" s="2519"/>
      <c r="B16" s="5" t="s">
        <v>550</v>
      </c>
      <c r="C16" s="2513" t="s">
        <v>146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881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5</v>
      </c>
      <c r="E36" s="2606"/>
      <c r="F36" s="2605">
        <v>10</v>
      </c>
      <c r="G36" s="2606"/>
      <c r="H36" s="2605">
        <v>10</v>
      </c>
      <c r="I36" s="2606"/>
      <c r="J36" s="2605">
        <v>10</v>
      </c>
      <c r="K36" s="2606"/>
      <c r="L36" s="2605">
        <v>10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10</v>
      </c>
      <c r="E38" s="2606"/>
      <c r="F38" s="2605">
        <v>10</v>
      </c>
      <c r="G38" s="2606"/>
      <c r="H38" s="2605">
        <v>10</v>
      </c>
      <c r="I38" s="2606"/>
      <c r="J38" s="2605">
        <v>10</v>
      </c>
      <c r="K38" s="2606"/>
      <c r="L38" s="2605">
        <v>10</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10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105</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882</v>
      </c>
      <c r="D48" s="2514"/>
      <c r="E48" s="2514"/>
      <c r="F48" s="2514"/>
      <c r="G48" s="2514"/>
      <c r="H48" s="2514"/>
      <c r="I48" s="2514"/>
      <c r="J48" s="2514"/>
      <c r="K48" s="2514"/>
      <c r="L48" s="2514"/>
      <c r="M48" s="2515"/>
    </row>
    <row r="49" spans="1:13" ht="38.25" customHeight="1">
      <c r="A49" s="2519"/>
      <c r="B49" s="5" t="s">
        <v>514</v>
      </c>
      <c r="C49" s="2755" t="s">
        <v>883</v>
      </c>
      <c r="D49" s="2756"/>
      <c r="E49" s="2756"/>
      <c r="F49" s="2757" t="s">
        <v>884</v>
      </c>
      <c r="G49" s="2757"/>
      <c r="H49" s="2757"/>
      <c r="I49" s="2757"/>
      <c r="J49" s="195"/>
      <c r="K49" s="195"/>
      <c r="L49" s="195"/>
      <c r="M49" s="196"/>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618" t="s">
        <v>674</v>
      </c>
      <c r="D52" s="2619"/>
      <c r="E52" s="2619"/>
      <c r="F52" s="2619"/>
      <c r="G52" s="2619"/>
      <c r="H52" s="2619"/>
      <c r="I52" s="2619"/>
      <c r="J52" s="2619"/>
      <c r="K52" s="2619"/>
      <c r="L52" s="2619"/>
      <c r="M52" s="2620"/>
    </row>
    <row r="53" spans="1:13" ht="15.75" customHeight="1">
      <c r="A53" s="2502"/>
      <c r="B53" s="98" t="s">
        <v>521</v>
      </c>
      <c r="C53" s="172" t="s">
        <v>675</v>
      </c>
      <c r="D53" s="173"/>
      <c r="E53" s="173"/>
      <c r="F53" s="173"/>
      <c r="G53" s="173"/>
      <c r="H53" s="173"/>
      <c r="I53" s="173"/>
      <c r="J53" s="173"/>
      <c r="K53" s="173"/>
      <c r="L53" s="173"/>
      <c r="M53" s="174"/>
    </row>
    <row r="54" spans="1:13" ht="15.75" customHeight="1">
      <c r="A54" s="2502"/>
      <c r="B54" s="98" t="s">
        <v>523</v>
      </c>
      <c r="C54" s="2618" t="s">
        <v>676</v>
      </c>
      <c r="D54" s="2619"/>
      <c r="E54" s="2619"/>
      <c r="F54" s="2619"/>
      <c r="G54" s="2619"/>
      <c r="H54" s="2619"/>
      <c r="I54" s="2619"/>
      <c r="J54" s="2619"/>
      <c r="K54" s="2619"/>
      <c r="L54" s="2619"/>
      <c r="M54" s="2620"/>
    </row>
    <row r="55" spans="1:13" ht="15.75" customHeight="1">
      <c r="A55" s="2502"/>
      <c r="B55" s="99" t="s">
        <v>524</v>
      </c>
      <c r="C55" s="2618" t="s">
        <v>677</v>
      </c>
      <c r="D55" s="2619"/>
      <c r="E55" s="2619"/>
      <c r="F55" s="2619"/>
      <c r="G55" s="2619"/>
      <c r="H55" s="2619"/>
      <c r="I55" s="2619"/>
      <c r="J55" s="2619"/>
      <c r="K55" s="2619"/>
      <c r="L55" s="2619"/>
      <c r="M55" s="2620"/>
    </row>
    <row r="56" spans="1:13" ht="15.75" customHeight="1">
      <c r="A56" s="2502"/>
      <c r="B56" s="98" t="s">
        <v>526</v>
      </c>
      <c r="C56" s="2622" t="s">
        <v>77</v>
      </c>
      <c r="D56" s="2619"/>
      <c r="E56" s="2619"/>
      <c r="F56" s="2619"/>
      <c r="G56" s="2619"/>
      <c r="H56" s="2619"/>
      <c r="I56" s="2619"/>
      <c r="J56" s="2619"/>
      <c r="K56" s="2619"/>
      <c r="L56" s="2619"/>
      <c r="M56" s="2620"/>
    </row>
    <row r="57" spans="1:13" ht="16.5" customHeight="1" thickBot="1">
      <c r="A57" s="2516"/>
      <c r="B57" s="98" t="s">
        <v>527</v>
      </c>
      <c r="C57" s="2623"/>
      <c r="D57" s="2624"/>
      <c r="E57" s="2624"/>
      <c r="F57" s="2624"/>
      <c r="G57" s="2624"/>
      <c r="H57" s="2624"/>
      <c r="I57" s="2624"/>
      <c r="J57" s="2624"/>
      <c r="K57" s="2624"/>
      <c r="L57" s="2624"/>
      <c r="M57" s="2625"/>
    </row>
    <row r="58" spans="1:13" ht="15.75" customHeight="1">
      <c r="A58" s="2501" t="s">
        <v>528</v>
      </c>
      <c r="B58" s="100" t="s">
        <v>529</v>
      </c>
      <c r="C58" s="2618" t="s">
        <v>678</v>
      </c>
      <c r="D58" s="2619"/>
      <c r="E58" s="2619"/>
      <c r="F58" s="2619"/>
      <c r="G58" s="2619"/>
      <c r="H58" s="2619"/>
      <c r="I58" s="2619"/>
      <c r="J58" s="2619"/>
      <c r="K58" s="2619"/>
      <c r="L58" s="2619"/>
      <c r="M58" s="2620"/>
    </row>
    <row r="59" spans="1:13" ht="30" customHeight="1">
      <c r="A59" s="2502"/>
      <c r="B59" s="100" t="s">
        <v>531</v>
      </c>
      <c r="C59" s="2618" t="s">
        <v>574</v>
      </c>
      <c r="D59" s="2619"/>
      <c r="E59" s="2619"/>
      <c r="F59" s="2619"/>
      <c r="G59" s="2619"/>
      <c r="H59" s="2619"/>
      <c r="I59" s="2619"/>
      <c r="J59" s="2619"/>
      <c r="K59" s="2619"/>
      <c r="L59" s="2619"/>
      <c r="M59" s="2620"/>
    </row>
    <row r="60" spans="1:13" ht="30" customHeight="1" thickBot="1">
      <c r="A60" s="2502"/>
      <c r="B60" s="101" t="s">
        <v>5</v>
      </c>
      <c r="C60" s="2618" t="s">
        <v>676</v>
      </c>
      <c r="D60" s="2619"/>
      <c r="E60" s="2619"/>
      <c r="F60" s="2619"/>
      <c r="G60" s="2619"/>
      <c r="H60" s="2619"/>
      <c r="I60" s="2619"/>
      <c r="J60" s="2619"/>
      <c r="K60" s="2619"/>
      <c r="L60" s="2619"/>
      <c r="M60" s="2620"/>
    </row>
    <row r="61" spans="1:13" ht="16.5" customHeight="1" thickBot="1">
      <c r="A61" s="150" t="s">
        <v>533</v>
      </c>
      <c r="B61" s="104"/>
      <c r="C61" s="2752" t="s">
        <v>885</v>
      </c>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E49"/>
    <mergeCell ref="F49:I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42"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2130</v>
      </c>
      <c r="C1" s="153"/>
      <c r="D1" s="153"/>
      <c r="E1" s="153"/>
      <c r="F1" s="153"/>
      <c r="G1" s="153"/>
      <c r="H1" s="153"/>
      <c r="I1" s="153"/>
      <c r="J1" s="153"/>
      <c r="K1" s="153"/>
      <c r="L1" s="153"/>
      <c r="M1" s="154"/>
    </row>
    <row r="2" spans="1:13" ht="39" customHeight="1">
      <c r="A2" s="2547" t="s">
        <v>457</v>
      </c>
      <c r="B2" s="4" t="s">
        <v>458</v>
      </c>
      <c r="C2" s="2582" t="s">
        <v>109</v>
      </c>
      <c r="D2" s="2583"/>
      <c r="E2" s="2583"/>
      <c r="F2" s="2583"/>
      <c r="G2" s="2583"/>
      <c r="H2" s="2583"/>
      <c r="I2" s="2583"/>
      <c r="J2" s="2583"/>
      <c r="K2" s="2583"/>
      <c r="L2" s="2583"/>
      <c r="M2" s="2584"/>
    </row>
    <row r="3" spans="1:13" ht="57.95" customHeight="1">
      <c r="A3" s="2548"/>
      <c r="B3" s="109" t="s">
        <v>538</v>
      </c>
      <c r="C3" s="2503" t="s">
        <v>1953</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6.5">
      <c r="A7" s="2548"/>
      <c r="B7" s="109" t="s">
        <v>461</v>
      </c>
      <c r="C7" s="2626" t="s">
        <v>258</v>
      </c>
      <c r="D7" s="2627"/>
      <c r="E7" s="14"/>
      <c r="F7" s="14"/>
      <c r="G7" s="15"/>
      <c r="H7" s="16" t="s">
        <v>5</v>
      </c>
      <c r="I7" s="2628" t="s">
        <v>669</v>
      </c>
      <c r="J7" s="2627"/>
      <c r="K7" s="2627"/>
      <c r="L7" s="2627"/>
      <c r="M7" s="2629"/>
    </row>
    <row r="8" spans="1:13" ht="15.75" customHeight="1">
      <c r="A8" s="2548"/>
      <c r="B8" s="2539" t="s">
        <v>462</v>
      </c>
      <c r="C8" s="2642" t="s">
        <v>29</v>
      </c>
      <c r="D8" s="2643"/>
      <c r="E8" s="183"/>
      <c r="F8" s="183"/>
      <c r="G8" s="183"/>
      <c r="H8" s="183"/>
      <c r="I8" s="2643" t="s">
        <v>29</v>
      </c>
      <c r="J8" s="2643"/>
      <c r="K8" s="177"/>
      <c r="L8" s="177"/>
      <c r="M8" s="178"/>
    </row>
    <row r="9" spans="1:13" ht="15.75" customHeight="1">
      <c r="A9" s="2548"/>
      <c r="B9" s="2540"/>
      <c r="C9" s="2644"/>
      <c r="D9" s="2524"/>
      <c r="E9" s="74"/>
      <c r="F9" s="2524" t="s">
        <v>29</v>
      </c>
      <c r="G9" s="2524"/>
      <c r="H9" s="74"/>
      <c r="I9" s="2524"/>
      <c r="J9" s="2524"/>
      <c r="K9" s="179"/>
      <c r="L9" s="179"/>
      <c r="M9" s="180"/>
    </row>
    <row r="10" spans="1:13">
      <c r="A10" s="2548"/>
      <c r="B10" s="2590"/>
      <c r="C10" s="2612" t="s">
        <v>463</v>
      </c>
      <c r="D10" s="2613"/>
      <c r="E10" s="23"/>
      <c r="F10" s="2569" t="s">
        <v>463</v>
      </c>
      <c r="G10" s="2569"/>
      <c r="H10" s="23"/>
      <c r="I10" s="2569" t="s">
        <v>463</v>
      </c>
      <c r="J10" s="2569"/>
      <c r="K10" s="23"/>
      <c r="L10" s="24"/>
      <c r="M10" s="25"/>
    </row>
    <row r="11" spans="1:13" ht="54" customHeight="1">
      <c r="A11" s="2548"/>
      <c r="B11" s="109" t="s">
        <v>464</v>
      </c>
      <c r="C11" s="2513" t="s">
        <v>767</v>
      </c>
      <c r="D11" s="2514"/>
      <c r="E11" s="2514"/>
      <c r="F11" s="2514"/>
      <c r="G11" s="2514"/>
      <c r="H11" s="2514"/>
      <c r="I11" s="2514"/>
      <c r="J11" s="2514"/>
      <c r="K11" s="2514"/>
      <c r="L11" s="2514"/>
      <c r="M11" s="2515"/>
    </row>
    <row r="12" spans="1:13" ht="88.5" customHeight="1">
      <c r="A12" s="2548"/>
      <c r="B12" s="109" t="s">
        <v>543</v>
      </c>
      <c r="C12" s="2513" t="s">
        <v>768</v>
      </c>
      <c r="D12" s="2514"/>
      <c r="E12" s="2514"/>
      <c r="F12" s="2514"/>
      <c r="G12" s="2514"/>
      <c r="H12" s="2514"/>
      <c r="I12" s="2514"/>
      <c r="J12" s="2514"/>
      <c r="K12" s="2514"/>
      <c r="L12" s="2514"/>
      <c r="M12" s="2515"/>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87</v>
      </c>
      <c r="G14" s="2580"/>
      <c r="H14" s="2580"/>
      <c r="I14" s="2580"/>
      <c r="J14" s="2580"/>
      <c r="K14" s="2580"/>
      <c r="L14" s="2580"/>
      <c r="M14" s="2581"/>
    </row>
    <row r="15" spans="1:13">
      <c r="A15" s="2518" t="s">
        <v>465</v>
      </c>
      <c r="B15" s="5" t="s">
        <v>2</v>
      </c>
      <c r="C15" s="2513" t="s">
        <v>747</v>
      </c>
      <c r="D15" s="2514"/>
      <c r="E15" s="2514"/>
      <c r="F15" s="2514"/>
      <c r="G15" s="2514"/>
      <c r="H15" s="2514"/>
      <c r="I15" s="2514"/>
      <c r="J15" s="2514"/>
      <c r="K15" s="2514"/>
      <c r="L15" s="2514"/>
      <c r="M15" s="2515"/>
    </row>
    <row r="16" spans="1:13" ht="30" customHeight="1">
      <c r="A16" s="2519"/>
      <c r="B16" s="5" t="s">
        <v>550</v>
      </c>
      <c r="C16" s="2513" t="s">
        <v>110</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551</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1">
        <v>1</v>
      </c>
      <c r="E36" s="165"/>
      <c r="F36" s="161">
        <v>1</v>
      </c>
      <c r="G36" s="165"/>
      <c r="H36" s="161">
        <v>1</v>
      </c>
      <c r="I36" s="165"/>
      <c r="J36" s="161">
        <v>1</v>
      </c>
      <c r="K36" s="165"/>
      <c r="L36" s="161">
        <v>1</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07" t="s">
        <v>8</v>
      </c>
      <c r="E38" s="165"/>
      <c r="F38" s="107" t="s">
        <v>8</v>
      </c>
      <c r="G38" s="165"/>
      <c r="H38" s="107" t="s">
        <v>8</v>
      </c>
      <c r="I38" s="165"/>
      <c r="J38" s="107" t="s">
        <v>8</v>
      </c>
      <c r="K38" s="165"/>
      <c r="L38" s="107" t="s">
        <v>8</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07" t="s">
        <v>8</v>
      </c>
      <c r="E40" s="78"/>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477</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41.25" customHeight="1">
      <c r="A48" s="2519"/>
      <c r="B48" s="109" t="s">
        <v>513</v>
      </c>
      <c r="C48" s="2513" t="s">
        <v>770</v>
      </c>
      <c r="D48" s="2514"/>
      <c r="E48" s="2514"/>
      <c r="F48" s="2514"/>
      <c r="G48" s="2514"/>
      <c r="H48" s="2514"/>
      <c r="I48" s="2514"/>
      <c r="J48" s="2514"/>
      <c r="K48" s="2514"/>
      <c r="L48" s="2514"/>
      <c r="M48" s="2515"/>
    </row>
    <row r="49" spans="1:13" ht="38.25" customHeight="1">
      <c r="A49" s="2519"/>
      <c r="B49" s="5" t="s">
        <v>514</v>
      </c>
      <c r="C49" s="2513" t="s">
        <v>771</v>
      </c>
      <c r="D49" s="2514"/>
      <c r="E49" s="2514"/>
      <c r="F49" s="2514"/>
      <c r="G49" s="2514"/>
      <c r="H49" s="2514"/>
      <c r="I49" s="2514"/>
      <c r="J49" s="2514"/>
      <c r="K49" s="2514"/>
      <c r="L49" s="2514"/>
      <c r="M49" s="2515"/>
    </row>
    <row r="50" spans="1:13" ht="15.75" customHeight="1">
      <c r="A50" s="2519"/>
      <c r="B50" s="5" t="s">
        <v>515</v>
      </c>
      <c r="C50" s="2645">
        <v>90</v>
      </c>
      <c r="D50" s="2580"/>
      <c r="E50" s="2580"/>
      <c r="F50" s="2580"/>
      <c r="G50" s="2580"/>
      <c r="H50" s="2580"/>
      <c r="I50" s="2580"/>
      <c r="J50" s="2580"/>
      <c r="K50" s="2580"/>
      <c r="L50" s="2580"/>
      <c r="M50" s="2581"/>
    </row>
    <row r="51" spans="1:13">
      <c r="A51" s="2519"/>
      <c r="B51" s="5" t="s">
        <v>517</v>
      </c>
      <c r="C51" s="2646" t="s">
        <v>9</v>
      </c>
      <c r="D51" s="2647"/>
      <c r="E51" s="2647"/>
      <c r="F51" s="2647"/>
      <c r="G51" s="2647"/>
      <c r="H51" s="2647"/>
      <c r="I51" s="2647"/>
      <c r="J51" s="2647"/>
      <c r="K51" s="2647"/>
      <c r="L51" s="2647"/>
      <c r="M51" s="2648"/>
    </row>
    <row r="52" spans="1:13" ht="15.75" customHeight="1">
      <c r="A52" s="2501" t="s">
        <v>518</v>
      </c>
      <c r="B52" s="98" t="s">
        <v>519</v>
      </c>
      <c r="C52" s="2618" t="s">
        <v>674</v>
      </c>
      <c r="D52" s="2619"/>
      <c r="E52" s="2619"/>
      <c r="F52" s="2619"/>
      <c r="G52" s="2619"/>
      <c r="H52" s="2619"/>
      <c r="I52" s="2619"/>
      <c r="J52" s="2619"/>
      <c r="K52" s="2619"/>
      <c r="L52" s="2619"/>
      <c r="M52" s="2620"/>
    </row>
    <row r="53" spans="1:13" ht="15.75" customHeight="1">
      <c r="A53" s="2502"/>
      <c r="B53" s="98" t="s">
        <v>521</v>
      </c>
      <c r="C53" s="172" t="s">
        <v>675</v>
      </c>
      <c r="D53" s="173"/>
      <c r="E53" s="173"/>
      <c r="F53" s="173"/>
      <c r="G53" s="173"/>
      <c r="H53" s="173"/>
      <c r="I53" s="173"/>
      <c r="J53" s="173"/>
      <c r="K53" s="173"/>
      <c r="L53" s="173"/>
      <c r="M53" s="174"/>
    </row>
    <row r="54" spans="1:13" ht="15.75" customHeight="1">
      <c r="A54" s="2502"/>
      <c r="B54" s="98" t="s">
        <v>523</v>
      </c>
      <c r="C54" s="2618" t="s">
        <v>676</v>
      </c>
      <c r="D54" s="2619"/>
      <c r="E54" s="2619"/>
      <c r="F54" s="2619"/>
      <c r="G54" s="2619"/>
      <c r="H54" s="2619"/>
      <c r="I54" s="2619"/>
      <c r="J54" s="2619"/>
      <c r="K54" s="2619"/>
      <c r="L54" s="2619"/>
      <c r="M54" s="2620"/>
    </row>
    <row r="55" spans="1:13" ht="15.75" customHeight="1">
      <c r="A55" s="2502"/>
      <c r="B55" s="99" t="s">
        <v>524</v>
      </c>
      <c r="C55" s="2618" t="s">
        <v>677</v>
      </c>
      <c r="D55" s="2619"/>
      <c r="E55" s="2619"/>
      <c r="F55" s="2619"/>
      <c r="G55" s="2619"/>
      <c r="H55" s="2619"/>
      <c r="I55" s="2619"/>
      <c r="J55" s="2619"/>
      <c r="K55" s="2619"/>
      <c r="L55" s="2619"/>
      <c r="M55" s="2620"/>
    </row>
    <row r="56" spans="1:13" ht="15.75" customHeight="1">
      <c r="A56" s="2502"/>
      <c r="B56" s="98" t="s">
        <v>526</v>
      </c>
      <c r="C56" s="2622" t="s">
        <v>77</v>
      </c>
      <c r="D56" s="2619"/>
      <c r="E56" s="2619"/>
      <c r="F56" s="2619"/>
      <c r="G56" s="2619"/>
      <c r="H56" s="2619"/>
      <c r="I56" s="2619"/>
      <c r="J56" s="2619"/>
      <c r="K56" s="2619"/>
      <c r="L56" s="2619"/>
      <c r="M56" s="2620"/>
    </row>
    <row r="57" spans="1:13" ht="16.5" customHeight="1" thickBot="1">
      <c r="A57" s="2516"/>
      <c r="B57" s="98" t="s">
        <v>527</v>
      </c>
      <c r="C57" s="2623"/>
      <c r="D57" s="2624"/>
      <c r="E57" s="2624"/>
      <c r="F57" s="2624"/>
      <c r="G57" s="2624"/>
      <c r="H57" s="2624"/>
      <c r="I57" s="2624"/>
      <c r="J57" s="2624"/>
      <c r="K57" s="2624"/>
      <c r="L57" s="2624"/>
      <c r="M57" s="2625"/>
    </row>
    <row r="58" spans="1:13" ht="15.75" customHeight="1">
      <c r="A58" s="2501" t="s">
        <v>528</v>
      </c>
      <c r="B58" s="100" t="s">
        <v>529</v>
      </c>
      <c r="C58" s="2618" t="s">
        <v>678</v>
      </c>
      <c r="D58" s="2619"/>
      <c r="E58" s="2619"/>
      <c r="F58" s="2619"/>
      <c r="G58" s="2619"/>
      <c r="H58" s="2619"/>
      <c r="I58" s="2619"/>
      <c r="J58" s="2619"/>
      <c r="K58" s="2619"/>
      <c r="L58" s="2619"/>
      <c r="M58" s="2620"/>
    </row>
    <row r="59" spans="1:13" ht="30" customHeight="1">
      <c r="A59" s="2502"/>
      <c r="B59" s="100" t="s">
        <v>531</v>
      </c>
      <c r="C59" s="2618" t="s">
        <v>574</v>
      </c>
      <c r="D59" s="2619"/>
      <c r="E59" s="2619"/>
      <c r="F59" s="2619"/>
      <c r="G59" s="2619"/>
      <c r="H59" s="2619"/>
      <c r="I59" s="2619"/>
      <c r="J59" s="2619"/>
      <c r="K59" s="2619"/>
      <c r="L59" s="2619"/>
      <c r="M59" s="2620"/>
    </row>
    <row r="60" spans="1:13" ht="30" customHeight="1" thickBot="1">
      <c r="A60" s="2502"/>
      <c r="B60" s="101" t="s">
        <v>5</v>
      </c>
      <c r="C60" s="2618" t="s">
        <v>676</v>
      </c>
      <c r="D60" s="2619"/>
      <c r="E60" s="2619"/>
      <c r="F60" s="2619"/>
      <c r="G60" s="2619"/>
      <c r="H60" s="2619"/>
      <c r="I60" s="2619"/>
      <c r="J60" s="2619"/>
      <c r="K60" s="2619"/>
      <c r="L60" s="2619"/>
      <c r="M60" s="2620"/>
    </row>
    <row r="61" spans="1:13" ht="16.5" customHeight="1" thickBot="1">
      <c r="A61" s="150" t="s">
        <v>533</v>
      </c>
      <c r="B61" s="104"/>
      <c r="C61" s="2632"/>
      <c r="D61" s="2419"/>
      <c r="E61" s="2419"/>
      <c r="F61" s="2419"/>
      <c r="G61" s="2419"/>
      <c r="H61" s="2419"/>
      <c r="I61" s="2419"/>
      <c r="J61" s="2419"/>
      <c r="K61" s="2419"/>
      <c r="L61" s="2419"/>
      <c r="M61" s="2633"/>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C50:M50"/>
    <mergeCell ref="C51:M51"/>
    <mergeCell ref="C62:M62"/>
    <mergeCell ref="C63:M63"/>
    <mergeCell ref="C57:M57"/>
    <mergeCell ref="A58:A60"/>
    <mergeCell ref="C58:M58"/>
    <mergeCell ref="C59:M59"/>
    <mergeCell ref="C60:M60"/>
    <mergeCell ref="C61:M61"/>
    <mergeCell ref="A52:A57"/>
    <mergeCell ref="C52:M52"/>
    <mergeCell ref="C54:M54"/>
    <mergeCell ref="C55:M55"/>
    <mergeCell ref="C56:M56"/>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2131</v>
      </c>
      <c r="C1" s="153"/>
      <c r="D1" s="153"/>
      <c r="E1" s="153"/>
      <c r="F1" s="153"/>
      <c r="G1" s="153"/>
      <c r="H1" s="153"/>
      <c r="I1" s="153"/>
      <c r="J1" s="153"/>
      <c r="K1" s="153"/>
      <c r="L1" s="153"/>
      <c r="M1" s="154"/>
    </row>
    <row r="2" spans="1:13" ht="54.75" customHeight="1">
      <c r="A2" s="2547" t="s">
        <v>457</v>
      </c>
      <c r="B2" s="4" t="s">
        <v>458</v>
      </c>
      <c r="C2" s="2582" t="s">
        <v>221</v>
      </c>
      <c r="D2" s="2583"/>
      <c r="E2" s="2583"/>
      <c r="F2" s="2583"/>
      <c r="G2" s="2583"/>
      <c r="H2" s="2583"/>
      <c r="I2" s="2583"/>
      <c r="J2" s="2583"/>
      <c r="K2" s="2583"/>
      <c r="L2" s="2583"/>
      <c r="M2" s="2584"/>
    </row>
    <row r="3" spans="1:13" ht="42" customHeight="1">
      <c r="A3" s="2548"/>
      <c r="B3" s="109" t="s">
        <v>538</v>
      </c>
      <c r="C3" s="2503" t="s">
        <v>1953</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681</v>
      </c>
      <c r="D7" s="2735"/>
      <c r="E7" s="2735"/>
      <c r="F7" s="2735"/>
      <c r="G7" s="2736"/>
      <c r="H7" s="16" t="s">
        <v>5</v>
      </c>
      <c r="I7" s="2587" t="s">
        <v>693</v>
      </c>
      <c r="J7" s="2588"/>
      <c r="K7" s="2588"/>
      <c r="L7" s="2588"/>
      <c r="M7" s="2589"/>
    </row>
    <row r="8" spans="1:13" ht="15.75" customHeight="1">
      <c r="A8" s="2548"/>
      <c r="B8" s="2539" t="s">
        <v>462</v>
      </c>
      <c r="C8" s="2722" t="s">
        <v>39</v>
      </c>
      <c r="D8" s="2435"/>
      <c r="E8" s="177"/>
      <c r="F8" s="2722" t="s">
        <v>1</v>
      </c>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1077</v>
      </c>
      <c r="D11" s="2514"/>
      <c r="E11" s="2514"/>
      <c r="F11" s="2514"/>
      <c r="G11" s="2514"/>
      <c r="H11" s="2514"/>
      <c r="I11" s="2514"/>
      <c r="J11" s="2514"/>
      <c r="K11" s="2514"/>
      <c r="L11" s="2514"/>
      <c r="M11" s="2515"/>
    </row>
    <row r="12" spans="1:13" ht="74.25" customHeight="1">
      <c r="A12" s="2548"/>
      <c r="B12" s="109" t="s">
        <v>543</v>
      </c>
      <c r="C12" s="2758" t="s">
        <v>1078</v>
      </c>
      <c r="D12" s="2759"/>
      <c r="E12" s="2759"/>
      <c r="F12" s="2759"/>
      <c r="G12" s="2759"/>
      <c r="H12" s="2759"/>
      <c r="I12" s="2759"/>
      <c r="J12" s="2759"/>
      <c r="K12" s="2759"/>
      <c r="L12" s="2759"/>
      <c r="M12" s="2760"/>
    </row>
    <row r="13" spans="1:13" ht="60" customHeight="1">
      <c r="A13" s="2548"/>
      <c r="B13" s="109" t="s">
        <v>545</v>
      </c>
      <c r="C13" s="2513" t="s">
        <v>1952</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206</v>
      </c>
      <c r="G14" s="2580"/>
      <c r="H14" s="2580"/>
      <c r="I14" s="2580"/>
      <c r="J14" s="2580"/>
      <c r="K14" s="2580"/>
      <c r="L14" s="2580"/>
      <c r="M14" s="2581"/>
    </row>
    <row r="15" spans="1:13">
      <c r="A15" s="2518" t="s">
        <v>465</v>
      </c>
      <c r="B15" s="5" t="s">
        <v>2</v>
      </c>
      <c r="C15" s="2513" t="s">
        <v>1079</v>
      </c>
      <c r="D15" s="2514"/>
      <c r="E15" s="2514"/>
      <c r="F15" s="2514"/>
      <c r="G15" s="2514"/>
      <c r="H15" s="2514"/>
      <c r="I15" s="2514"/>
      <c r="J15" s="2514"/>
      <c r="K15" s="2514"/>
      <c r="L15" s="2514"/>
      <c r="M15" s="2515"/>
    </row>
    <row r="16" spans="1:13" ht="42.75" customHeight="1">
      <c r="A16" s="2519"/>
      <c r="B16" s="5" t="s">
        <v>550</v>
      </c>
      <c r="C16" s="2513" t="s">
        <v>222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1080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1081</v>
      </c>
      <c r="D48" s="2514"/>
      <c r="E48" s="2514"/>
      <c r="F48" s="2514"/>
      <c r="G48" s="2514"/>
      <c r="H48" s="2514"/>
      <c r="I48" s="2514"/>
      <c r="J48" s="2514"/>
      <c r="K48" s="2514"/>
      <c r="L48" s="2514"/>
      <c r="M48" s="2515"/>
    </row>
    <row r="49" spans="1:13" ht="38.25" customHeight="1">
      <c r="A49" s="2519"/>
      <c r="B49" s="5" t="s">
        <v>514</v>
      </c>
      <c r="C49" s="2513" t="s">
        <v>1082</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645" t="s">
        <v>37</v>
      </c>
      <c r="D51" s="2580"/>
      <c r="E51" s="2580"/>
      <c r="F51" s="2580"/>
      <c r="G51" s="2580"/>
      <c r="H51" s="2580"/>
      <c r="I51" s="2580"/>
      <c r="J51" s="2580"/>
      <c r="K51" s="2580"/>
      <c r="L51" s="2580"/>
      <c r="M51" s="2581"/>
    </row>
    <row r="52" spans="1:13" ht="15.75" customHeight="1">
      <c r="A52" s="2501" t="s">
        <v>518</v>
      </c>
      <c r="B52" s="98" t="s">
        <v>519</v>
      </c>
      <c r="C52" s="2591" t="s">
        <v>1057</v>
      </c>
      <c r="D52" s="2592"/>
      <c r="E52" s="2592"/>
      <c r="F52" s="2592"/>
      <c r="G52" s="2592"/>
      <c r="H52" s="2592"/>
      <c r="I52" s="2592"/>
      <c r="J52" s="2592"/>
      <c r="K52" s="2592"/>
      <c r="L52" s="2592"/>
      <c r="M52" s="2593"/>
    </row>
    <row r="53" spans="1:13" ht="15.75" customHeight="1">
      <c r="A53" s="2502"/>
      <c r="B53" s="98" t="s">
        <v>521</v>
      </c>
      <c r="C53" s="2591" t="s">
        <v>1058</v>
      </c>
      <c r="D53" s="2592"/>
      <c r="E53" s="2592"/>
      <c r="F53" s="2592"/>
      <c r="G53" s="2592"/>
      <c r="H53" s="2592"/>
      <c r="I53" s="2592"/>
      <c r="J53" s="2592"/>
      <c r="K53" s="2592"/>
      <c r="L53" s="2592"/>
      <c r="M53" s="2593"/>
    </row>
    <row r="54" spans="1:13" ht="15.75" customHeight="1">
      <c r="A54" s="2502"/>
      <c r="B54" s="98" t="s">
        <v>523</v>
      </c>
      <c r="C54" s="2591" t="s">
        <v>207</v>
      </c>
      <c r="D54" s="2592"/>
      <c r="E54" s="2592"/>
      <c r="F54" s="2592"/>
      <c r="G54" s="2592"/>
      <c r="H54" s="2592"/>
      <c r="I54" s="2592"/>
      <c r="J54" s="2592"/>
      <c r="K54" s="2592"/>
      <c r="L54" s="2592"/>
      <c r="M54" s="2593"/>
    </row>
    <row r="55" spans="1:13" ht="15.75" customHeight="1">
      <c r="A55" s="2502"/>
      <c r="B55" s="99" t="s">
        <v>524</v>
      </c>
      <c r="C55" s="2591" t="s">
        <v>208</v>
      </c>
      <c r="D55" s="2592"/>
      <c r="E55" s="2592"/>
      <c r="F55" s="2592"/>
      <c r="G55" s="2592"/>
      <c r="H55" s="2592"/>
      <c r="I55" s="2592"/>
      <c r="J55" s="2592"/>
      <c r="K55" s="2592"/>
      <c r="L55" s="2592"/>
      <c r="M55" s="2593"/>
    </row>
    <row r="56" spans="1:13" ht="15.75" customHeight="1">
      <c r="A56" s="2502"/>
      <c r="B56" s="98" t="s">
        <v>526</v>
      </c>
      <c r="C56" s="2597" t="s">
        <v>209</v>
      </c>
      <c r="D56" s="2592"/>
      <c r="E56" s="2592"/>
      <c r="F56" s="2592"/>
      <c r="G56" s="2592"/>
      <c r="H56" s="2592"/>
      <c r="I56" s="2592"/>
      <c r="J56" s="2592"/>
      <c r="K56" s="2592"/>
      <c r="L56" s="2592"/>
      <c r="M56" s="2593"/>
    </row>
    <row r="57" spans="1:13" ht="16.5" customHeight="1" thickBot="1">
      <c r="A57" s="2516"/>
      <c r="B57" s="98" t="s">
        <v>527</v>
      </c>
      <c r="C57" s="2591">
        <v>3779595</v>
      </c>
      <c r="D57" s="2592"/>
      <c r="E57" s="2592"/>
      <c r="F57" s="2592"/>
      <c r="G57" s="2592"/>
      <c r="H57" s="2592"/>
      <c r="I57" s="2592"/>
      <c r="J57" s="2592"/>
      <c r="K57" s="2592"/>
      <c r="L57" s="2592"/>
      <c r="M57" s="2593"/>
    </row>
    <row r="58" spans="1:13" ht="15.75" customHeight="1">
      <c r="A58" s="2501" t="s">
        <v>528</v>
      </c>
      <c r="B58" s="100" t="s">
        <v>529</v>
      </c>
      <c r="C58" s="2591" t="s">
        <v>691</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207</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0" zoomScale="80" zoomScaleNormal="80" workbookViewId="0">
      <selection activeCell="F14" sqref="F14:M14"/>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886</v>
      </c>
      <c r="C1" s="153"/>
      <c r="D1" s="153"/>
      <c r="E1" s="153"/>
      <c r="F1" s="153"/>
      <c r="G1" s="153"/>
      <c r="H1" s="153"/>
      <c r="I1" s="153"/>
      <c r="J1" s="153"/>
      <c r="K1" s="153"/>
      <c r="L1" s="153"/>
      <c r="M1" s="154"/>
    </row>
    <row r="2" spans="1:13" ht="54.75" customHeight="1">
      <c r="A2" s="2547" t="s">
        <v>457</v>
      </c>
      <c r="B2" s="4" t="s">
        <v>458</v>
      </c>
      <c r="C2" s="2582" t="s">
        <v>887</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888</v>
      </c>
      <c r="D7" s="2735"/>
      <c r="E7" s="2735"/>
      <c r="F7" s="2735"/>
      <c r="G7" s="2736"/>
      <c r="H7" s="16" t="s">
        <v>5</v>
      </c>
      <c r="I7" s="2628" t="s">
        <v>694</v>
      </c>
      <c r="J7" s="2627"/>
      <c r="K7" s="2627"/>
      <c r="L7" s="2627"/>
      <c r="M7" s="2629"/>
    </row>
    <row r="8" spans="1:13" ht="15.75" customHeight="1">
      <c r="A8" s="2548"/>
      <c r="B8" s="2539" t="s">
        <v>462</v>
      </c>
      <c r="C8" s="2722"/>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889</v>
      </c>
      <c r="D11" s="2514"/>
      <c r="E11" s="2514"/>
      <c r="F11" s="2514"/>
      <c r="G11" s="2514"/>
      <c r="H11" s="2514"/>
      <c r="I11" s="2514"/>
      <c r="J11" s="2514"/>
      <c r="K11" s="2514"/>
      <c r="L11" s="2514"/>
      <c r="M11" s="2515"/>
    </row>
    <row r="12" spans="1:13" ht="88.5" customHeight="1">
      <c r="A12" s="2548"/>
      <c r="B12" s="109" t="s">
        <v>543</v>
      </c>
      <c r="C12" s="2513" t="s">
        <v>890</v>
      </c>
      <c r="D12" s="2514"/>
      <c r="E12" s="2514"/>
      <c r="F12" s="2514"/>
      <c r="G12" s="2514"/>
      <c r="H12" s="2514"/>
      <c r="I12" s="2514"/>
      <c r="J12" s="2514"/>
      <c r="K12" s="2514"/>
      <c r="L12" s="2514"/>
      <c r="M12" s="2515"/>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100</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2.75" customHeight="1">
      <c r="A16" s="2519"/>
      <c r="B16" s="5" t="s">
        <v>550</v>
      </c>
      <c r="C16" s="2513" t="s">
        <v>891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892</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v>2</v>
      </c>
      <c r="E29" s="48"/>
      <c r="F29" s="59" t="s">
        <v>487</v>
      </c>
      <c r="G29" s="168">
        <v>2019</v>
      </c>
      <c r="H29" s="48"/>
      <c r="I29" s="59" t="s">
        <v>488</v>
      </c>
      <c r="J29" s="2616" t="s">
        <v>694</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2</v>
      </c>
      <c r="G36" s="2606"/>
      <c r="H36" s="2605">
        <v>2</v>
      </c>
      <c r="I36" s="2606"/>
      <c r="J36" s="2605">
        <v>2</v>
      </c>
      <c r="K36" s="2606"/>
      <c r="L36" s="2605">
        <v>2</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2</v>
      </c>
      <c r="E38" s="2606"/>
      <c r="F38" s="2605">
        <v>2</v>
      </c>
      <c r="G38" s="2606"/>
      <c r="H38" s="2605">
        <v>2</v>
      </c>
      <c r="I38" s="2606"/>
      <c r="J38" s="2605">
        <v>2</v>
      </c>
      <c r="K38" s="2606"/>
      <c r="L38" s="2605">
        <v>2</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2</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893</v>
      </c>
      <c r="D48" s="2514"/>
      <c r="E48" s="2514"/>
      <c r="F48" s="2514"/>
      <c r="G48" s="2514"/>
      <c r="H48" s="2514"/>
      <c r="I48" s="2514"/>
      <c r="J48" s="2514"/>
      <c r="K48" s="2514"/>
      <c r="L48" s="2514"/>
      <c r="M48" s="2515"/>
    </row>
    <row r="49" spans="1:13" ht="38.25" customHeight="1">
      <c r="A49" s="2519"/>
      <c r="B49" s="5" t="s">
        <v>514</v>
      </c>
      <c r="C49" s="2755" t="s">
        <v>894</v>
      </c>
      <c r="D49" s="2756"/>
      <c r="E49" s="2756"/>
      <c r="F49" s="2756"/>
      <c r="G49" s="2756"/>
      <c r="H49" s="2756"/>
      <c r="I49" s="2756"/>
      <c r="J49" s="2756"/>
      <c r="K49" s="2756"/>
      <c r="L49" s="2756"/>
      <c r="M49" s="2761"/>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103</v>
      </c>
      <c r="D52" s="2592"/>
      <c r="E52" s="2592"/>
      <c r="F52" s="2592"/>
      <c r="G52" s="2592"/>
      <c r="H52" s="2592"/>
      <c r="I52" s="2592"/>
      <c r="J52" s="2592"/>
      <c r="K52" s="2592"/>
      <c r="L52" s="2592"/>
      <c r="M52" s="2593"/>
    </row>
    <row r="53" spans="1:13" ht="15.75" customHeight="1">
      <c r="A53" s="2502"/>
      <c r="B53" s="98" t="s">
        <v>521</v>
      </c>
      <c r="C53" s="2591" t="s">
        <v>763</v>
      </c>
      <c r="D53" s="2592"/>
      <c r="E53" s="2592"/>
      <c r="F53" s="2592"/>
      <c r="G53" s="2592"/>
      <c r="H53" s="2592"/>
      <c r="I53" s="2592"/>
      <c r="J53" s="2592"/>
      <c r="K53" s="2592"/>
      <c r="L53" s="2592"/>
      <c r="M53" s="2593"/>
    </row>
    <row r="54" spans="1:13" ht="15.75" customHeight="1">
      <c r="A54" s="2502"/>
      <c r="B54" s="98" t="s">
        <v>523</v>
      </c>
      <c r="C54" s="2591" t="s">
        <v>764</v>
      </c>
      <c r="D54" s="2592"/>
      <c r="E54" s="2592"/>
      <c r="F54" s="2592"/>
      <c r="G54" s="2592"/>
      <c r="H54" s="2592"/>
      <c r="I54" s="2592"/>
      <c r="J54" s="2592"/>
      <c r="K54" s="2592"/>
      <c r="L54" s="2592"/>
      <c r="M54" s="2593"/>
    </row>
    <row r="55" spans="1:13" ht="15.75" customHeight="1">
      <c r="A55" s="2502"/>
      <c r="B55" s="99" t="s">
        <v>524</v>
      </c>
      <c r="C55" s="2591" t="s">
        <v>102</v>
      </c>
      <c r="D55" s="2592"/>
      <c r="E55" s="2592"/>
      <c r="F55" s="2592"/>
      <c r="G55" s="2592"/>
      <c r="H55" s="2592"/>
      <c r="I55" s="2592"/>
      <c r="J55" s="2592"/>
      <c r="K55" s="2592"/>
      <c r="L55" s="2592"/>
      <c r="M55" s="2593"/>
    </row>
    <row r="56" spans="1:13" ht="15.75" customHeight="1">
      <c r="A56" s="2502"/>
      <c r="B56" s="98" t="s">
        <v>526</v>
      </c>
      <c r="C56" s="2597" t="s">
        <v>105</v>
      </c>
      <c r="D56" s="2592"/>
      <c r="E56" s="2592"/>
      <c r="F56" s="2592"/>
      <c r="G56" s="2592"/>
      <c r="H56" s="2592"/>
      <c r="I56" s="2592"/>
      <c r="J56" s="2592"/>
      <c r="K56" s="2592"/>
      <c r="L56" s="2592"/>
      <c r="M56" s="2593"/>
    </row>
    <row r="57" spans="1:13" ht="16.5" customHeight="1" thickBot="1">
      <c r="A57" s="2516"/>
      <c r="B57" s="98" t="s">
        <v>527</v>
      </c>
      <c r="C57" s="2591" t="s">
        <v>104</v>
      </c>
      <c r="D57" s="2592"/>
      <c r="E57" s="2592"/>
      <c r="F57" s="2592"/>
      <c r="G57" s="2592"/>
      <c r="H57" s="2592"/>
      <c r="I57" s="2592"/>
      <c r="J57" s="2592"/>
      <c r="K57" s="2592"/>
      <c r="L57" s="2592"/>
      <c r="M57" s="2593"/>
    </row>
    <row r="58" spans="1:13" ht="15.75" customHeight="1">
      <c r="A58" s="2501" t="s">
        <v>528</v>
      </c>
      <c r="B58" s="100" t="s">
        <v>529</v>
      </c>
      <c r="C58" s="2591" t="s">
        <v>765</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764</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6" sqref="C16:M16"/>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895</v>
      </c>
      <c r="C1" s="153"/>
      <c r="D1" s="153"/>
      <c r="E1" s="153"/>
      <c r="F1" s="153"/>
      <c r="G1" s="153"/>
      <c r="H1" s="153"/>
      <c r="I1" s="153"/>
      <c r="J1" s="153"/>
      <c r="K1" s="153"/>
      <c r="L1" s="153"/>
      <c r="M1" s="154"/>
    </row>
    <row r="2" spans="1:13" ht="54.75" customHeight="1">
      <c r="A2" s="2547" t="s">
        <v>457</v>
      </c>
      <c r="B2" s="4" t="s">
        <v>458</v>
      </c>
      <c r="C2" s="2582" t="s">
        <v>896</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118</v>
      </c>
      <c r="D7" s="2735"/>
      <c r="E7" s="2735"/>
      <c r="F7" s="2735"/>
      <c r="G7" s="2736"/>
      <c r="H7" s="16" t="s">
        <v>5</v>
      </c>
      <c r="I7" s="2587" t="s">
        <v>148</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897</v>
      </c>
      <c r="D11" s="2514"/>
      <c r="E11" s="2514"/>
      <c r="F11" s="2514"/>
      <c r="G11" s="2514"/>
      <c r="H11" s="2514"/>
      <c r="I11" s="2514"/>
      <c r="J11" s="2514"/>
      <c r="K11" s="2514"/>
      <c r="L11" s="2514"/>
      <c r="M11" s="2515"/>
    </row>
    <row r="12" spans="1:13" ht="88.5" customHeight="1">
      <c r="A12" s="2548"/>
      <c r="B12" s="109" t="s">
        <v>543</v>
      </c>
      <c r="C12" s="2513" t="s">
        <v>898</v>
      </c>
      <c r="D12" s="2514"/>
      <c r="E12" s="2514"/>
      <c r="F12" s="2514"/>
      <c r="G12" s="2514"/>
      <c r="H12" s="2514"/>
      <c r="I12" s="2514"/>
      <c r="J12" s="2514"/>
      <c r="K12" s="2514"/>
      <c r="L12" s="2514"/>
      <c r="M12" s="2515"/>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2.75" customHeight="1">
      <c r="A16" s="2519"/>
      <c r="B16" s="5" t="s">
        <v>550</v>
      </c>
      <c r="C16" s="2513" t="s">
        <v>899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900</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4</v>
      </c>
      <c r="E36" s="2606"/>
      <c r="F36" s="2605">
        <v>48</v>
      </c>
      <c r="G36" s="2606"/>
      <c r="H36" s="2605">
        <v>48</v>
      </c>
      <c r="I36" s="2606"/>
      <c r="J36" s="2605">
        <v>48</v>
      </c>
      <c r="K36" s="2606"/>
      <c r="L36" s="2605">
        <v>48</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48</v>
      </c>
      <c r="E38" s="2606"/>
      <c r="F38" s="2605">
        <v>48</v>
      </c>
      <c r="G38" s="2606"/>
      <c r="H38" s="2605">
        <v>48</v>
      </c>
      <c r="I38" s="2606"/>
      <c r="J38" s="2605">
        <v>48</v>
      </c>
      <c r="K38" s="2606"/>
      <c r="L38" s="2605">
        <v>48</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48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484</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901</v>
      </c>
      <c r="D48" s="2514"/>
      <c r="E48" s="2514"/>
      <c r="F48" s="2514"/>
      <c r="G48" s="2514"/>
      <c r="H48" s="2514"/>
      <c r="I48" s="2514"/>
      <c r="J48" s="2514"/>
      <c r="K48" s="2514"/>
      <c r="L48" s="2514"/>
      <c r="M48" s="2515"/>
    </row>
    <row r="49" spans="1:13" ht="38.25" customHeight="1">
      <c r="A49" s="2519"/>
      <c r="B49" s="5" t="s">
        <v>514</v>
      </c>
      <c r="C49" s="2755" t="s">
        <v>902</v>
      </c>
      <c r="D49" s="2756"/>
      <c r="E49" s="2756"/>
      <c r="F49" s="2756"/>
      <c r="G49" s="2756"/>
      <c r="H49" s="2756"/>
      <c r="I49" s="2756"/>
      <c r="J49" s="2756"/>
      <c r="K49" s="2756"/>
      <c r="L49" s="2756"/>
      <c r="M49" s="2761"/>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903</v>
      </c>
      <c r="D52" s="2592"/>
      <c r="E52" s="2592"/>
      <c r="F52" s="2592"/>
      <c r="G52" s="2592"/>
      <c r="H52" s="2592"/>
      <c r="I52" s="2592"/>
      <c r="J52" s="2592"/>
      <c r="K52" s="2592"/>
      <c r="L52" s="2592"/>
      <c r="M52" s="2593"/>
    </row>
    <row r="53" spans="1:13" ht="15.75" customHeight="1">
      <c r="A53" s="2502"/>
      <c r="B53" s="98" t="s">
        <v>521</v>
      </c>
      <c r="C53" s="2591" t="s">
        <v>904</v>
      </c>
      <c r="D53" s="2592"/>
      <c r="E53" s="2592"/>
      <c r="F53" s="2592"/>
      <c r="G53" s="2592"/>
      <c r="H53" s="2592"/>
      <c r="I53" s="2592"/>
      <c r="J53" s="2592"/>
      <c r="K53" s="2592"/>
      <c r="L53" s="2592"/>
      <c r="M53" s="2593"/>
    </row>
    <row r="54" spans="1:13" ht="15.75" customHeight="1">
      <c r="A54" s="2502"/>
      <c r="B54" s="98" t="s">
        <v>523</v>
      </c>
      <c r="C54" s="2591" t="s">
        <v>148</v>
      </c>
      <c r="D54" s="2592"/>
      <c r="E54" s="2592"/>
      <c r="F54" s="2592"/>
      <c r="G54" s="2592"/>
      <c r="H54" s="2592"/>
      <c r="I54" s="2592"/>
      <c r="J54" s="2592"/>
      <c r="K54" s="2592"/>
      <c r="L54" s="2592"/>
      <c r="M54" s="2593"/>
    </row>
    <row r="55" spans="1:13" ht="15.75" customHeight="1">
      <c r="A55" s="2502"/>
      <c r="B55" s="99" t="s">
        <v>524</v>
      </c>
      <c r="C55" s="2591" t="s">
        <v>149</v>
      </c>
      <c r="D55" s="2592"/>
      <c r="E55" s="2592"/>
      <c r="F55" s="2592"/>
      <c r="G55" s="2592"/>
      <c r="H55" s="2592"/>
      <c r="I55" s="2592"/>
      <c r="J55" s="2592"/>
      <c r="K55" s="2592"/>
      <c r="L55" s="2592"/>
      <c r="M55" s="2593"/>
    </row>
    <row r="56" spans="1:13" ht="15.75" customHeight="1">
      <c r="A56" s="2502"/>
      <c r="B56" s="98" t="s">
        <v>526</v>
      </c>
      <c r="C56" s="2597" t="s">
        <v>150</v>
      </c>
      <c r="D56" s="2592"/>
      <c r="E56" s="2592"/>
      <c r="F56" s="2592"/>
      <c r="G56" s="2592"/>
      <c r="H56" s="2592"/>
      <c r="I56" s="2592"/>
      <c r="J56" s="2592"/>
      <c r="K56" s="2592"/>
      <c r="L56" s="2592"/>
      <c r="M56" s="2593"/>
    </row>
    <row r="57" spans="1:13" ht="16.5" customHeight="1" thickBot="1">
      <c r="A57" s="2516"/>
      <c r="B57" s="98" t="s">
        <v>527</v>
      </c>
      <c r="C57" s="2765" t="s">
        <v>905</v>
      </c>
      <c r="D57" s="2766"/>
      <c r="E57" s="2766"/>
      <c r="F57" s="2766"/>
      <c r="G57" s="2766"/>
      <c r="H57" s="2766"/>
      <c r="I57" s="2766"/>
      <c r="J57" s="2766"/>
      <c r="K57" s="2766"/>
      <c r="L57" s="2766"/>
      <c r="M57" s="2767"/>
    </row>
    <row r="58" spans="1:13" ht="15.75" customHeight="1">
      <c r="A58" s="2501" t="s">
        <v>528</v>
      </c>
      <c r="B58" s="100" t="s">
        <v>529</v>
      </c>
      <c r="C58" s="2762" t="s">
        <v>906</v>
      </c>
      <c r="D58" s="2763"/>
      <c r="E58" s="2763"/>
      <c r="F58" s="2763"/>
      <c r="G58" s="2763"/>
      <c r="H58" s="2763"/>
      <c r="I58" s="2763"/>
      <c r="J58" s="2763"/>
      <c r="K58" s="2763"/>
      <c r="L58" s="2763"/>
      <c r="M58" s="2764"/>
    </row>
    <row r="59" spans="1:13" ht="30" customHeight="1">
      <c r="A59" s="2502"/>
      <c r="B59" s="100" t="s">
        <v>531</v>
      </c>
      <c r="C59" s="2762" t="s">
        <v>907</v>
      </c>
      <c r="D59" s="2763"/>
      <c r="E59" s="2763"/>
      <c r="F59" s="2763"/>
      <c r="G59" s="2763"/>
      <c r="H59" s="2763"/>
      <c r="I59" s="2763"/>
      <c r="J59" s="2763"/>
      <c r="K59" s="2763"/>
      <c r="L59" s="2763"/>
      <c r="M59" s="2764"/>
    </row>
    <row r="60" spans="1:13" ht="30" customHeight="1" thickBot="1">
      <c r="A60" s="2502"/>
      <c r="B60" s="101" t="s">
        <v>5</v>
      </c>
      <c r="C60" s="2762" t="s">
        <v>148</v>
      </c>
      <c r="D60" s="2763"/>
      <c r="E60" s="2763"/>
      <c r="F60" s="2763"/>
      <c r="G60" s="2763"/>
      <c r="H60" s="2763"/>
      <c r="I60" s="2763"/>
      <c r="J60" s="2763"/>
      <c r="K60" s="2763"/>
      <c r="L60" s="2763"/>
      <c r="M60" s="2764"/>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908</v>
      </c>
      <c r="C1" s="153"/>
      <c r="D1" s="153"/>
      <c r="E1" s="153"/>
      <c r="F1" s="153"/>
      <c r="G1" s="153"/>
      <c r="H1" s="153"/>
      <c r="I1" s="153"/>
      <c r="J1" s="153"/>
      <c r="K1" s="153"/>
      <c r="L1" s="153"/>
      <c r="M1" s="154"/>
    </row>
    <row r="2" spans="1:13" ht="54.75" customHeight="1">
      <c r="A2" s="2547" t="s">
        <v>457</v>
      </c>
      <c r="B2" s="4" t="s">
        <v>458</v>
      </c>
      <c r="C2" s="2582" t="s">
        <v>2075</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118</v>
      </c>
      <c r="D7" s="2735"/>
      <c r="E7" s="2735"/>
      <c r="F7" s="2735"/>
      <c r="G7" s="2736"/>
      <c r="H7" s="16" t="s">
        <v>5</v>
      </c>
      <c r="I7" s="2587" t="s">
        <v>829</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2132</v>
      </c>
      <c r="D11" s="2514"/>
      <c r="E11" s="2514"/>
      <c r="F11" s="2514"/>
      <c r="G11" s="2514"/>
      <c r="H11" s="2514"/>
      <c r="I11" s="2514"/>
      <c r="J11" s="2514"/>
      <c r="K11" s="2514"/>
      <c r="L11" s="2514"/>
      <c r="M11" s="2515"/>
    </row>
    <row r="12" spans="1:13" ht="88.5" customHeight="1">
      <c r="A12" s="2548"/>
      <c r="B12" s="109" t="s">
        <v>543</v>
      </c>
      <c r="C12" s="2513" t="s">
        <v>909</v>
      </c>
      <c r="D12" s="2514"/>
      <c r="E12" s="2514"/>
      <c r="F12" s="2514"/>
      <c r="G12" s="2514"/>
      <c r="H12" s="2514"/>
      <c r="I12" s="2514"/>
      <c r="J12" s="2514"/>
      <c r="K12" s="2514"/>
      <c r="L12" s="2514"/>
      <c r="M12" s="2515"/>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2.75" customHeight="1">
      <c r="A16" s="2519"/>
      <c r="B16" s="5" t="s">
        <v>550</v>
      </c>
      <c r="C16" s="2513" t="s">
        <v>899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900</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10</v>
      </c>
      <c r="G36" s="2606"/>
      <c r="H36" s="2605">
        <v>10</v>
      </c>
      <c r="I36" s="2606"/>
      <c r="J36" s="2605">
        <v>10</v>
      </c>
      <c r="K36" s="2606"/>
      <c r="L36" s="2605">
        <v>10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10</v>
      </c>
      <c r="E38" s="2606"/>
      <c r="F38" s="2605">
        <v>10</v>
      </c>
      <c r="G38" s="2606"/>
      <c r="H38" s="2605">
        <v>10</v>
      </c>
      <c r="I38" s="2606"/>
      <c r="J38" s="2605">
        <v>10</v>
      </c>
      <c r="K38" s="2606"/>
      <c r="L38" s="2605">
        <v>10</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10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101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910</v>
      </c>
      <c r="D48" s="2514"/>
      <c r="E48" s="2514"/>
      <c r="F48" s="2514"/>
      <c r="G48" s="2514"/>
      <c r="H48" s="2514"/>
      <c r="I48" s="2514"/>
      <c r="J48" s="2514"/>
      <c r="K48" s="2514"/>
      <c r="L48" s="2514"/>
      <c r="M48" s="2515"/>
    </row>
    <row r="49" spans="1:13" ht="38.25" customHeight="1">
      <c r="A49" s="2519"/>
      <c r="B49" s="5" t="s">
        <v>514</v>
      </c>
      <c r="C49" s="2755" t="s">
        <v>911</v>
      </c>
      <c r="D49" s="2756"/>
      <c r="E49" s="2756"/>
      <c r="F49" s="2756"/>
      <c r="G49" s="2756"/>
      <c r="H49" s="2756"/>
      <c r="I49" s="2756"/>
      <c r="J49" s="2756"/>
      <c r="K49" s="2756"/>
      <c r="L49" s="2756"/>
      <c r="M49" s="2761"/>
    </row>
    <row r="50" spans="1:13" ht="15.75" customHeight="1">
      <c r="A50" s="2519"/>
      <c r="B50" s="5" t="s">
        <v>515</v>
      </c>
      <c r="C50" s="147" t="s">
        <v>751</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912</v>
      </c>
      <c r="D52" s="2592"/>
      <c r="E52" s="2592"/>
      <c r="F52" s="2592"/>
      <c r="G52" s="2592"/>
      <c r="H52" s="2592"/>
      <c r="I52" s="2592"/>
      <c r="J52" s="2592"/>
      <c r="K52" s="2592"/>
      <c r="L52" s="2592"/>
      <c r="M52" s="2593"/>
    </row>
    <row r="53" spans="1:13" ht="15.75" customHeight="1">
      <c r="A53" s="2502"/>
      <c r="B53" s="98" t="s">
        <v>521</v>
      </c>
      <c r="C53" s="2591"/>
      <c r="D53" s="2592"/>
      <c r="E53" s="2592"/>
      <c r="F53" s="2592"/>
      <c r="G53" s="2592"/>
      <c r="H53" s="2592"/>
      <c r="I53" s="2592"/>
      <c r="J53" s="2592"/>
      <c r="K53" s="2592"/>
      <c r="L53" s="2592"/>
      <c r="M53" s="2593"/>
    </row>
    <row r="54" spans="1:13" ht="15.75" customHeight="1">
      <c r="A54" s="2502"/>
      <c r="B54" s="98" t="s">
        <v>523</v>
      </c>
      <c r="C54" s="2591" t="s">
        <v>913</v>
      </c>
      <c r="D54" s="2592"/>
      <c r="E54" s="2592"/>
      <c r="F54" s="2592"/>
      <c r="G54" s="2592"/>
      <c r="H54" s="2592"/>
      <c r="I54" s="2592"/>
      <c r="J54" s="2592"/>
      <c r="K54" s="2592"/>
      <c r="L54" s="2592"/>
      <c r="M54" s="2593"/>
    </row>
    <row r="55" spans="1:13" ht="15.75" customHeight="1">
      <c r="A55" s="2502"/>
      <c r="B55" s="99" t="s">
        <v>524</v>
      </c>
      <c r="C55" s="2591" t="s">
        <v>914</v>
      </c>
      <c r="D55" s="2592"/>
      <c r="E55" s="2592"/>
      <c r="F55" s="2592"/>
      <c r="G55" s="2592"/>
      <c r="H55" s="2592"/>
      <c r="I55" s="2592"/>
      <c r="J55" s="2592"/>
      <c r="K55" s="2592"/>
      <c r="L55" s="2592"/>
      <c r="M55" s="2593"/>
    </row>
    <row r="56" spans="1:13" ht="15.75" customHeight="1">
      <c r="A56" s="2502"/>
      <c r="B56" s="98" t="s">
        <v>526</v>
      </c>
      <c r="C56" s="2597"/>
      <c r="D56" s="2592"/>
      <c r="E56" s="2592"/>
      <c r="F56" s="2592"/>
      <c r="G56" s="2592"/>
      <c r="H56" s="2592"/>
      <c r="I56" s="2592"/>
      <c r="J56" s="2592"/>
      <c r="K56" s="2592"/>
      <c r="L56" s="2592"/>
      <c r="M56" s="2593"/>
    </row>
    <row r="57" spans="1:13" ht="16.5" customHeight="1" thickBot="1">
      <c r="A57" s="2516"/>
      <c r="B57" s="98" t="s">
        <v>527</v>
      </c>
      <c r="C57" s="2765">
        <v>3386660</v>
      </c>
      <c r="D57" s="2766"/>
      <c r="E57" s="2766"/>
      <c r="F57" s="2766"/>
      <c r="G57" s="2766"/>
      <c r="H57" s="2766"/>
      <c r="I57" s="2766"/>
      <c r="J57" s="2766"/>
      <c r="K57" s="2766"/>
      <c r="L57" s="2766"/>
      <c r="M57" s="2767"/>
    </row>
    <row r="58" spans="1:13" ht="15.75" customHeight="1">
      <c r="A58" s="2501" t="s">
        <v>528</v>
      </c>
      <c r="B58" s="100" t="s">
        <v>529</v>
      </c>
      <c r="C58" s="2591" t="s">
        <v>835</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913</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G45:J46 C14:D14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915</v>
      </c>
      <c r="C1" s="153"/>
      <c r="D1" s="153"/>
      <c r="E1" s="153"/>
      <c r="F1" s="153"/>
      <c r="G1" s="153"/>
      <c r="H1" s="153"/>
      <c r="I1" s="153"/>
      <c r="J1" s="153"/>
      <c r="K1" s="153"/>
      <c r="L1" s="153"/>
      <c r="M1" s="154"/>
    </row>
    <row r="2" spans="1:13" ht="54.75" customHeight="1">
      <c r="A2" s="2547" t="s">
        <v>457</v>
      </c>
      <c r="B2" s="4" t="s">
        <v>458</v>
      </c>
      <c r="C2" s="2582" t="s">
        <v>151</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118</v>
      </c>
      <c r="D7" s="2735"/>
      <c r="E7" s="2735"/>
      <c r="F7" s="2735"/>
      <c r="G7" s="2736"/>
      <c r="H7" s="16" t="s">
        <v>5</v>
      </c>
      <c r="I7" s="2587" t="s">
        <v>837</v>
      </c>
      <c r="J7" s="2588"/>
      <c r="K7" s="2588"/>
      <c r="L7" s="2588"/>
      <c r="M7" s="2589"/>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916</v>
      </c>
      <c r="D11" s="2514"/>
      <c r="E11" s="2514"/>
      <c r="F11" s="2514"/>
      <c r="G11" s="2514"/>
      <c r="H11" s="2514"/>
      <c r="I11" s="2514"/>
      <c r="J11" s="2514"/>
      <c r="K11" s="2514"/>
      <c r="L11" s="2514"/>
      <c r="M11" s="2515"/>
    </row>
    <row r="12" spans="1:13" ht="88.5" customHeight="1">
      <c r="A12" s="2548"/>
      <c r="B12" s="109" t="s">
        <v>543</v>
      </c>
      <c r="C12" s="2513" t="s">
        <v>917</v>
      </c>
      <c r="D12" s="2514"/>
      <c r="E12" s="2514"/>
      <c r="F12" s="2514"/>
      <c r="G12" s="2514"/>
      <c r="H12" s="2514"/>
      <c r="I12" s="2514"/>
      <c r="J12" s="2514"/>
      <c r="K12" s="2514"/>
      <c r="L12" s="2514"/>
      <c r="M12" s="2515"/>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2.75" customHeight="1">
      <c r="A16" s="2519"/>
      <c r="B16" s="5" t="s">
        <v>550</v>
      </c>
      <c r="C16" s="2513" t="s">
        <v>918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919</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4</v>
      </c>
      <c r="G36" s="2606"/>
      <c r="H36" s="2605">
        <v>4</v>
      </c>
      <c r="I36" s="2606"/>
      <c r="J36" s="2605">
        <v>4</v>
      </c>
      <c r="K36" s="2606"/>
      <c r="L36" s="2605">
        <v>4</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4</v>
      </c>
      <c r="E38" s="2606"/>
      <c r="F38" s="2605">
        <v>4</v>
      </c>
      <c r="G38" s="2606"/>
      <c r="H38" s="2605">
        <v>4</v>
      </c>
      <c r="I38" s="2606"/>
      <c r="J38" s="2605">
        <v>4</v>
      </c>
      <c r="K38" s="2606"/>
      <c r="L38" s="2605">
        <v>4</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4</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41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920</v>
      </c>
      <c r="D48" s="2514"/>
      <c r="E48" s="2514"/>
      <c r="F48" s="2514"/>
      <c r="G48" s="2514"/>
      <c r="H48" s="2514"/>
      <c r="I48" s="2514"/>
      <c r="J48" s="2514"/>
      <c r="K48" s="2514"/>
      <c r="L48" s="2514"/>
      <c r="M48" s="2515"/>
    </row>
    <row r="49" spans="1:13" ht="38.25" customHeight="1">
      <c r="A49" s="2519"/>
      <c r="B49" s="5" t="s">
        <v>514</v>
      </c>
      <c r="C49" s="2755" t="s">
        <v>921</v>
      </c>
      <c r="D49" s="2756"/>
      <c r="E49" s="2756"/>
      <c r="F49" s="2756"/>
      <c r="G49" s="2756"/>
      <c r="H49" s="2756"/>
      <c r="I49" s="2756"/>
      <c r="J49" s="2756"/>
      <c r="K49" s="2756"/>
      <c r="L49" s="2756"/>
      <c r="M49" s="2761"/>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842</v>
      </c>
      <c r="D52" s="2592"/>
      <c r="E52" s="2592"/>
      <c r="F52" s="2592"/>
      <c r="G52" s="2592"/>
      <c r="H52" s="2592"/>
      <c r="I52" s="2592"/>
      <c r="J52" s="2592"/>
      <c r="K52" s="2592"/>
      <c r="L52" s="2592"/>
      <c r="M52" s="2593"/>
    </row>
    <row r="53" spans="1:13" ht="15.75" customHeight="1">
      <c r="A53" s="2502"/>
      <c r="B53" s="98" t="s">
        <v>521</v>
      </c>
      <c r="C53" s="2591"/>
      <c r="D53" s="2592"/>
      <c r="E53" s="2592"/>
      <c r="F53" s="2592"/>
      <c r="G53" s="2592"/>
      <c r="H53" s="2592"/>
      <c r="I53" s="2592"/>
      <c r="J53" s="2592"/>
      <c r="K53" s="2592"/>
      <c r="L53" s="2592"/>
      <c r="M53" s="2593"/>
    </row>
    <row r="54" spans="1:13" ht="15.75" customHeight="1">
      <c r="A54" s="2502"/>
      <c r="B54" s="98" t="s">
        <v>523</v>
      </c>
      <c r="C54" s="2591" t="s">
        <v>124</v>
      </c>
      <c r="D54" s="2592"/>
      <c r="E54" s="2592"/>
      <c r="F54" s="2592"/>
      <c r="G54" s="2592"/>
      <c r="H54" s="2592"/>
      <c r="I54" s="2592"/>
      <c r="J54" s="2592"/>
      <c r="K54" s="2592"/>
      <c r="L54" s="2592"/>
      <c r="M54" s="2593"/>
    </row>
    <row r="55" spans="1:13" ht="15.75" customHeight="1">
      <c r="A55" s="2502"/>
      <c r="B55" s="99" t="s">
        <v>524</v>
      </c>
      <c r="C55" s="2591" t="s">
        <v>125</v>
      </c>
      <c r="D55" s="2592"/>
      <c r="E55" s="2592"/>
      <c r="F55" s="2592"/>
      <c r="G55" s="2592"/>
      <c r="H55" s="2592"/>
      <c r="I55" s="2592"/>
      <c r="J55" s="2592"/>
      <c r="K55" s="2592"/>
      <c r="L55" s="2592"/>
      <c r="M55" s="2593"/>
    </row>
    <row r="56" spans="1:13" ht="15.75" customHeight="1">
      <c r="A56" s="2502"/>
      <c r="B56" s="98" t="s">
        <v>526</v>
      </c>
      <c r="C56" s="2597" t="s">
        <v>843</v>
      </c>
      <c r="D56" s="2592"/>
      <c r="E56" s="2592"/>
      <c r="F56" s="2592"/>
      <c r="G56" s="2592"/>
      <c r="H56" s="2592"/>
      <c r="I56" s="2592"/>
      <c r="J56" s="2592"/>
      <c r="K56" s="2592"/>
      <c r="L56" s="2592"/>
      <c r="M56" s="2593"/>
    </row>
    <row r="57" spans="1:13" ht="16.5" customHeight="1" thickBot="1">
      <c r="A57" s="2516"/>
      <c r="B57" s="98" t="s">
        <v>527</v>
      </c>
      <c r="C57" s="2591"/>
      <c r="D57" s="2592"/>
      <c r="E57" s="2592"/>
      <c r="F57" s="2592"/>
      <c r="G57" s="2592"/>
      <c r="H57" s="2592"/>
      <c r="I57" s="2592"/>
      <c r="J57" s="2592"/>
      <c r="K57" s="2592"/>
      <c r="L57" s="2592"/>
      <c r="M57" s="2593"/>
    </row>
    <row r="58" spans="1:13" ht="15.75" customHeight="1">
      <c r="A58" s="2501" t="s">
        <v>528</v>
      </c>
      <c r="B58" s="100" t="s">
        <v>529</v>
      </c>
      <c r="C58" s="2591" t="s">
        <v>844</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124</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922</v>
      </c>
      <c r="C1" s="153"/>
      <c r="D1" s="153"/>
      <c r="E1" s="153"/>
      <c r="F1" s="153"/>
      <c r="G1" s="153"/>
      <c r="H1" s="153"/>
      <c r="I1" s="153"/>
      <c r="J1" s="153"/>
      <c r="K1" s="153"/>
      <c r="L1" s="153"/>
      <c r="M1" s="154"/>
    </row>
    <row r="2" spans="1:13" ht="54.75" customHeight="1">
      <c r="A2" s="2547" t="s">
        <v>457</v>
      </c>
      <c r="B2" s="4" t="s">
        <v>458</v>
      </c>
      <c r="C2" s="2582" t="s">
        <v>923</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681</v>
      </c>
      <c r="D7" s="2770"/>
      <c r="E7" s="156"/>
      <c r="F7" s="156"/>
      <c r="G7" s="197"/>
      <c r="H7" s="16" t="s">
        <v>5</v>
      </c>
      <c r="I7" s="2771" t="s">
        <v>693</v>
      </c>
      <c r="J7" s="2770"/>
      <c r="K7" s="2770"/>
      <c r="L7" s="2770"/>
      <c r="M7" s="2772"/>
    </row>
    <row r="8" spans="1:13" ht="15.75" customHeight="1">
      <c r="A8" s="2548"/>
      <c r="B8" s="2539" t="s">
        <v>462</v>
      </c>
      <c r="C8" s="2722" t="s">
        <v>1</v>
      </c>
      <c r="D8" s="2435"/>
      <c r="E8" s="187"/>
      <c r="F8" s="187"/>
      <c r="G8" s="187"/>
      <c r="H8" s="187"/>
      <c r="I8" s="187"/>
      <c r="J8" s="187"/>
      <c r="K8" s="187"/>
      <c r="L8" s="187"/>
      <c r="M8" s="188"/>
    </row>
    <row r="9" spans="1:13" ht="15.75" customHeight="1">
      <c r="A9" s="2548"/>
      <c r="B9" s="2540"/>
      <c r="C9" s="2436"/>
      <c r="D9" s="2437"/>
      <c r="E9" s="189"/>
      <c r="F9" s="198" t="s">
        <v>924</v>
      </c>
      <c r="G9" s="199"/>
      <c r="H9" s="200" t="s">
        <v>925</v>
      </c>
      <c r="I9" s="201"/>
      <c r="J9" s="2768" t="s">
        <v>926</v>
      </c>
      <c r="K9" s="2768"/>
      <c r="L9" s="201"/>
      <c r="M9" s="203" t="s">
        <v>927</v>
      </c>
    </row>
    <row r="10" spans="1:13">
      <c r="A10" s="2548"/>
      <c r="B10" s="2590"/>
      <c r="C10" s="2612" t="s">
        <v>463</v>
      </c>
      <c r="D10" s="2613"/>
      <c r="E10" s="23"/>
      <c r="F10" s="24" t="s">
        <v>463</v>
      </c>
      <c r="G10" s="24"/>
      <c r="H10" s="23" t="s">
        <v>5</v>
      </c>
      <c r="I10" s="24"/>
      <c r="J10" s="24" t="s">
        <v>5</v>
      </c>
      <c r="K10" s="23"/>
      <c r="L10" s="24"/>
      <c r="M10" s="25" t="s">
        <v>5</v>
      </c>
    </row>
    <row r="11" spans="1:13" ht="75" customHeight="1">
      <c r="A11" s="2548"/>
      <c r="B11" s="109" t="s">
        <v>464</v>
      </c>
      <c r="C11" s="2513" t="s">
        <v>928</v>
      </c>
      <c r="D11" s="2514"/>
      <c r="E11" s="2514"/>
      <c r="F11" s="2514"/>
      <c r="G11" s="2514"/>
      <c r="H11" s="2514"/>
      <c r="I11" s="2514"/>
      <c r="J11" s="2514"/>
      <c r="K11" s="2514"/>
      <c r="L11" s="2514"/>
      <c r="M11" s="2515"/>
    </row>
    <row r="12" spans="1:13" ht="88.5" customHeight="1">
      <c r="A12" s="2548"/>
      <c r="B12" s="109" t="s">
        <v>543</v>
      </c>
      <c r="C12" s="2758" t="s">
        <v>935</v>
      </c>
      <c r="D12" s="2759"/>
      <c r="E12" s="2759"/>
      <c r="F12" s="2759"/>
      <c r="G12" s="2759"/>
      <c r="H12" s="2759"/>
      <c r="I12" s="2759"/>
      <c r="J12" s="2759"/>
      <c r="K12" s="2759"/>
      <c r="L12" s="2759"/>
      <c r="M12" s="2760"/>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154</v>
      </c>
      <c r="G14" s="2580"/>
      <c r="H14" s="2580"/>
      <c r="I14" s="2580"/>
      <c r="J14" s="2580"/>
      <c r="K14" s="2580"/>
      <c r="L14" s="2580"/>
      <c r="M14" s="2581"/>
    </row>
    <row r="15" spans="1:13">
      <c r="A15" s="2518" t="s">
        <v>465</v>
      </c>
      <c r="B15" s="5" t="s">
        <v>2</v>
      </c>
      <c r="C15" s="2513" t="s">
        <v>155</v>
      </c>
      <c r="D15" s="2514"/>
      <c r="E15" s="2514"/>
      <c r="F15" s="2514"/>
      <c r="G15" s="2514"/>
      <c r="H15" s="2514"/>
      <c r="I15" s="2514"/>
      <c r="J15" s="2514"/>
      <c r="K15" s="2514"/>
      <c r="L15" s="2514"/>
      <c r="M15" s="2515"/>
    </row>
    <row r="16" spans="1:13" ht="42.75" customHeight="1">
      <c r="A16" s="2519"/>
      <c r="B16" s="5" t="s">
        <v>550</v>
      </c>
      <c r="C16" s="2513" t="s">
        <v>153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576"/>
      <c r="F36" s="2575">
        <v>1</v>
      </c>
      <c r="G36" s="2576"/>
      <c r="H36" s="2575">
        <v>1</v>
      </c>
      <c r="I36" s="2576"/>
      <c r="J36" s="2575">
        <v>1</v>
      </c>
      <c r="K36" s="2576"/>
      <c r="L36" s="2575">
        <v>1</v>
      </c>
      <c r="M36" s="257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576"/>
      <c r="F38" s="2575">
        <v>1</v>
      </c>
      <c r="G38" s="2576"/>
      <c r="H38" s="2575">
        <v>1</v>
      </c>
      <c r="I38" s="2576"/>
      <c r="J38" s="2575">
        <v>1</v>
      </c>
      <c r="K38" s="2576"/>
      <c r="L38" s="2575">
        <v>1</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57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535</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929</v>
      </c>
      <c r="D48" s="2514"/>
      <c r="E48" s="2514"/>
      <c r="F48" s="2514"/>
      <c r="G48" s="2514"/>
      <c r="H48" s="2514"/>
      <c r="I48" s="2514"/>
      <c r="J48" s="2514"/>
      <c r="K48" s="2514"/>
      <c r="L48" s="2514"/>
      <c r="M48" s="2515"/>
    </row>
    <row r="49" spans="1:13" ht="38.25" customHeight="1">
      <c r="A49" s="2519"/>
      <c r="B49" s="5" t="s">
        <v>514</v>
      </c>
      <c r="C49" s="2755" t="s">
        <v>930</v>
      </c>
      <c r="D49" s="2756"/>
      <c r="E49" s="2756"/>
      <c r="F49" s="2756"/>
      <c r="G49" s="2756"/>
      <c r="H49" s="2756"/>
      <c r="I49" s="2756"/>
      <c r="J49" s="2756"/>
      <c r="K49" s="2756"/>
      <c r="L49" s="2756"/>
      <c r="M49" s="2761"/>
    </row>
    <row r="50" spans="1:13" ht="15.75" customHeight="1">
      <c r="A50" s="2519"/>
      <c r="B50" s="5" t="s">
        <v>515</v>
      </c>
      <c r="C50" s="147" t="s">
        <v>931</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932</v>
      </c>
      <c r="D52" s="2592"/>
      <c r="E52" s="2592"/>
      <c r="F52" s="2592"/>
      <c r="G52" s="2592"/>
      <c r="H52" s="2592"/>
      <c r="I52" s="2592"/>
      <c r="J52" s="2592"/>
      <c r="K52" s="2592"/>
      <c r="L52" s="2592"/>
      <c r="M52" s="2593"/>
    </row>
    <row r="53" spans="1:13" ht="15.75" customHeight="1">
      <c r="A53" s="2502"/>
      <c r="B53" s="98" t="s">
        <v>521</v>
      </c>
      <c r="C53" s="2591" t="s">
        <v>933</v>
      </c>
      <c r="D53" s="2592"/>
      <c r="E53" s="2592"/>
      <c r="F53" s="2592"/>
      <c r="G53" s="2592"/>
      <c r="H53" s="2592"/>
      <c r="I53" s="2592"/>
      <c r="J53" s="2592"/>
      <c r="K53" s="2592"/>
      <c r="L53" s="2592"/>
      <c r="M53" s="2593"/>
    </row>
    <row r="54" spans="1:13" ht="15.75" customHeight="1">
      <c r="A54" s="2502"/>
      <c r="B54" s="98" t="s">
        <v>523</v>
      </c>
      <c r="C54" s="2591" t="s">
        <v>207</v>
      </c>
      <c r="D54" s="2592"/>
      <c r="E54" s="2592"/>
      <c r="F54" s="2592"/>
      <c r="G54" s="2592"/>
      <c r="H54" s="2592"/>
      <c r="I54" s="2592"/>
      <c r="J54" s="2592"/>
      <c r="K54" s="2592"/>
      <c r="L54" s="2592"/>
      <c r="M54" s="2593"/>
    </row>
    <row r="55" spans="1:13" ht="15.75" customHeight="1">
      <c r="A55" s="2502"/>
      <c r="B55" s="99" t="s">
        <v>524</v>
      </c>
      <c r="C55" s="2591" t="s">
        <v>156</v>
      </c>
      <c r="D55" s="2592"/>
      <c r="E55" s="2592"/>
      <c r="F55" s="2592"/>
      <c r="G55" s="2592"/>
      <c r="H55" s="2592"/>
      <c r="I55" s="2592"/>
      <c r="J55" s="2592"/>
      <c r="K55" s="2592"/>
      <c r="L55" s="2592"/>
      <c r="M55" s="2593"/>
    </row>
    <row r="56" spans="1:13" ht="15.75" customHeight="1">
      <c r="A56" s="2502"/>
      <c r="B56" s="98" t="s">
        <v>526</v>
      </c>
      <c r="C56" s="2597" t="s">
        <v>158</v>
      </c>
      <c r="D56" s="2592"/>
      <c r="E56" s="2592"/>
      <c r="F56" s="2592"/>
      <c r="G56" s="2592"/>
      <c r="H56" s="2592"/>
      <c r="I56" s="2592"/>
      <c r="J56" s="2592"/>
      <c r="K56" s="2592"/>
      <c r="L56" s="2592"/>
      <c r="M56" s="2593"/>
    </row>
    <row r="57" spans="1:13" ht="16.5" customHeight="1" thickBot="1">
      <c r="A57" s="2516"/>
      <c r="B57" s="98" t="s">
        <v>527</v>
      </c>
      <c r="C57" s="2591" t="s">
        <v>157</v>
      </c>
      <c r="D57" s="2592"/>
      <c r="E57" s="2592"/>
      <c r="F57" s="2592"/>
      <c r="G57" s="2592"/>
      <c r="H57" s="2592"/>
      <c r="I57" s="2592"/>
      <c r="J57" s="2592"/>
      <c r="K57" s="2592"/>
      <c r="L57" s="2592"/>
      <c r="M57" s="2593"/>
    </row>
    <row r="58" spans="1:13" ht="15.75" customHeight="1">
      <c r="A58" s="2501" t="s">
        <v>528</v>
      </c>
      <c r="B58" s="100" t="s">
        <v>529</v>
      </c>
      <c r="C58" s="2591" t="s">
        <v>934</v>
      </c>
      <c r="D58" s="2592"/>
      <c r="E58" s="2592"/>
      <c r="F58" s="2592"/>
      <c r="G58" s="2592"/>
      <c r="H58" s="2592"/>
      <c r="I58" s="2592"/>
      <c r="J58" s="2592"/>
      <c r="K58" s="2592"/>
      <c r="L58" s="2592"/>
      <c r="M58" s="2593"/>
    </row>
    <row r="59" spans="1:13" ht="30" customHeight="1">
      <c r="A59" s="2502"/>
      <c r="B59" s="100" t="s">
        <v>531</v>
      </c>
      <c r="C59" s="2591" t="s">
        <v>585</v>
      </c>
      <c r="D59" s="2592"/>
      <c r="E59" s="2592"/>
      <c r="F59" s="2592"/>
      <c r="G59" s="2592"/>
      <c r="H59" s="2592"/>
      <c r="I59" s="2592"/>
      <c r="J59" s="2592"/>
      <c r="K59" s="2592"/>
      <c r="L59" s="2592"/>
      <c r="M59" s="2593"/>
    </row>
    <row r="60" spans="1:13" ht="30" customHeight="1" thickBot="1">
      <c r="A60" s="2502"/>
      <c r="B60" s="101" t="s">
        <v>5</v>
      </c>
      <c r="C60" s="2591" t="s">
        <v>207</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A2:A14"/>
    <mergeCell ref="C2:M2"/>
    <mergeCell ref="C3:M3"/>
    <mergeCell ref="F4:G4"/>
    <mergeCell ref="C5:M5"/>
    <mergeCell ref="C6:M6"/>
    <mergeCell ref="C7:D7"/>
    <mergeCell ref="I7:M7"/>
    <mergeCell ref="B8:B10"/>
    <mergeCell ref="C8:D9"/>
    <mergeCell ref="J29:L29"/>
    <mergeCell ref="B31:B33"/>
    <mergeCell ref="B34:B43"/>
    <mergeCell ref="D36:E36"/>
    <mergeCell ref="J9:K9"/>
    <mergeCell ref="C10:D10"/>
    <mergeCell ref="C11:M11"/>
    <mergeCell ref="C12:M12"/>
    <mergeCell ref="C13:M13"/>
    <mergeCell ref="C14:D14"/>
    <mergeCell ref="F14:M14"/>
    <mergeCell ref="F36:G36"/>
    <mergeCell ref="H36:I36"/>
    <mergeCell ref="J36:K36"/>
    <mergeCell ref="L36:M36"/>
    <mergeCell ref="D38:E38"/>
    <mergeCell ref="F38:G38"/>
    <mergeCell ref="H38:I38"/>
    <mergeCell ref="J38:K38"/>
    <mergeCell ref="L38:M38"/>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C7 G45:J46 C14:D14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57" sqref="C57:M57"/>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936</v>
      </c>
      <c r="C1" s="153"/>
      <c r="D1" s="153"/>
      <c r="E1" s="153"/>
      <c r="F1" s="153"/>
      <c r="G1" s="153"/>
      <c r="H1" s="153"/>
      <c r="I1" s="153"/>
      <c r="J1" s="153"/>
      <c r="K1" s="153"/>
      <c r="L1" s="153"/>
      <c r="M1" s="154"/>
    </row>
    <row r="2" spans="1:13" ht="54.75" customHeight="1">
      <c r="A2" s="2547" t="s">
        <v>457</v>
      </c>
      <c r="B2" s="4" t="s">
        <v>458</v>
      </c>
      <c r="C2" s="2582" t="s">
        <v>159</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589</v>
      </c>
      <c r="D7" s="2588"/>
      <c r="E7" s="156"/>
      <c r="F7" s="156"/>
      <c r="G7" s="197"/>
      <c r="H7" s="16" t="s">
        <v>5</v>
      </c>
      <c r="I7" s="2587" t="s">
        <v>39</v>
      </c>
      <c r="J7" s="2588"/>
      <c r="K7" s="2588"/>
      <c r="L7" s="2588"/>
      <c r="M7" s="2589"/>
    </row>
    <row r="8" spans="1:13" ht="15.75" customHeight="1">
      <c r="A8" s="2548"/>
      <c r="B8" s="2539" t="s">
        <v>462</v>
      </c>
      <c r="C8" s="2722"/>
      <c r="D8" s="2435"/>
      <c r="E8" s="187"/>
      <c r="F8" s="187"/>
      <c r="G8" s="187"/>
      <c r="H8" s="187"/>
      <c r="I8" s="187"/>
      <c r="J8" s="187"/>
      <c r="K8" s="187"/>
      <c r="L8" s="187"/>
      <c r="M8" s="188"/>
    </row>
    <row r="9" spans="1:13" ht="15.75" customHeight="1">
      <c r="A9" s="2548"/>
      <c r="B9" s="2540"/>
      <c r="C9" s="2436"/>
      <c r="D9" s="2437"/>
      <c r="E9" s="189"/>
      <c r="F9" s="190"/>
      <c r="G9" s="190"/>
      <c r="H9" s="189"/>
      <c r="I9" s="190"/>
      <c r="J9" s="190"/>
      <c r="K9" s="189"/>
      <c r="L9" s="189"/>
      <c r="M9" s="191"/>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937</v>
      </c>
      <c r="D11" s="2514"/>
      <c r="E11" s="2514"/>
      <c r="F11" s="2514"/>
      <c r="G11" s="2514"/>
      <c r="H11" s="2514"/>
      <c r="I11" s="2514"/>
      <c r="J11" s="2514"/>
      <c r="K11" s="2514"/>
      <c r="L11" s="2514"/>
      <c r="M11" s="2515"/>
    </row>
    <row r="12" spans="1:13" ht="88.5" customHeight="1">
      <c r="A12" s="2548"/>
      <c r="B12" s="109" t="s">
        <v>543</v>
      </c>
      <c r="C12" s="2758" t="s">
        <v>938</v>
      </c>
      <c r="D12" s="2759"/>
      <c r="E12" s="2759"/>
      <c r="F12" s="2759"/>
      <c r="G12" s="2759"/>
      <c r="H12" s="2759"/>
      <c r="I12" s="2759"/>
      <c r="J12" s="2759"/>
      <c r="K12" s="2759"/>
      <c r="L12" s="2759"/>
      <c r="M12" s="2760"/>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154</v>
      </c>
      <c r="G14" s="2580"/>
      <c r="H14" s="2580"/>
      <c r="I14" s="2580"/>
      <c r="J14" s="2580"/>
      <c r="K14" s="2580"/>
      <c r="L14" s="2580"/>
      <c r="M14" s="2581"/>
    </row>
    <row r="15" spans="1:13">
      <c r="A15" s="2518" t="s">
        <v>465</v>
      </c>
      <c r="B15" s="5" t="s">
        <v>2</v>
      </c>
      <c r="C15" s="2513" t="s">
        <v>160</v>
      </c>
      <c r="D15" s="2514"/>
      <c r="E15" s="2514"/>
      <c r="F15" s="2514"/>
      <c r="G15" s="2514"/>
      <c r="H15" s="2514"/>
      <c r="I15" s="2514"/>
      <c r="J15" s="2514"/>
      <c r="K15" s="2514"/>
      <c r="L15" s="2514"/>
      <c r="M15" s="2515"/>
    </row>
    <row r="16" spans="1:13" ht="42.75" customHeight="1">
      <c r="A16" s="2519"/>
      <c r="B16" s="5" t="s">
        <v>550</v>
      </c>
      <c r="C16" s="2513" t="s">
        <v>939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t="s">
        <v>534</v>
      </c>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2524"/>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v>29287</v>
      </c>
      <c r="E29" s="48"/>
      <c r="F29" s="59" t="s">
        <v>487</v>
      </c>
      <c r="G29" s="168">
        <v>2019</v>
      </c>
      <c r="H29" s="48"/>
      <c r="I29" s="59" t="s">
        <v>488</v>
      </c>
      <c r="J29" s="2616" t="s">
        <v>940</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769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1692</v>
      </c>
      <c r="E36" s="2606"/>
      <c r="F36" s="2605">
        <v>20000</v>
      </c>
      <c r="G36" s="2606"/>
      <c r="H36" s="2605">
        <v>21200</v>
      </c>
      <c r="I36" s="2606"/>
      <c r="J36" s="2605">
        <v>22000</v>
      </c>
      <c r="K36" s="2606"/>
      <c r="L36" s="2605">
        <v>7108</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t="s">
        <v>8</v>
      </c>
      <c r="E38" s="2576"/>
      <c r="F38" s="2575" t="s">
        <v>8</v>
      </c>
      <c r="G38" s="2576"/>
      <c r="H38" s="2575" t="s">
        <v>8</v>
      </c>
      <c r="I38" s="2576"/>
      <c r="J38" s="2575" t="s">
        <v>8</v>
      </c>
      <c r="K38" s="2576"/>
      <c r="L38" s="2575" t="s">
        <v>8</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t="s">
        <v>8</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72000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535</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941</v>
      </c>
      <c r="D48" s="2514"/>
      <c r="E48" s="2514"/>
      <c r="F48" s="2514"/>
      <c r="G48" s="2514"/>
      <c r="H48" s="2514"/>
      <c r="I48" s="2514"/>
      <c r="J48" s="2514"/>
      <c r="K48" s="2514"/>
      <c r="L48" s="2514"/>
      <c r="M48" s="2515"/>
    </row>
    <row r="49" spans="1:13" ht="38.25" customHeight="1">
      <c r="A49" s="2519"/>
      <c r="B49" s="5" t="s">
        <v>514</v>
      </c>
      <c r="C49" s="2755" t="s">
        <v>940</v>
      </c>
      <c r="D49" s="2756"/>
      <c r="E49" s="2756"/>
      <c r="F49" s="2756"/>
      <c r="G49" s="2756"/>
      <c r="H49" s="2756"/>
      <c r="I49" s="2756"/>
      <c r="J49" s="2756"/>
      <c r="K49" s="2756"/>
      <c r="L49" s="2756"/>
      <c r="M49" s="2761"/>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942</v>
      </c>
      <c r="D52" s="2592"/>
      <c r="E52" s="2592"/>
      <c r="F52" s="2592"/>
      <c r="G52" s="2592"/>
      <c r="H52" s="2592"/>
      <c r="I52" s="2592"/>
      <c r="J52" s="2592"/>
      <c r="K52" s="2592"/>
      <c r="L52" s="2592"/>
      <c r="M52" s="2593"/>
    </row>
    <row r="53" spans="1:13" ht="15.75" customHeight="1">
      <c r="A53" s="2502"/>
      <c r="B53" s="98" t="s">
        <v>521</v>
      </c>
      <c r="C53" s="2591" t="s">
        <v>943</v>
      </c>
      <c r="D53" s="2592"/>
      <c r="E53" s="2592"/>
      <c r="F53" s="2592"/>
      <c r="G53" s="2592"/>
      <c r="H53" s="2592"/>
      <c r="I53" s="2592"/>
      <c r="J53" s="2592"/>
      <c r="K53" s="2592"/>
      <c r="L53" s="2592"/>
      <c r="M53" s="2593"/>
    </row>
    <row r="54" spans="1:13" ht="15.75" customHeight="1">
      <c r="A54" s="2502"/>
      <c r="B54" s="98" t="s">
        <v>523</v>
      </c>
      <c r="C54" s="2591" t="s">
        <v>39</v>
      </c>
      <c r="D54" s="2592"/>
      <c r="E54" s="2592"/>
      <c r="F54" s="2592"/>
      <c r="G54" s="2592"/>
      <c r="H54" s="2592"/>
      <c r="I54" s="2592"/>
      <c r="J54" s="2592"/>
      <c r="K54" s="2592"/>
      <c r="L54" s="2592"/>
      <c r="M54" s="2593"/>
    </row>
    <row r="55" spans="1:13" ht="15.75" customHeight="1">
      <c r="A55" s="2502"/>
      <c r="B55" s="99" t="s">
        <v>524</v>
      </c>
      <c r="C55" s="2591" t="s">
        <v>165</v>
      </c>
      <c r="D55" s="2592"/>
      <c r="E55" s="2592"/>
      <c r="F55" s="2592"/>
      <c r="G55" s="2592"/>
      <c r="H55" s="2592"/>
      <c r="I55" s="2592"/>
      <c r="J55" s="2592"/>
      <c r="K55" s="2592"/>
      <c r="L55" s="2592"/>
      <c r="M55" s="2593"/>
    </row>
    <row r="56" spans="1:13" ht="15.75" customHeight="1">
      <c r="A56" s="2502"/>
      <c r="B56" s="98" t="s">
        <v>526</v>
      </c>
      <c r="C56" s="2597" t="s">
        <v>161</v>
      </c>
      <c r="D56" s="2750"/>
      <c r="E56" s="2750"/>
      <c r="F56" s="2750"/>
      <c r="G56" s="2750"/>
      <c r="H56" s="2750"/>
      <c r="I56" s="2750"/>
      <c r="J56" s="2750"/>
      <c r="K56" s="2750"/>
      <c r="L56" s="2750"/>
      <c r="M56" s="2751"/>
    </row>
    <row r="57" spans="1:13" ht="16.5" customHeight="1" thickBot="1">
      <c r="A57" s="2516"/>
      <c r="B57" s="98" t="s">
        <v>527</v>
      </c>
      <c r="C57" s="2591" t="s">
        <v>944</v>
      </c>
      <c r="D57" s="2592"/>
      <c r="E57" s="2592"/>
      <c r="F57" s="2592"/>
      <c r="G57" s="2592"/>
      <c r="H57" s="2592"/>
      <c r="I57" s="2592"/>
      <c r="J57" s="2592"/>
      <c r="K57" s="2592"/>
      <c r="L57" s="2592"/>
      <c r="M57" s="2593"/>
    </row>
    <row r="58" spans="1:13" ht="15.75" customHeight="1">
      <c r="A58" s="2501" t="s">
        <v>528</v>
      </c>
      <c r="B58" s="100" t="s">
        <v>529</v>
      </c>
      <c r="C58" s="2591" t="s">
        <v>600</v>
      </c>
      <c r="D58" s="2592"/>
      <c r="E58" s="2592"/>
      <c r="F58" s="2592"/>
      <c r="G58" s="2592"/>
      <c r="H58" s="2592"/>
      <c r="I58" s="2592"/>
      <c r="J58" s="2592"/>
      <c r="K58" s="2592"/>
      <c r="L58" s="2592"/>
      <c r="M58" s="2593"/>
    </row>
    <row r="59" spans="1:13" ht="30" customHeight="1">
      <c r="A59" s="2502"/>
      <c r="B59" s="100" t="s">
        <v>531</v>
      </c>
      <c r="C59" s="2591" t="s">
        <v>601</v>
      </c>
      <c r="D59" s="2592"/>
      <c r="E59" s="2592"/>
      <c r="F59" s="2592"/>
      <c r="G59" s="2592"/>
      <c r="H59" s="2592"/>
      <c r="I59" s="2592"/>
      <c r="J59" s="2592"/>
      <c r="K59" s="2592"/>
      <c r="L59" s="2592"/>
      <c r="M59" s="2593"/>
    </row>
    <row r="60" spans="1:13" ht="30" customHeight="1" thickBot="1">
      <c r="A60" s="2502"/>
      <c r="B60" s="101" t="s">
        <v>5</v>
      </c>
      <c r="C60" s="2591" t="s">
        <v>39</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M56" r:id="rId1" display="masilvam@sdis.gov.co"/>
    <hyperlink ref="C56" r:id="rId2"/>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'C:\Users\Anita\Documents\EQUIPO DIFERENCIAL\PPMyEG\[Adultez Matriz de Plan de Accion PPMEG (09-06-20) (1).xlsx]Desplegables'!#REF!</xm:f>
          </x14:formula1>
          <xm:sqref>C7 G45:J46 C14:D14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52" sqref="C52:M5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945</v>
      </c>
      <c r="C1" s="153"/>
      <c r="D1" s="153"/>
      <c r="E1" s="153"/>
      <c r="F1" s="153"/>
      <c r="G1" s="153"/>
      <c r="H1" s="153"/>
      <c r="I1" s="153"/>
      <c r="J1" s="153"/>
      <c r="K1" s="153"/>
      <c r="L1" s="153"/>
      <c r="M1" s="154"/>
    </row>
    <row r="2" spans="1:13" ht="54.75" customHeight="1">
      <c r="A2" s="2547" t="s">
        <v>457</v>
      </c>
      <c r="B2" s="4" t="s">
        <v>458</v>
      </c>
      <c r="C2" s="2582" t="s">
        <v>162</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23</v>
      </c>
      <c r="D7" s="2588"/>
      <c r="E7" s="156"/>
      <c r="F7" s="156"/>
      <c r="G7" s="197"/>
      <c r="H7" s="16" t="s">
        <v>5</v>
      </c>
      <c r="I7" s="2587" t="s">
        <v>1</v>
      </c>
      <c r="J7" s="2588"/>
      <c r="K7" s="2588"/>
      <c r="L7" s="2588"/>
      <c r="M7" s="2589"/>
    </row>
    <row r="8" spans="1:13" ht="15.75" customHeight="1">
      <c r="A8" s="2548"/>
      <c r="B8" s="2539" t="s">
        <v>462</v>
      </c>
      <c r="C8" s="2722" t="s">
        <v>946</v>
      </c>
      <c r="D8" s="2435"/>
      <c r="E8" s="2435"/>
      <c r="F8" s="2435"/>
      <c r="G8" s="2435"/>
      <c r="H8" s="2435"/>
      <c r="I8" s="2435"/>
      <c r="J8" s="2435"/>
      <c r="K8" s="2435"/>
      <c r="L8" s="2435"/>
      <c r="M8" s="2742"/>
    </row>
    <row r="9" spans="1:13" ht="15.75" customHeight="1">
      <c r="A9" s="2548"/>
      <c r="B9" s="2540"/>
      <c r="C9" s="2743"/>
      <c r="D9" s="2744"/>
      <c r="E9" s="2744"/>
      <c r="F9" s="2744"/>
      <c r="G9" s="2744"/>
      <c r="H9" s="2744"/>
      <c r="I9" s="2744"/>
      <c r="J9" s="2744"/>
      <c r="K9" s="2744"/>
      <c r="L9" s="2744"/>
      <c r="M9" s="2745"/>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947</v>
      </c>
      <c r="D11" s="2514"/>
      <c r="E11" s="2514"/>
      <c r="F11" s="2514"/>
      <c r="G11" s="2514"/>
      <c r="H11" s="2514"/>
      <c r="I11" s="2514"/>
      <c r="J11" s="2514"/>
      <c r="K11" s="2514"/>
      <c r="L11" s="2514"/>
      <c r="M11" s="2515"/>
    </row>
    <row r="12" spans="1:13" ht="88.5" customHeight="1">
      <c r="A12" s="2548"/>
      <c r="B12" s="109" t="s">
        <v>543</v>
      </c>
      <c r="C12" s="2758" t="s">
        <v>948</v>
      </c>
      <c r="D12" s="2759"/>
      <c r="E12" s="2759"/>
      <c r="F12" s="2759"/>
      <c r="G12" s="2759"/>
      <c r="H12" s="2759"/>
      <c r="I12" s="2759"/>
      <c r="J12" s="2759"/>
      <c r="K12" s="2759"/>
      <c r="L12" s="2759"/>
      <c r="M12" s="2760"/>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154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163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184">
        <v>900</v>
      </c>
      <c r="E29" s="48"/>
      <c r="F29" s="59" t="s">
        <v>487</v>
      </c>
      <c r="G29" s="168">
        <v>2019</v>
      </c>
      <c r="H29" s="48"/>
      <c r="I29" s="59" t="s">
        <v>488</v>
      </c>
      <c r="J29" s="2616" t="s">
        <v>949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535</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950</v>
      </c>
      <c r="D48" s="2514"/>
      <c r="E48" s="2514"/>
      <c r="F48" s="2514"/>
      <c r="G48" s="2514"/>
      <c r="H48" s="2514"/>
      <c r="I48" s="2514"/>
      <c r="J48" s="2514"/>
      <c r="K48" s="2514"/>
      <c r="L48" s="2514"/>
      <c r="M48" s="2515"/>
    </row>
    <row r="49" spans="1:13" ht="38.25" customHeight="1">
      <c r="A49" s="2519"/>
      <c r="B49" s="5" t="s">
        <v>514</v>
      </c>
      <c r="C49" s="2755" t="s">
        <v>951</v>
      </c>
      <c r="D49" s="2756"/>
      <c r="E49" s="2756"/>
      <c r="F49" s="2756"/>
      <c r="G49" s="2756"/>
      <c r="H49" s="2756"/>
      <c r="I49" s="2756"/>
      <c r="J49" s="2756"/>
      <c r="K49" s="2756"/>
      <c r="L49" s="2756"/>
      <c r="M49" s="2761"/>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714</v>
      </c>
      <c r="D52" s="2592"/>
      <c r="E52" s="2592"/>
      <c r="F52" s="2592"/>
      <c r="G52" s="2592"/>
      <c r="H52" s="2592"/>
      <c r="I52" s="2592"/>
      <c r="J52" s="2592"/>
      <c r="K52" s="2592"/>
      <c r="L52" s="2592"/>
      <c r="M52" s="2593"/>
    </row>
    <row r="53" spans="1:13" ht="15.75" customHeight="1">
      <c r="A53" s="2502"/>
      <c r="B53" s="98" t="s">
        <v>521</v>
      </c>
      <c r="C53" s="2591" t="s">
        <v>715</v>
      </c>
      <c r="D53" s="2592"/>
      <c r="E53" s="2592"/>
      <c r="F53" s="2592"/>
      <c r="G53" s="2592"/>
      <c r="H53" s="2592"/>
      <c r="I53" s="2592"/>
      <c r="J53" s="2592"/>
      <c r="K53" s="2592"/>
      <c r="L53" s="2592"/>
      <c r="M53" s="2593"/>
    </row>
    <row r="54" spans="1:13" ht="15.75" customHeight="1">
      <c r="A54" s="2502"/>
      <c r="B54" s="98" t="s">
        <v>523</v>
      </c>
      <c r="C54" s="2591" t="s">
        <v>1</v>
      </c>
      <c r="D54" s="2592"/>
      <c r="E54" s="2592"/>
      <c r="F54" s="2592"/>
      <c r="G54" s="2592"/>
      <c r="H54" s="2592"/>
      <c r="I54" s="2592"/>
      <c r="J54" s="2592"/>
      <c r="K54" s="2592"/>
      <c r="L54" s="2592"/>
      <c r="M54" s="2593"/>
    </row>
    <row r="55" spans="1:13" ht="15.75" customHeight="1">
      <c r="A55" s="2502"/>
      <c r="B55" s="99" t="s">
        <v>524</v>
      </c>
      <c r="C55" s="2591" t="s">
        <v>716</v>
      </c>
      <c r="D55" s="2592"/>
      <c r="E55" s="2592"/>
      <c r="F55" s="2592"/>
      <c r="G55" s="2592"/>
      <c r="H55" s="2592"/>
      <c r="I55" s="2592"/>
      <c r="J55" s="2592"/>
      <c r="K55" s="2592"/>
      <c r="L55" s="2592"/>
      <c r="M55" s="2593"/>
    </row>
    <row r="56" spans="1:13" ht="15.75" customHeight="1">
      <c r="A56" s="2502"/>
      <c r="B56" s="98" t="s">
        <v>526</v>
      </c>
      <c r="C56" s="2597" t="s">
        <v>86</v>
      </c>
      <c r="D56" s="2592"/>
      <c r="E56" s="2592"/>
      <c r="F56" s="2592"/>
      <c r="G56" s="2592"/>
      <c r="H56" s="2592"/>
      <c r="I56" s="2592"/>
      <c r="J56" s="2592"/>
      <c r="K56" s="2592"/>
      <c r="L56" s="2592"/>
      <c r="M56" s="2593"/>
    </row>
    <row r="57" spans="1:13" ht="16.5" customHeight="1" thickBot="1">
      <c r="A57" s="2516"/>
      <c r="B57" s="98" t="s">
        <v>527</v>
      </c>
      <c r="C57" s="2591" t="s">
        <v>85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C7 C14:D14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1" zoomScale="70" zoomScaleNormal="70" zoomScalePageLayoutView="85" workbookViewId="0">
      <selection activeCell="I9" sqref="I9:J9"/>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2034</v>
      </c>
      <c r="C1" s="984"/>
      <c r="D1" s="984"/>
      <c r="E1" s="984"/>
      <c r="F1" s="984"/>
      <c r="G1" s="984"/>
      <c r="H1" s="984"/>
      <c r="I1" s="984"/>
      <c r="J1" s="984"/>
      <c r="K1" s="984"/>
      <c r="L1" s="984"/>
      <c r="M1" s="985"/>
    </row>
    <row r="2" spans="1:13" ht="32.25" customHeight="1">
      <c r="A2" s="2412" t="s">
        <v>457</v>
      </c>
      <c r="B2" s="4" t="s">
        <v>458</v>
      </c>
      <c r="C2" s="2415" t="s">
        <v>2035</v>
      </c>
      <c r="D2" s="2416"/>
      <c r="E2" s="2416"/>
      <c r="F2" s="2416"/>
      <c r="G2" s="2416"/>
      <c r="H2" s="2416"/>
      <c r="I2" s="2416"/>
      <c r="J2" s="2416"/>
      <c r="K2" s="2416"/>
      <c r="L2" s="2416"/>
      <c r="M2" s="2417"/>
    </row>
    <row r="3" spans="1:13" ht="31.15" customHeight="1">
      <c r="A3" s="2413"/>
      <c r="B3" s="680" t="s">
        <v>1964</v>
      </c>
      <c r="C3" s="2418" t="s">
        <v>2036</v>
      </c>
      <c r="D3" s="2419"/>
      <c r="E3" s="2419"/>
      <c r="F3" s="2420"/>
      <c r="G3" s="2420"/>
      <c r="H3" s="2420"/>
      <c r="I3" s="2420"/>
      <c r="J3" s="2420"/>
      <c r="K3" s="2420"/>
      <c r="L3" s="2420"/>
      <c r="M3" s="2421"/>
    </row>
    <row r="4" spans="1:13">
      <c r="A4" s="2413"/>
      <c r="B4" s="6" t="s">
        <v>3</v>
      </c>
      <c r="C4" s="955" t="s">
        <v>28</v>
      </c>
      <c r="D4" s="966"/>
      <c r="E4" s="933"/>
      <c r="F4" s="2422" t="s">
        <v>4</v>
      </c>
      <c r="G4" s="2423"/>
      <c r="H4" s="664" t="s">
        <v>29</v>
      </c>
      <c r="I4" s="956"/>
      <c r="J4" s="956"/>
      <c r="K4" s="956"/>
      <c r="L4" s="956"/>
      <c r="M4" s="957"/>
    </row>
    <row r="5" spans="1:13" ht="16.5" customHeight="1">
      <c r="A5" s="2413"/>
      <c r="B5" s="6" t="s">
        <v>459</v>
      </c>
      <c r="C5" s="2424" t="s">
        <v>29</v>
      </c>
      <c r="D5" s="2425"/>
      <c r="E5" s="2425"/>
      <c r="F5" s="2425"/>
      <c r="G5" s="2425"/>
      <c r="H5" s="2425"/>
      <c r="I5" s="2425"/>
      <c r="J5" s="2425"/>
      <c r="K5" s="2425"/>
      <c r="L5" s="2425"/>
      <c r="M5" s="2426"/>
    </row>
    <row r="6" spans="1:13">
      <c r="A6" s="2413"/>
      <c r="B6" s="6" t="s">
        <v>460</v>
      </c>
      <c r="C6" s="955"/>
      <c r="D6" s="956"/>
      <c r="E6" s="956"/>
      <c r="F6" s="956"/>
      <c r="G6" s="956"/>
      <c r="H6" s="956" t="s">
        <v>29</v>
      </c>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2037</v>
      </c>
      <c r="D9" s="2437"/>
      <c r="E9" s="954"/>
      <c r="F9" s="2437" t="s">
        <v>2038</v>
      </c>
      <c r="G9" s="2437"/>
      <c r="H9" s="954"/>
      <c r="I9" s="2437" t="s">
        <v>2039</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3.15" customHeight="1">
      <c r="A11" s="2414"/>
      <c r="B11" s="680" t="s">
        <v>464</v>
      </c>
      <c r="C11" s="2440" t="s">
        <v>2040</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889" t="s">
        <v>9</v>
      </c>
      <c r="E25" s="48"/>
      <c r="F25" s="59" t="s">
        <v>487</v>
      </c>
      <c r="G25" s="997"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8">
        <v>0.09</v>
      </c>
      <c r="E32" s="999"/>
      <c r="F32" s="998">
        <v>0.09</v>
      </c>
      <c r="G32" s="999"/>
      <c r="H32" s="998">
        <v>0.09</v>
      </c>
      <c r="I32" s="999"/>
      <c r="J32" s="998">
        <v>0.09</v>
      </c>
      <c r="K32" s="999"/>
      <c r="L32" s="998">
        <v>0.09</v>
      </c>
      <c r="M32" s="962"/>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534</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2041</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93" t="s">
        <v>2042</v>
      </c>
      <c r="D46" s="2494"/>
      <c r="E46" s="2494"/>
      <c r="F46" s="2494"/>
      <c r="G46" s="2494"/>
      <c r="H46" s="2494"/>
      <c r="I46" s="2494"/>
      <c r="J46" s="2494"/>
      <c r="K46" s="2494"/>
      <c r="L46" s="2494"/>
      <c r="M46" s="2495"/>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952</v>
      </c>
      <c r="C1" s="153"/>
      <c r="D1" s="153"/>
      <c r="E1" s="153"/>
      <c r="F1" s="153"/>
      <c r="G1" s="153"/>
      <c r="H1" s="153"/>
      <c r="I1" s="153"/>
      <c r="J1" s="153"/>
      <c r="K1" s="153"/>
      <c r="L1" s="153"/>
      <c r="M1" s="154"/>
    </row>
    <row r="2" spans="1:13" ht="54.75" customHeight="1">
      <c r="A2" s="2547" t="s">
        <v>457</v>
      </c>
      <c r="B2" s="4" t="s">
        <v>458</v>
      </c>
      <c r="C2" s="2582" t="s">
        <v>166</v>
      </c>
      <c r="D2" s="2583"/>
      <c r="E2" s="2583"/>
      <c r="F2" s="2583"/>
      <c r="G2" s="2583"/>
      <c r="H2" s="2583"/>
      <c r="I2" s="2583"/>
      <c r="J2" s="2583"/>
      <c r="K2" s="2583"/>
      <c r="L2" s="2583"/>
      <c r="M2" s="2584"/>
    </row>
    <row r="3" spans="1:13" ht="57.95" customHeight="1">
      <c r="A3" s="2548"/>
      <c r="B3" s="109" t="s">
        <v>538</v>
      </c>
      <c r="C3" s="2503" t="s">
        <v>1955</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23</v>
      </c>
      <c r="D7" s="2588"/>
      <c r="E7" s="156"/>
      <c r="F7" s="156"/>
      <c r="G7" s="197"/>
      <c r="H7" s="16" t="s">
        <v>5</v>
      </c>
      <c r="I7" s="2587" t="s">
        <v>1</v>
      </c>
      <c r="J7" s="2588"/>
      <c r="K7" s="2588"/>
      <c r="L7" s="2588"/>
      <c r="M7" s="2589"/>
    </row>
    <row r="8" spans="1:13" ht="15.75" customHeight="1">
      <c r="A8" s="2548"/>
      <c r="B8" s="2539" t="s">
        <v>462</v>
      </c>
      <c r="C8" s="204"/>
      <c r="D8" s="177"/>
      <c r="E8" s="177"/>
      <c r="F8" s="177"/>
      <c r="G8" s="177"/>
      <c r="H8" s="177"/>
      <c r="I8" s="177"/>
      <c r="J8" s="177"/>
      <c r="K8" s="177"/>
      <c r="L8" s="177"/>
      <c r="M8" s="178"/>
    </row>
    <row r="9" spans="1:13" ht="15.75" customHeight="1">
      <c r="A9" s="2548"/>
      <c r="B9" s="2540"/>
      <c r="C9" s="205"/>
      <c r="D9" s="179"/>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953</v>
      </c>
      <c r="D11" s="2514"/>
      <c r="E11" s="2514"/>
      <c r="F11" s="2514"/>
      <c r="G11" s="2514"/>
      <c r="H11" s="2514"/>
      <c r="I11" s="2514"/>
      <c r="J11" s="2514"/>
      <c r="K11" s="2514"/>
      <c r="L11" s="2514"/>
      <c r="M11" s="2515"/>
    </row>
    <row r="12" spans="1:13" ht="88.5" customHeight="1">
      <c r="A12" s="2548"/>
      <c r="B12" s="109" t="s">
        <v>543</v>
      </c>
      <c r="C12" s="2758" t="s">
        <v>954</v>
      </c>
      <c r="D12" s="2759"/>
      <c r="E12" s="2759"/>
      <c r="F12" s="2759"/>
      <c r="G12" s="2759"/>
      <c r="H12" s="2759"/>
      <c r="I12" s="2759"/>
      <c r="J12" s="2759"/>
      <c r="K12" s="2759"/>
      <c r="L12" s="2759"/>
      <c r="M12" s="2760"/>
    </row>
    <row r="13" spans="1:13" ht="60" customHeight="1">
      <c r="A13" s="2548"/>
      <c r="B13" s="109" t="s">
        <v>545</v>
      </c>
      <c r="C13" s="2513" t="s">
        <v>1954</v>
      </c>
      <c r="D13" s="2514"/>
      <c r="E13" s="2514"/>
      <c r="F13" s="2514"/>
      <c r="G13" s="2514"/>
      <c r="H13" s="2514"/>
      <c r="I13" s="2514"/>
      <c r="J13" s="2514"/>
      <c r="K13" s="2514"/>
      <c r="L13" s="2514"/>
      <c r="M13" s="2515"/>
    </row>
    <row r="14" spans="1:13" ht="102.95" customHeight="1">
      <c r="A14" s="2548"/>
      <c r="B14" s="162" t="s">
        <v>547</v>
      </c>
      <c r="C14" s="2513" t="s">
        <v>168</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167</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c r="E22" s="35" t="s">
        <v>478</v>
      </c>
      <c r="F22" s="2524" t="s">
        <v>955</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600</v>
      </c>
      <c r="E29" s="48"/>
      <c r="F29" s="59" t="s">
        <v>487</v>
      </c>
      <c r="G29" s="168">
        <v>2019</v>
      </c>
      <c r="H29" s="48"/>
      <c r="I29" s="59" t="s">
        <v>488</v>
      </c>
      <c r="J29" s="2616" t="s">
        <v>956</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280</v>
      </c>
      <c r="E36" s="2606"/>
      <c r="F36" s="2605">
        <v>670</v>
      </c>
      <c r="G36" s="2606"/>
      <c r="H36" s="2605">
        <v>670</v>
      </c>
      <c r="I36" s="2606"/>
      <c r="J36" s="2605">
        <v>690</v>
      </c>
      <c r="K36" s="2606"/>
      <c r="L36" s="2605">
        <v>690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700</v>
      </c>
      <c r="E38" s="2606"/>
      <c r="F38" s="2605">
        <v>700</v>
      </c>
      <c r="G38" s="2606"/>
      <c r="H38" s="2605">
        <v>700</v>
      </c>
      <c r="I38" s="2606"/>
      <c r="J38" s="2605">
        <v>700</v>
      </c>
      <c r="K38" s="2606"/>
      <c r="L38" s="2605">
        <v>700</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700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7200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957</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714</v>
      </c>
      <c r="D52" s="2592"/>
      <c r="E52" s="2592"/>
      <c r="F52" s="2592"/>
      <c r="G52" s="2592"/>
      <c r="H52" s="2592"/>
      <c r="I52" s="2592"/>
      <c r="J52" s="2592"/>
      <c r="K52" s="2592"/>
      <c r="L52" s="2592"/>
      <c r="M52" s="2593"/>
    </row>
    <row r="53" spans="1:13" ht="15.75" customHeight="1">
      <c r="A53" s="2502"/>
      <c r="B53" s="98" t="s">
        <v>521</v>
      </c>
      <c r="C53" s="2591" t="s">
        <v>715</v>
      </c>
      <c r="D53" s="2592"/>
      <c r="E53" s="2592"/>
      <c r="F53" s="2592"/>
      <c r="G53" s="2592"/>
      <c r="H53" s="2592"/>
      <c r="I53" s="2592"/>
      <c r="J53" s="2592"/>
      <c r="K53" s="2592"/>
      <c r="L53" s="2592"/>
      <c r="M53" s="2593"/>
    </row>
    <row r="54" spans="1:13" ht="15.75" customHeight="1">
      <c r="A54" s="2502"/>
      <c r="B54" s="98" t="s">
        <v>523</v>
      </c>
      <c r="C54" s="2591" t="s">
        <v>1</v>
      </c>
      <c r="D54" s="2592"/>
      <c r="E54" s="2592"/>
      <c r="F54" s="2592"/>
      <c r="G54" s="2592"/>
      <c r="H54" s="2592"/>
      <c r="I54" s="2592"/>
      <c r="J54" s="2592"/>
      <c r="K54" s="2592"/>
      <c r="L54" s="2592"/>
      <c r="M54" s="2593"/>
    </row>
    <row r="55" spans="1:13" ht="15.75" customHeight="1">
      <c r="A55" s="2502"/>
      <c r="B55" s="99" t="s">
        <v>524</v>
      </c>
      <c r="C55" s="2591" t="s">
        <v>716</v>
      </c>
      <c r="D55" s="2592"/>
      <c r="E55" s="2592"/>
      <c r="F55" s="2592"/>
      <c r="G55" s="2592"/>
      <c r="H55" s="2592"/>
      <c r="I55" s="2592"/>
      <c r="J55" s="2592"/>
      <c r="K55" s="2592"/>
      <c r="L55" s="2592"/>
      <c r="M55" s="2593"/>
    </row>
    <row r="56" spans="1:13" ht="15.75" customHeight="1">
      <c r="A56" s="2502"/>
      <c r="B56" s="98" t="s">
        <v>526</v>
      </c>
      <c r="C56" s="2597" t="s">
        <v>86</v>
      </c>
      <c r="D56" s="2592"/>
      <c r="E56" s="2592"/>
      <c r="F56" s="2592"/>
      <c r="G56" s="2592"/>
      <c r="H56" s="2592"/>
      <c r="I56" s="2592"/>
      <c r="J56" s="2592"/>
      <c r="K56" s="2592"/>
      <c r="L56" s="2592"/>
      <c r="M56" s="2593"/>
    </row>
    <row r="57" spans="1:13" ht="16.5" customHeight="1" thickBot="1">
      <c r="A57" s="2516"/>
      <c r="B57" s="98" t="s">
        <v>527</v>
      </c>
      <c r="C57" s="2591" t="s">
        <v>85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A2:A14"/>
    <mergeCell ref="C2:M2"/>
    <mergeCell ref="C3:M3"/>
    <mergeCell ref="F4:G4"/>
    <mergeCell ref="C5:M5"/>
    <mergeCell ref="C6:M6"/>
    <mergeCell ref="C7:D7"/>
    <mergeCell ref="I7:M7"/>
    <mergeCell ref="B8:B10"/>
    <mergeCell ref="C10:D10"/>
    <mergeCell ref="J29:L29"/>
    <mergeCell ref="B31:B33"/>
    <mergeCell ref="B34:B43"/>
    <mergeCell ref="D36:E36"/>
    <mergeCell ref="F10:G10"/>
    <mergeCell ref="I10:J10"/>
    <mergeCell ref="C11:M11"/>
    <mergeCell ref="C12:M12"/>
    <mergeCell ref="C13:M13"/>
    <mergeCell ref="C14:D14"/>
    <mergeCell ref="F14:M14"/>
    <mergeCell ref="F36:G36"/>
    <mergeCell ref="H36:I36"/>
    <mergeCell ref="J36:K36"/>
    <mergeCell ref="L36:M36"/>
    <mergeCell ref="D38:E38"/>
    <mergeCell ref="F38:G38"/>
    <mergeCell ref="H38:I38"/>
    <mergeCell ref="J38:K38"/>
    <mergeCell ref="L38:M38"/>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'C:\Users\Anita\Documents\EQUIPO DIFERENCIAL\PPMyEG\[Adultez Matriz de Plan de Accion PPMEG (09-06-20) (1).xlsx]Desplegables'!#REF!</xm:f>
          </x14:formula1>
          <xm:sqref>C7 G45:J46 C14:D14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16" zoomScale="85" zoomScaleNormal="85" workbookViewId="0">
      <selection activeCell="C12" sqref="C12:M12"/>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2286</v>
      </c>
      <c r="C1" s="153"/>
      <c r="D1" s="153"/>
      <c r="E1" s="153"/>
      <c r="F1" s="153"/>
      <c r="G1" s="153"/>
      <c r="H1" s="153"/>
      <c r="I1" s="153"/>
      <c r="J1" s="153"/>
      <c r="K1" s="153"/>
      <c r="L1" s="153"/>
      <c r="M1" s="154"/>
    </row>
    <row r="2" spans="1:14" ht="39" customHeight="1">
      <c r="A2" s="2667" t="s">
        <v>457</v>
      </c>
      <c r="B2" s="4" t="s">
        <v>458</v>
      </c>
      <c r="C2" s="2582" t="s">
        <v>2133</v>
      </c>
      <c r="D2" s="2583"/>
      <c r="E2" s="2583"/>
      <c r="F2" s="2583"/>
      <c r="G2" s="2583"/>
      <c r="H2" s="2583"/>
      <c r="I2" s="2583"/>
      <c r="J2" s="2583"/>
      <c r="K2" s="2583"/>
      <c r="L2" s="2583"/>
      <c r="M2" s="2584"/>
    </row>
    <row r="3" spans="1:14" ht="36" customHeight="1">
      <c r="A3" s="2548"/>
      <c r="B3" s="1053" t="s">
        <v>538</v>
      </c>
      <c r="C3" s="2684" t="s">
        <v>1955</v>
      </c>
      <c r="D3" s="2425"/>
      <c r="E3" s="2425"/>
      <c r="F3" s="2425"/>
      <c r="G3" s="2425"/>
      <c r="H3" s="2425"/>
      <c r="I3" s="2425"/>
      <c r="J3" s="2425"/>
      <c r="K3" s="2425"/>
      <c r="L3" s="2425"/>
      <c r="M3" s="2426"/>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t="s">
        <v>148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80.25" customHeight="1">
      <c r="A11" s="2548"/>
      <c r="B11" s="1053" t="s">
        <v>464</v>
      </c>
      <c r="C11" s="2654" t="s">
        <v>2134</v>
      </c>
      <c r="D11" s="2494"/>
      <c r="E11" s="2494"/>
      <c r="F11" s="2494"/>
      <c r="G11" s="2494"/>
      <c r="H11" s="2494"/>
      <c r="I11" s="2494"/>
      <c r="J11" s="2494"/>
      <c r="K11" s="2494"/>
      <c r="L11" s="2494"/>
      <c r="M11" s="2495"/>
    </row>
    <row r="12" spans="1:14" ht="75" customHeight="1">
      <c r="A12" s="2548"/>
      <c r="B12" s="1053" t="s">
        <v>543</v>
      </c>
      <c r="C12" s="2654" t="s">
        <v>2135</v>
      </c>
      <c r="D12" s="2494"/>
      <c r="E12" s="2494"/>
      <c r="F12" s="2494"/>
      <c r="G12" s="2494"/>
      <c r="H12" s="2494"/>
      <c r="I12" s="2494"/>
      <c r="J12" s="2494"/>
      <c r="K12" s="2494"/>
      <c r="L12" s="2494"/>
      <c r="M12" s="2495"/>
    </row>
    <row r="13" spans="1:14" ht="60" customHeight="1">
      <c r="A13" s="2548"/>
      <c r="B13" s="1053" t="s">
        <v>545</v>
      </c>
      <c r="C13" s="2660" t="s">
        <v>1954</v>
      </c>
      <c r="D13" s="2465"/>
      <c r="E13" s="2465"/>
      <c r="F13" s="2465"/>
      <c r="G13" s="2465"/>
      <c r="H13" s="2465"/>
      <c r="I13" s="2465"/>
      <c r="J13" s="2465"/>
      <c r="K13" s="2465"/>
      <c r="L13" s="2465"/>
      <c r="M13" s="2466"/>
    </row>
    <row r="14" spans="1:14" ht="51" customHeight="1">
      <c r="A14" s="2548"/>
      <c r="B14" s="1128" t="s">
        <v>547</v>
      </c>
      <c r="C14" s="2660" t="s">
        <v>262</v>
      </c>
      <c r="D14" s="2492"/>
      <c r="E14" s="1058" t="s">
        <v>548</v>
      </c>
      <c r="F14" s="2663" t="s">
        <v>2098</v>
      </c>
      <c r="G14" s="2441"/>
      <c r="H14" s="2441"/>
      <c r="I14" s="2441"/>
      <c r="J14" s="2441"/>
      <c r="K14" s="2441"/>
      <c r="L14" s="2441"/>
      <c r="M14" s="2442"/>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2136</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t="s">
        <v>534</v>
      </c>
      <c r="E21" s="35" t="s">
        <v>475</v>
      </c>
      <c r="F21" s="1061"/>
      <c r="G21" s="35"/>
      <c r="H21" s="40"/>
      <c r="I21" s="35"/>
      <c r="J21" s="40"/>
      <c r="K21" s="35"/>
      <c r="L21" s="35"/>
      <c r="M21" s="37"/>
    </row>
    <row r="22" spans="1:13">
      <c r="A22" s="2519"/>
      <c r="B22" s="2432"/>
      <c r="C22" s="33" t="s">
        <v>476</v>
      </c>
      <c r="D22" s="1062"/>
      <c r="E22" s="35" t="s">
        <v>478</v>
      </c>
      <c r="F22" s="2524"/>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c r="H25" s="48"/>
      <c r="I25" s="35" t="s">
        <v>482</v>
      </c>
      <c r="J25" s="1061" t="s">
        <v>534</v>
      </c>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2021</v>
      </c>
      <c r="E32" s="67"/>
      <c r="F32" s="48" t="s">
        <v>491</v>
      </c>
      <c r="G32" s="1067" t="s">
        <v>552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24">
        <v>1</v>
      </c>
      <c r="E36" s="1162"/>
      <c r="F36" s="1163" t="s">
        <v>8</v>
      </c>
      <c r="G36" s="1162"/>
      <c r="H36" s="1163" t="s">
        <v>8</v>
      </c>
      <c r="I36" s="1162"/>
      <c r="J36" s="1163" t="s">
        <v>8</v>
      </c>
      <c r="K36" s="1162"/>
      <c r="L36" s="1163" t="s">
        <v>8</v>
      </c>
      <c r="M36" s="1164"/>
    </row>
    <row r="37" spans="1:13">
      <c r="A37" s="2519"/>
      <c r="B37" s="2432"/>
      <c r="C37" s="72"/>
      <c r="D37" s="1165" t="s">
        <v>499</v>
      </c>
      <c r="E37" s="1165"/>
      <c r="F37" s="1165" t="s">
        <v>500</v>
      </c>
      <c r="G37" s="1165"/>
      <c r="H37" s="1166" t="s">
        <v>501</v>
      </c>
      <c r="I37" s="1166"/>
      <c r="J37" s="1166" t="s">
        <v>502</v>
      </c>
      <c r="K37" s="1165"/>
      <c r="L37" s="1165" t="s">
        <v>503</v>
      </c>
      <c r="M37" s="1167"/>
    </row>
    <row r="38" spans="1:13">
      <c r="A38" s="2519"/>
      <c r="B38" s="2432"/>
      <c r="C38" s="72"/>
      <c r="D38" s="1163" t="s">
        <v>8</v>
      </c>
      <c r="E38" s="1162"/>
      <c r="F38" s="1163" t="s">
        <v>8</v>
      </c>
      <c r="G38" s="1162"/>
      <c r="H38" s="1163" t="s">
        <v>8</v>
      </c>
      <c r="I38" s="1162"/>
      <c r="J38" s="1163" t="s">
        <v>8</v>
      </c>
      <c r="K38" s="1162"/>
      <c r="L38" s="1163" t="s">
        <v>8</v>
      </c>
      <c r="M38" s="1168"/>
    </row>
    <row r="39" spans="1:13">
      <c r="A39" s="2519"/>
      <c r="B39" s="2432"/>
      <c r="C39" s="72"/>
      <c r="D39" s="1165" t="s">
        <v>504</v>
      </c>
      <c r="E39" s="1165"/>
      <c r="F39" s="1165" t="s">
        <v>505</v>
      </c>
      <c r="G39" s="1165"/>
      <c r="H39" s="1166" t="s">
        <v>506</v>
      </c>
      <c r="I39" s="1166"/>
      <c r="J39" s="1166" t="s">
        <v>507</v>
      </c>
      <c r="K39" s="1165"/>
      <c r="L39" s="1165" t="s">
        <v>508</v>
      </c>
      <c r="M39" s="1167"/>
    </row>
    <row r="40" spans="1:13">
      <c r="A40" s="2519"/>
      <c r="B40" s="2432"/>
      <c r="C40" s="72"/>
      <c r="D40" s="1163" t="s">
        <v>8</v>
      </c>
      <c r="E40" s="1162"/>
      <c r="F40" s="1163" t="s">
        <v>8</v>
      </c>
      <c r="G40" s="1162"/>
      <c r="H40" s="1163" t="s">
        <v>29</v>
      </c>
      <c r="I40" s="1162"/>
      <c r="J40" s="1163" t="s">
        <v>29</v>
      </c>
      <c r="K40" s="1162"/>
      <c r="L40" s="1163" t="s">
        <v>29</v>
      </c>
      <c r="M40" s="1164"/>
    </row>
    <row r="41" spans="1:13">
      <c r="A41" s="2519"/>
      <c r="B41" s="2432"/>
      <c r="C41" s="72"/>
      <c r="D41" s="1169" t="s">
        <v>508</v>
      </c>
      <c r="E41" s="1169"/>
      <c r="F41" s="1169" t="s">
        <v>509</v>
      </c>
      <c r="G41" s="1169"/>
      <c r="H41" s="1170"/>
      <c r="I41" s="1170"/>
      <c r="J41" s="1170"/>
      <c r="K41" s="1170"/>
      <c r="L41" s="1170"/>
      <c r="M41" s="1171"/>
    </row>
    <row r="42" spans="1:13">
      <c r="A42" s="2519"/>
      <c r="B42" s="2432"/>
      <c r="C42" s="72"/>
      <c r="D42" s="1124"/>
      <c r="E42" s="1172"/>
      <c r="F42" s="2664">
        <v>1</v>
      </c>
      <c r="G42" s="2665"/>
      <c r="H42" s="2666"/>
      <c r="I42" s="2666"/>
      <c r="J42" s="1165"/>
      <c r="K42" s="1165"/>
      <c r="L42" s="1165"/>
      <c r="M42" s="117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52.5" customHeight="1">
      <c r="A48" s="2519"/>
      <c r="B48" s="1053" t="s">
        <v>513</v>
      </c>
      <c r="C48" s="2654" t="s">
        <v>2137</v>
      </c>
      <c r="D48" s="2494"/>
      <c r="E48" s="2494"/>
      <c r="F48" s="2494"/>
      <c r="G48" s="2494"/>
      <c r="H48" s="2494"/>
      <c r="I48" s="2494"/>
      <c r="J48" s="2494"/>
      <c r="K48" s="2494"/>
      <c r="L48" s="2494"/>
      <c r="M48" s="2495"/>
    </row>
    <row r="49" spans="1:13" ht="30.75" customHeight="1">
      <c r="A49" s="2519"/>
      <c r="B49" s="1059" t="s">
        <v>514</v>
      </c>
      <c r="C49" s="2654" t="s">
        <v>2101</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2102</v>
      </c>
      <c r="D52" s="2656"/>
      <c r="E52" s="2656"/>
      <c r="F52" s="2656"/>
      <c r="G52" s="2656"/>
      <c r="H52" s="2656"/>
      <c r="I52" s="2656"/>
      <c r="J52" s="2656"/>
      <c r="K52" s="2656"/>
      <c r="L52" s="2656"/>
      <c r="M52" s="2657"/>
    </row>
    <row r="53" spans="1:13" ht="15.75" customHeight="1">
      <c r="A53" s="2502"/>
      <c r="B53" s="1081" t="s">
        <v>521</v>
      </c>
      <c r="C53" s="2650" t="s">
        <v>2103</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2104</v>
      </c>
      <c r="D55" s="2420"/>
      <c r="E55" s="2420"/>
      <c r="F55" s="2420"/>
      <c r="G55" s="2420"/>
      <c r="H55" s="2420"/>
      <c r="I55" s="2420"/>
      <c r="J55" s="2420"/>
      <c r="K55" s="2420"/>
      <c r="L55" s="2420"/>
      <c r="M55" s="2421"/>
    </row>
    <row r="56" spans="1:13" ht="15.75" customHeight="1">
      <c r="A56" s="2502"/>
      <c r="B56" s="1081" t="s">
        <v>526</v>
      </c>
      <c r="C56" s="2658" t="s">
        <v>2105</v>
      </c>
      <c r="D56" s="2420"/>
      <c r="E56" s="2420"/>
      <c r="F56" s="2420"/>
      <c r="G56" s="2420"/>
      <c r="H56" s="2420"/>
      <c r="I56" s="2420"/>
      <c r="J56" s="2420"/>
      <c r="K56" s="2420"/>
      <c r="L56" s="2420"/>
      <c r="M56" s="2421"/>
    </row>
    <row r="57" spans="1:13" ht="16.5" customHeight="1" thickBot="1">
      <c r="A57" s="2516"/>
      <c r="B57" s="1081" t="s">
        <v>527</v>
      </c>
      <c r="C57" s="2650">
        <v>3649400</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'C:\var\folders\hf\l3rhy63d7qn_2jh2r85fsbp00000gn\T\com.microsoft.Outlook\Outlook Temp\[Matriz de Plan de Accion V8 21.10.2019.xlsx]Desplegables'!#REF!</xm:f>
          </x14:formula1>
          <xm:sqref>C7 G45:J46 C4 C14:D14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0"/>
  <sheetViews>
    <sheetView topLeftCell="A28" zoomScale="67" zoomScaleNormal="60" workbookViewId="0">
      <selection activeCell="C17" sqref="C17:M17"/>
    </sheetView>
  </sheetViews>
  <sheetFormatPr baseColWidth="10" defaultColWidth="11.42578125" defaultRowHeight="15.75"/>
  <cols>
    <col min="1" max="1" width="14.140625" style="581" customWidth="1"/>
    <col min="2" max="2" width="39.140625" style="581" customWidth="1"/>
    <col min="3" max="16384" width="11.42578125" style="581"/>
  </cols>
  <sheetData>
    <row r="1" spans="1:13" ht="16.5" thickBot="1">
      <c r="A1" s="580"/>
      <c r="B1" s="1248" t="s">
        <v>2169</v>
      </c>
      <c r="C1" s="1249"/>
      <c r="D1" s="1249"/>
      <c r="E1" s="1249"/>
      <c r="F1" s="1249"/>
      <c r="G1" s="1249"/>
      <c r="H1" s="1249"/>
      <c r="I1" s="1249"/>
      <c r="J1" s="1249"/>
      <c r="K1" s="1249"/>
      <c r="L1" s="1249"/>
      <c r="M1" s="1250"/>
    </row>
    <row r="2" spans="1:13" ht="47.25" customHeight="1">
      <c r="A2" s="2805" t="s">
        <v>457</v>
      </c>
      <c r="B2" s="582" t="s">
        <v>458</v>
      </c>
      <c r="C2" s="2582" t="s">
        <v>2164</v>
      </c>
      <c r="D2" s="2583"/>
      <c r="E2" s="2583"/>
      <c r="F2" s="2583"/>
      <c r="G2" s="2583"/>
      <c r="H2" s="2583"/>
      <c r="I2" s="2583"/>
      <c r="J2" s="2583"/>
      <c r="K2" s="2583"/>
      <c r="L2" s="2583"/>
      <c r="M2" s="2584"/>
    </row>
    <row r="3" spans="1:13" ht="31.5">
      <c r="A3" s="2806"/>
      <c r="B3" s="1269" t="s">
        <v>538</v>
      </c>
      <c r="C3" s="2673" t="s">
        <v>1955</v>
      </c>
      <c r="D3" s="2674"/>
      <c r="E3" s="2674"/>
      <c r="F3" s="2674"/>
      <c r="G3" s="2674"/>
      <c r="H3" s="2674"/>
      <c r="I3" s="2674"/>
      <c r="J3" s="2674"/>
      <c r="K3" s="2674"/>
      <c r="L3" s="2674"/>
      <c r="M3" s="2781"/>
    </row>
    <row r="4" spans="1:13">
      <c r="A4" s="2806"/>
      <c r="B4" s="1138" t="s">
        <v>3</v>
      </c>
      <c r="C4" s="1252" t="s">
        <v>28</v>
      </c>
      <c r="D4" s="1253"/>
      <c r="E4" s="591"/>
      <c r="F4" s="2811" t="s">
        <v>4</v>
      </c>
      <c r="G4" s="2812"/>
      <c r="H4" s="1254" t="s">
        <v>389</v>
      </c>
      <c r="I4" s="1135"/>
      <c r="J4" s="1135"/>
      <c r="K4" s="1135"/>
      <c r="L4" s="1135"/>
      <c r="M4" s="1136"/>
    </row>
    <row r="5" spans="1:13">
      <c r="A5" s="2806"/>
      <c r="B5" s="1138" t="s">
        <v>459</v>
      </c>
      <c r="C5" s="1252" t="s">
        <v>389</v>
      </c>
      <c r="D5" s="1135"/>
      <c r="E5" s="1135"/>
      <c r="F5" s="1135"/>
      <c r="G5" s="1135"/>
      <c r="H5" s="1135"/>
      <c r="I5" s="1135"/>
      <c r="J5" s="1135"/>
      <c r="K5" s="1135"/>
      <c r="L5" s="1135"/>
      <c r="M5" s="1136"/>
    </row>
    <row r="6" spans="1:13">
      <c r="A6" s="2806"/>
      <c r="B6" s="1138" t="s">
        <v>460</v>
      </c>
      <c r="C6" s="1252" t="s">
        <v>389</v>
      </c>
      <c r="D6" s="1135"/>
      <c r="E6" s="1135"/>
      <c r="F6" s="1135"/>
      <c r="G6" s="1135"/>
      <c r="H6" s="1135"/>
      <c r="I6" s="1135"/>
      <c r="J6" s="1135"/>
      <c r="K6" s="1135"/>
      <c r="L6" s="1135"/>
      <c r="M6" s="1136"/>
    </row>
    <row r="7" spans="1:13">
      <c r="A7" s="2806"/>
      <c r="B7" s="1251" t="s">
        <v>461</v>
      </c>
      <c r="C7" s="2775" t="s">
        <v>387</v>
      </c>
      <c r="D7" s="2776"/>
      <c r="E7" s="593"/>
      <c r="F7" s="593"/>
      <c r="G7" s="594"/>
      <c r="H7" s="1255" t="s">
        <v>5</v>
      </c>
      <c r="I7" s="2813" t="s">
        <v>390</v>
      </c>
      <c r="J7" s="2776"/>
      <c r="K7" s="2776"/>
      <c r="L7" s="2776"/>
      <c r="M7" s="2777"/>
    </row>
    <row r="8" spans="1:13">
      <c r="A8" s="2806"/>
      <c r="B8" s="2800" t="s">
        <v>462</v>
      </c>
      <c r="C8" s="596"/>
      <c r="D8" s="597"/>
      <c r="E8" s="597"/>
      <c r="F8" s="597"/>
      <c r="G8" s="597"/>
      <c r="H8" s="597"/>
      <c r="I8" s="597"/>
      <c r="J8" s="597"/>
      <c r="K8" s="597"/>
      <c r="L8" s="597"/>
      <c r="M8" s="1144"/>
    </row>
    <row r="9" spans="1:13">
      <c r="A9" s="2806"/>
      <c r="B9" s="2801"/>
      <c r="C9" s="2790"/>
      <c r="D9" s="2789"/>
      <c r="E9" s="599"/>
      <c r="F9" s="2789"/>
      <c r="G9" s="2789"/>
      <c r="H9" s="599"/>
      <c r="I9" s="2789"/>
      <c r="J9" s="2789"/>
      <c r="K9" s="599"/>
      <c r="L9" s="599"/>
      <c r="M9" s="600"/>
    </row>
    <row r="10" spans="1:13">
      <c r="A10" s="2806"/>
      <c r="B10" s="2814"/>
      <c r="C10" s="2790" t="s">
        <v>463</v>
      </c>
      <c r="D10" s="2789"/>
      <c r="E10" s="1140"/>
      <c r="F10" s="2789" t="s">
        <v>463</v>
      </c>
      <c r="G10" s="2789"/>
      <c r="H10" s="1140"/>
      <c r="I10" s="2789" t="s">
        <v>463</v>
      </c>
      <c r="J10" s="2789"/>
      <c r="K10" s="1140"/>
      <c r="L10" s="1140"/>
      <c r="M10" s="1145"/>
    </row>
    <row r="11" spans="1:13" ht="43.5" customHeight="1">
      <c r="A11" s="2806"/>
      <c r="B11" s="1251" t="s">
        <v>464</v>
      </c>
      <c r="C11" s="2660" t="s">
        <v>2165</v>
      </c>
      <c r="D11" s="2465"/>
      <c r="E11" s="2465"/>
      <c r="F11" s="2465"/>
      <c r="G11" s="2465"/>
      <c r="H11" s="2465"/>
      <c r="I11" s="2465"/>
      <c r="J11" s="2465"/>
      <c r="K11" s="2465"/>
      <c r="L11" s="2465"/>
      <c r="M11" s="2466"/>
    </row>
    <row r="12" spans="1:13" ht="56.25" customHeight="1">
      <c r="A12" s="2806"/>
      <c r="B12" s="1251" t="s">
        <v>543</v>
      </c>
      <c r="C12" s="2660" t="s">
        <v>2166</v>
      </c>
      <c r="D12" s="2465"/>
      <c r="E12" s="2465"/>
      <c r="F12" s="2465"/>
      <c r="G12" s="2465"/>
      <c r="H12" s="2465"/>
      <c r="I12" s="2465"/>
      <c r="J12" s="2465"/>
      <c r="K12" s="2465"/>
      <c r="L12" s="2465"/>
      <c r="M12" s="2466"/>
    </row>
    <row r="13" spans="1:13" ht="68.25" customHeight="1">
      <c r="A13" s="2806"/>
      <c r="B13" s="1269" t="s">
        <v>545</v>
      </c>
      <c r="C13" s="2782" t="s">
        <v>1954</v>
      </c>
      <c r="D13" s="2783"/>
      <c r="E13" s="2783"/>
      <c r="F13" s="2783"/>
      <c r="G13" s="2783"/>
      <c r="H13" s="2783"/>
      <c r="I13" s="2783"/>
      <c r="J13" s="2783"/>
      <c r="K13" s="2783"/>
      <c r="L13" s="2783"/>
      <c r="M13" s="2784"/>
    </row>
    <row r="14" spans="1:13">
      <c r="A14" s="2806"/>
      <c r="B14" s="2800" t="s">
        <v>547</v>
      </c>
      <c r="C14" s="2802" t="s">
        <v>11</v>
      </c>
      <c r="D14" s="2803"/>
      <c r="E14" s="1257" t="s">
        <v>548</v>
      </c>
      <c r="F14" s="604" t="s">
        <v>117</v>
      </c>
      <c r="G14" s="604"/>
      <c r="H14" s="604"/>
      <c r="I14" s="604"/>
      <c r="J14" s="604"/>
      <c r="K14" s="604"/>
      <c r="L14" s="597"/>
      <c r="M14" s="1144"/>
    </row>
    <row r="15" spans="1:13">
      <c r="A15" s="2806"/>
      <c r="B15" s="2801"/>
      <c r="C15" s="2802"/>
      <c r="D15" s="2803"/>
      <c r="E15" s="2803"/>
      <c r="F15" s="2803"/>
      <c r="G15" s="2803"/>
      <c r="H15" s="2803"/>
      <c r="I15" s="2803"/>
      <c r="J15" s="2803"/>
      <c r="K15" s="2803"/>
      <c r="L15" s="2803"/>
      <c r="M15" s="2804"/>
    </row>
    <row r="16" spans="1:13">
      <c r="A16" s="2805" t="s">
        <v>465</v>
      </c>
      <c r="B16" s="1258" t="s">
        <v>2</v>
      </c>
      <c r="C16" s="2807" t="s">
        <v>710</v>
      </c>
      <c r="D16" s="2808"/>
      <c r="E16" s="2808"/>
      <c r="F16" s="2808"/>
      <c r="G16" s="2808"/>
      <c r="H16" s="2808"/>
      <c r="I16" s="2808"/>
      <c r="J16" s="2808"/>
      <c r="K16" s="2808"/>
      <c r="L16" s="2808"/>
      <c r="M16" s="2809"/>
    </row>
    <row r="17" spans="1:13" ht="43.5" customHeight="1">
      <c r="A17" s="2806"/>
      <c r="B17" s="1258" t="s">
        <v>550</v>
      </c>
      <c r="C17" s="2810" t="s">
        <v>2170</v>
      </c>
      <c r="D17" s="2462"/>
      <c r="E17" s="2462"/>
      <c r="F17" s="2462"/>
      <c r="G17" s="2462"/>
      <c r="H17" s="2462"/>
      <c r="I17" s="2462"/>
      <c r="J17" s="2462"/>
      <c r="K17" s="2462"/>
      <c r="L17" s="2462"/>
      <c r="M17" s="2463"/>
    </row>
    <row r="18" spans="1:13" ht="8.25" customHeight="1">
      <c r="A18" s="2806"/>
      <c r="B18" s="2794" t="s">
        <v>466</v>
      </c>
      <c r="C18" s="606"/>
      <c r="D18" s="593"/>
      <c r="E18" s="593"/>
      <c r="F18" s="593"/>
      <c r="G18" s="593"/>
      <c r="H18" s="593"/>
      <c r="I18" s="593"/>
      <c r="J18" s="593"/>
      <c r="K18" s="593"/>
      <c r="L18" s="593"/>
      <c r="M18" s="607"/>
    </row>
    <row r="19" spans="1:13" ht="9" customHeight="1">
      <c r="A19" s="2806"/>
      <c r="B19" s="2795"/>
      <c r="C19" s="29"/>
      <c r="D19" s="608"/>
      <c r="E19" s="609"/>
      <c r="F19" s="608"/>
      <c r="G19" s="609"/>
      <c r="H19" s="608"/>
      <c r="I19" s="609"/>
      <c r="J19" s="608"/>
      <c r="K19" s="609"/>
      <c r="L19" s="609"/>
      <c r="M19" s="610"/>
    </row>
    <row r="20" spans="1:13">
      <c r="A20" s="2806"/>
      <c r="B20" s="2795"/>
      <c r="C20" s="611" t="s">
        <v>467</v>
      </c>
      <c r="D20" s="612"/>
      <c r="E20" s="613" t="s">
        <v>468</v>
      </c>
      <c r="F20" s="612"/>
      <c r="G20" s="613" t="s">
        <v>469</v>
      </c>
      <c r="H20" s="612"/>
      <c r="I20" s="613" t="s">
        <v>470</v>
      </c>
      <c r="J20" s="1259"/>
      <c r="K20" s="613"/>
      <c r="L20" s="613"/>
      <c r="M20" s="615"/>
    </row>
    <row r="21" spans="1:13">
      <c r="A21" s="2806"/>
      <c r="B21" s="2795"/>
      <c r="C21" s="611" t="s">
        <v>471</v>
      </c>
      <c r="D21" s="1259"/>
      <c r="E21" s="613" t="s">
        <v>472</v>
      </c>
      <c r="F21" s="1259"/>
      <c r="G21" s="613" t="s">
        <v>473</v>
      </c>
      <c r="H21" s="1259"/>
      <c r="I21" s="613"/>
      <c r="J21" s="613"/>
      <c r="K21" s="613"/>
      <c r="L21" s="613"/>
      <c r="M21" s="615"/>
    </row>
    <row r="22" spans="1:13">
      <c r="A22" s="2806"/>
      <c r="B22" s="2795"/>
      <c r="C22" s="611" t="s">
        <v>474</v>
      </c>
      <c r="D22" s="1259"/>
      <c r="E22" s="613" t="s">
        <v>475</v>
      </c>
      <c r="F22" s="1259" t="s">
        <v>477</v>
      </c>
      <c r="G22" s="613"/>
      <c r="H22" s="613"/>
      <c r="I22" s="613"/>
      <c r="J22" s="613"/>
      <c r="K22" s="613"/>
      <c r="L22" s="613"/>
      <c r="M22" s="615"/>
    </row>
    <row r="23" spans="1:13">
      <c r="A23" s="2806"/>
      <c r="B23" s="2795"/>
      <c r="C23" s="611" t="s">
        <v>476</v>
      </c>
      <c r="D23" s="1259"/>
      <c r="E23" s="613" t="s">
        <v>478</v>
      </c>
      <c r="F23" s="1140"/>
      <c r="G23" s="1140"/>
      <c r="H23" s="1140"/>
      <c r="I23" s="1140"/>
      <c r="J23" s="1140"/>
      <c r="K23" s="1140"/>
      <c r="L23" s="1140"/>
      <c r="M23" s="1145"/>
    </row>
    <row r="24" spans="1:13" ht="9.75" customHeight="1">
      <c r="A24" s="2806"/>
      <c r="B24" s="2796"/>
      <c r="C24" s="616"/>
      <c r="D24" s="617"/>
      <c r="E24" s="617"/>
      <c r="F24" s="617"/>
      <c r="G24" s="617"/>
      <c r="H24" s="617"/>
      <c r="I24" s="617"/>
      <c r="J24" s="617"/>
      <c r="K24" s="617"/>
      <c r="L24" s="617"/>
      <c r="M24" s="618"/>
    </row>
    <row r="25" spans="1:13">
      <c r="A25" s="2806"/>
      <c r="B25" s="2794" t="s">
        <v>479</v>
      </c>
      <c r="C25" s="619"/>
      <c r="D25" s="604"/>
      <c r="E25" s="604"/>
      <c r="F25" s="604"/>
      <c r="G25" s="604"/>
      <c r="H25" s="604"/>
      <c r="I25" s="604"/>
      <c r="J25" s="604"/>
      <c r="K25" s="604"/>
      <c r="L25" s="597"/>
      <c r="M25" s="1144"/>
    </row>
    <row r="26" spans="1:13">
      <c r="A26" s="2806"/>
      <c r="B26" s="2795"/>
      <c r="C26" s="611" t="s">
        <v>480</v>
      </c>
      <c r="D26" s="1259"/>
      <c r="E26" s="613"/>
      <c r="F26" s="613" t="s">
        <v>481</v>
      </c>
      <c r="G26" s="1259" t="s">
        <v>477</v>
      </c>
      <c r="H26" s="613"/>
      <c r="I26" s="613" t="s">
        <v>482</v>
      </c>
      <c r="J26" s="1259"/>
      <c r="K26" s="613"/>
      <c r="L26" s="599"/>
      <c r="M26" s="600"/>
    </row>
    <row r="27" spans="1:13">
      <c r="A27" s="2806"/>
      <c r="B27" s="2795"/>
      <c r="C27" s="611" t="s">
        <v>483</v>
      </c>
      <c r="D27" s="1260"/>
      <c r="E27" s="599"/>
      <c r="F27" s="613" t="s">
        <v>484</v>
      </c>
      <c r="G27" s="1259"/>
      <c r="H27" s="599"/>
      <c r="I27" s="599"/>
      <c r="J27" s="599"/>
      <c r="K27" s="599"/>
      <c r="L27" s="599"/>
      <c r="M27" s="600"/>
    </row>
    <row r="28" spans="1:13">
      <c r="A28" s="2806"/>
      <c r="B28" s="2796"/>
      <c r="C28" s="616"/>
      <c r="D28" s="617"/>
      <c r="E28" s="617"/>
      <c r="F28" s="617"/>
      <c r="G28" s="617"/>
      <c r="H28" s="617"/>
      <c r="I28" s="617"/>
      <c r="J28" s="617"/>
      <c r="K28" s="617"/>
      <c r="L28" s="1140"/>
      <c r="M28" s="1145"/>
    </row>
    <row r="29" spans="1:13">
      <c r="A29" s="2806"/>
      <c r="B29" s="1137" t="s">
        <v>485</v>
      </c>
      <c r="C29" s="619"/>
      <c r="D29" s="604"/>
      <c r="E29" s="604"/>
      <c r="F29" s="604"/>
      <c r="G29" s="604"/>
      <c r="H29" s="604"/>
      <c r="I29" s="604"/>
      <c r="J29" s="604"/>
      <c r="K29" s="604"/>
      <c r="L29" s="604"/>
      <c r="M29" s="622"/>
    </row>
    <row r="30" spans="1:13">
      <c r="A30" s="2806"/>
      <c r="B30" s="1137"/>
      <c r="C30" s="623" t="s">
        <v>486</v>
      </c>
      <c r="D30" s="1261">
        <v>1</v>
      </c>
      <c r="E30" s="613"/>
      <c r="F30" s="613" t="s">
        <v>487</v>
      </c>
      <c r="G30" s="1259">
        <v>2019</v>
      </c>
      <c r="H30" s="613"/>
      <c r="I30" s="613" t="s">
        <v>488</v>
      </c>
      <c r="J30" s="1262" t="s">
        <v>1678</v>
      </c>
      <c r="K30" s="1141"/>
      <c r="L30" s="627"/>
      <c r="M30" s="615"/>
    </row>
    <row r="31" spans="1:13">
      <c r="A31" s="2806"/>
      <c r="B31" s="1138"/>
      <c r="C31" s="616"/>
      <c r="D31" s="617"/>
      <c r="E31" s="617"/>
      <c r="F31" s="617"/>
      <c r="G31" s="617"/>
      <c r="H31" s="617"/>
      <c r="I31" s="617"/>
      <c r="J31" s="617"/>
      <c r="K31" s="617"/>
      <c r="L31" s="617"/>
      <c r="M31" s="618"/>
    </row>
    <row r="32" spans="1:13">
      <c r="A32" s="2806"/>
      <c r="B32" s="2794" t="s">
        <v>489</v>
      </c>
      <c r="C32" s="629"/>
      <c r="D32" s="630"/>
      <c r="E32" s="630"/>
      <c r="F32" s="630"/>
      <c r="G32" s="630"/>
      <c r="H32" s="630"/>
      <c r="I32" s="630"/>
      <c r="J32" s="630"/>
      <c r="K32" s="630"/>
      <c r="L32" s="597"/>
      <c r="M32" s="1144"/>
    </row>
    <row r="33" spans="1:13">
      <c r="A33" s="2806"/>
      <c r="B33" s="2795"/>
      <c r="C33" s="611" t="s">
        <v>490</v>
      </c>
      <c r="D33" s="1263">
        <v>2020</v>
      </c>
      <c r="E33" s="632"/>
      <c r="F33" s="613" t="s">
        <v>491</v>
      </c>
      <c r="G33" s="1264" t="s">
        <v>492</v>
      </c>
      <c r="H33" s="632"/>
      <c r="I33" s="613"/>
      <c r="J33" s="632"/>
      <c r="K33" s="632"/>
      <c r="L33" s="599"/>
      <c r="M33" s="600"/>
    </row>
    <row r="34" spans="1:13">
      <c r="A34" s="2806"/>
      <c r="B34" s="2796"/>
      <c r="C34" s="616"/>
      <c r="D34" s="634"/>
      <c r="E34" s="635"/>
      <c r="F34" s="617"/>
      <c r="G34" s="635"/>
      <c r="H34" s="635"/>
      <c r="I34" s="617"/>
      <c r="J34" s="635"/>
      <c r="K34" s="635"/>
      <c r="L34" s="1140"/>
      <c r="M34" s="1145"/>
    </row>
    <row r="35" spans="1:13">
      <c r="A35" s="2806"/>
      <c r="B35" s="2794" t="s">
        <v>493</v>
      </c>
      <c r="C35" s="606"/>
      <c r="D35" s="593"/>
      <c r="E35" s="593"/>
      <c r="F35" s="593"/>
      <c r="G35" s="593"/>
      <c r="H35" s="593"/>
      <c r="I35" s="593"/>
      <c r="J35" s="593"/>
      <c r="K35" s="593"/>
      <c r="L35" s="593"/>
      <c r="M35" s="607"/>
    </row>
    <row r="36" spans="1:13">
      <c r="A36" s="2806"/>
      <c r="B36" s="2795"/>
      <c r="C36" s="29"/>
      <c r="D36" s="609" t="s">
        <v>494</v>
      </c>
      <c r="E36" s="609"/>
      <c r="F36" s="609" t="s">
        <v>495</v>
      </c>
      <c r="G36" s="609"/>
      <c r="H36" s="599" t="s">
        <v>496</v>
      </c>
      <c r="I36" s="599"/>
      <c r="J36" s="599" t="s">
        <v>497</v>
      </c>
      <c r="K36" s="609"/>
      <c r="L36" s="609" t="s">
        <v>498</v>
      </c>
      <c r="M36" s="610"/>
    </row>
    <row r="37" spans="1:13">
      <c r="A37" s="2806"/>
      <c r="B37" s="2795"/>
      <c r="C37" s="29"/>
      <c r="D37" s="1265">
        <v>1</v>
      </c>
      <c r="E37" s="637">
        <v>2020</v>
      </c>
      <c r="F37" s="1265">
        <v>1</v>
      </c>
      <c r="G37" s="637">
        <v>2021</v>
      </c>
      <c r="H37" s="1265">
        <v>1</v>
      </c>
      <c r="I37" s="637">
        <v>2022</v>
      </c>
      <c r="J37" s="1265">
        <v>1</v>
      </c>
      <c r="K37" s="637">
        <v>2023</v>
      </c>
      <c r="L37" s="1265">
        <v>1</v>
      </c>
      <c r="M37" s="1136">
        <v>2024</v>
      </c>
    </row>
    <row r="38" spans="1:13">
      <c r="A38" s="2806"/>
      <c r="B38" s="2795"/>
      <c r="C38" s="29"/>
      <c r="D38" s="609" t="s">
        <v>499</v>
      </c>
      <c r="E38" s="609"/>
      <c r="F38" s="609" t="s">
        <v>500</v>
      </c>
      <c r="G38" s="609"/>
      <c r="H38" s="599" t="s">
        <v>501</v>
      </c>
      <c r="I38" s="599"/>
      <c r="J38" s="599" t="s">
        <v>502</v>
      </c>
      <c r="K38" s="609"/>
      <c r="L38" s="609" t="s">
        <v>503</v>
      </c>
      <c r="M38" s="610"/>
    </row>
    <row r="39" spans="1:13">
      <c r="A39" s="2806"/>
      <c r="B39" s="2795"/>
      <c r="C39" s="29"/>
      <c r="D39" s="1265">
        <v>1</v>
      </c>
      <c r="E39" s="637">
        <v>2025</v>
      </c>
      <c r="F39" s="1265">
        <v>1</v>
      </c>
      <c r="G39" s="637">
        <v>2026</v>
      </c>
      <c r="H39" s="1265">
        <v>1</v>
      </c>
      <c r="I39" s="637">
        <v>2027</v>
      </c>
      <c r="J39" s="1265">
        <v>1</v>
      </c>
      <c r="K39" s="637">
        <v>2028</v>
      </c>
      <c r="L39" s="1265">
        <v>1</v>
      </c>
      <c r="M39" s="1136">
        <v>2029</v>
      </c>
    </row>
    <row r="40" spans="1:13">
      <c r="A40" s="2806"/>
      <c r="B40" s="2795"/>
      <c r="C40" s="29"/>
      <c r="D40" s="609" t="s">
        <v>504</v>
      </c>
      <c r="E40" s="609"/>
      <c r="F40" s="1266" t="s">
        <v>509</v>
      </c>
      <c r="G40" s="609"/>
      <c r="H40" s="639"/>
      <c r="I40" s="593"/>
      <c r="J40" s="639"/>
      <c r="K40" s="593"/>
      <c r="L40" s="639"/>
      <c r="M40" s="607"/>
    </row>
    <row r="41" spans="1:13">
      <c r="A41" s="2806"/>
      <c r="B41" s="2795"/>
      <c r="C41" s="29"/>
      <c r="D41" s="1265">
        <v>1</v>
      </c>
      <c r="E41" s="1135">
        <v>2030</v>
      </c>
      <c r="F41" s="1267">
        <v>1</v>
      </c>
      <c r="G41" s="1143"/>
      <c r="H41" s="2797"/>
      <c r="I41" s="2797"/>
      <c r="J41" s="1143"/>
      <c r="K41" s="609"/>
      <c r="L41" s="1143"/>
      <c r="M41" s="610"/>
    </row>
    <row r="42" spans="1:13">
      <c r="A42" s="2806"/>
      <c r="B42" s="2795"/>
      <c r="C42" s="642"/>
      <c r="D42" s="562"/>
      <c r="E42" s="1135"/>
      <c r="F42" s="643"/>
      <c r="G42" s="608"/>
      <c r="H42" s="643"/>
      <c r="I42" s="608"/>
      <c r="J42" s="643"/>
      <c r="K42" s="608"/>
      <c r="L42" s="643"/>
      <c r="M42" s="644"/>
    </row>
    <row r="43" spans="1:13" ht="18" customHeight="1">
      <c r="A43" s="2806"/>
      <c r="B43" s="2794" t="s">
        <v>510</v>
      </c>
      <c r="C43" s="619"/>
      <c r="D43" s="604"/>
      <c r="E43" s="604"/>
      <c r="F43" s="604"/>
      <c r="G43" s="604"/>
      <c r="H43" s="604"/>
      <c r="I43" s="604"/>
      <c r="J43" s="604"/>
      <c r="K43" s="604"/>
      <c r="L43" s="599"/>
      <c r="M43" s="600"/>
    </row>
    <row r="44" spans="1:13">
      <c r="A44" s="2806"/>
      <c r="B44" s="2795"/>
      <c r="C44" s="645"/>
      <c r="D44" s="609" t="s">
        <v>131</v>
      </c>
      <c r="E44" s="608" t="s">
        <v>28</v>
      </c>
      <c r="F44" s="2798" t="s">
        <v>511</v>
      </c>
      <c r="G44" s="2799"/>
      <c r="H44" s="2799"/>
      <c r="I44" s="2799"/>
      <c r="J44" s="2799"/>
      <c r="K44" s="613" t="s">
        <v>512</v>
      </c>
      <c r="L44" s="2785"/>
      <c r="M44" s="2786"/>
    </row>
    <row r="45" spans="1:13">
      <c r="A45" s="2806"/>
      <c r="B45" s="2795"/>
      <c r="C45" s="645"/>
      <c r="D45" s="1260"/>
      <c r="E45" s="1259" t="s">
        <v>534</v>
      </c>
      <c r="F45" s="2798"/>
      <c r="G45" s="2799"/>
      <c r="H45" s="2799"/>
      <c r="I45" s="2799"/>
      <c r="J45" s="2799"/>
      <c r="K45" s="599"/>
      <c r="L45" s="2787"/>
      <c r="M45" s="2788"/>
    </row>
    <row r="46" spans="1:13">
      <c r="A46" s="2806"/>
      <c r="B46" s="2796"/>
      <c r="C46" s="1139"/>
      <c r="D46" s="1140"/>
      <c r="E46" s="1140"/>
      <c r="F46" s="1140"/>
      <c r="G46" s="1140"/>
      <c r="H46" s="1140"/>
      <c r="I46" s="1140"/>
      <c r="J46" s="1140"/>
      <c r="K46" s="1140"/>
      <c r="L46" s="599"/>
      <c r="M46" s="600"/>
    </row>
    <row r="47" spans="1:13">
      <c r="A47" s="2806"/>
      <c r="B47" s="1251" t="s">
        <v>513</v>
      </c>
      <c r="C47" s="1256" t="s">
        <v>2167</v>
      </c>
      <c r="D47" s="1141"/>
      <c r="E47" s="1141"/>
      <c r="F47" s="1141"/>
      <c r="G47" s="1141"/>
      <c r="H47" s="1141"/>
      <c r="I47" s="1141"/>
      <c r="J47" s="1141"/>
      <c r="K47" s="1141"/>
      <c r="L47" s="1141"/>
      <c r="M47" s="1142"/>
    </row>
    <row r="48" spans="1:13">
      <c r="A48" s="2806"/>
      <c r="B48" s="1258" t="s">
        <v>514</v>
      </c>
      <c r="C48" s="1256" t="s">
        <v>2168</v>
      </c>
      <c r="D48" s="1141"/>
      <c r="E48" s="1141"/>
      <c r="F48" s="1141"/>
      <c r="G48" s="1141"/>
      <c r="H48" s="1141"/>
      <c r="I48" s="1141"/>
      <c r="J48" s="1141"/>
      <c r="K48" s="1141"/>
      <c r="L48" s="1141"/>
      <c r="M48" s="1142"/>
    </row>
    <row r="49" spans="1:13">
      <c r="A49" s="2806"/>
      <c r="B49" s="1258" t="s">
        <v>515</v>
      </c>
      <c r="C49" s="1256" t="s">
        <v>1681</v>
      </c>
      <c r="D49" s="1141"/>
      <c r="E49" s="1141"/>
      <c r="F49" s="1141"/>
      <c r="G49" s="1141"/>
      <c r="H49" s="1141"/>
      <c r="I49" s="1141"/>
      <c r="J49" s="1141"/>
      <c r="K49" s="1141"/>
      <c r="L49" s="1141"/>
      <c r="M49" s="1142"/>
    </row>
    <row r="50" spans="1:13">
      <c r="A50" s="2806"/>
      <c r="B50" s="1258" t="s">
        <v>517</v>
      </c>
      <c r="C50" s="1256" t="s">
        <v>480</v>
      </c>
      <c r="D50" s="1141"/>
      <c r="E50" s="1141"/>
      <c r="F50" s="1141"/>
      <c r="G50" s="1141"/>
      <c r="H50" s="1141"/>
      <c r="I50" s="1141"/>
      <c r="J50" s="1141"/>
      <c r="K50" s="1141"/>
      <c r="L50" s="1141"/>
      <c r="M50" s="1142"/>
    </row>
    <row r="51" spans="1:13" ht="15.75" customHeight="1">
      <c r="A51" s="2773" t="s">
        <v>518</v>
      </c>
      <c r="B51" s="1268" t="s">
        <v>519</v>
      </c>
      <c r="C51" s="2749" t="s">
        <v>391</v>
      </c>
      <c r="D51" s="2428"/>
      <c r="E51" s="2428"/>
      <c r="F51" s="2428"/>
      <c r="G51" s="2428"/>
      <c r="H51" s="2428"/>
      <c r="I51" s="2428"/>
      <c r="J51" s="2428"/>
      <c r="K51" s="2428"/>
      <c r="L51" s="2428"/>
      <c r="M51" s="2430"/>
    </row>
    <row r="52" spans="1:13">
      <c r="A52" s="2774"/>
      <c r="B52" s="1268" t="s">
        <v>521</v>
      </c>
      <c r="C52" s="2775" t="s">
        <v>1683</v>
      </c>
      <c r="D52" s="2776"/>
      <c r="E52" s="2776"/>
      <c r="F52" s="2776"/>
      <c r="G52" s="2776"/>
      <c r="H52" s="2776"/>
      <c r="I52" s="2776"/>
      <c r="J52" s="2776"/>
      <c r="K52" s="2776"/>
      <c r="L52" s="2776"/>
      <c r="M52" s="2777"/>
    </row>
    <row r="53" spans="1:13">
      <c r="A53" s="2774"/>
      <c r="B53" s="1268" t="s">
        <v>523</v>
      </c>
      <c r="C53" s="2775" t="s">
        <v>1684</v>
      </c>
      <c r="D53" s="2776"/>
      <c r="E53" s="2776"/>
      <c r="F53" s="2776"/>
      <c r="G53" s="2776"/>
      <c r="H53" s="2776"/>
      <c r="I53" s="2776"/>
      <c r="J53" s="2776"/>
      <c r="K53" s="2776"/>
      <c r="L53" s="2776"/>
      <c r="M53" s="2777"/>
    </row>
    <row r="54" spans="1:13" ht="15.75" customHeight="1">
      <c r="A54" s="2774"/>
      <c r="B54" s="1268" t="s">
        <v>524</v>
      </c>
      <c r="C54" s="2775" t="s">
        <v>1685</v>
      </c>
      <c r="D54" s="2776"/>
      <c r="E54" s="2776"/>
      <c r="F54" s="2776"/>
      <c r="G54" s="2776"/>
      <c r="H54" s="2776"/>
      <c r="I54" s="2776"/>
      <c r="J54" s="2776"/>
      <c r="K54" s="2776"/>
      <c r="L54" s="2776"/>
      <c r="M54" s="2777"/>
    </row>
    <row r="55" spans="1:13" ht="15.75" customHeight="1">
      <c r="A55" s="2774"/>
      <c r="B55" s="1268" t="s">
        <v>526</v>
      </c>
      <c r="C55" s="2792" t="s">
        <v>392</v>
      </c>
      <c r="D55" s="2776"/>
      <c r="E55" s="2776"/>
      <c r="F55" s="2776"/>
      <c r="G55" s="2776"/>
      <c r="H55" s="2776"/>
      <c r="I55" s="2776"/>
      <c r="J55" s="2776"/>
      <c r="K55" s="2776"/>
      <c r="L55" s="2776"/>
      <c r="M55" s="2777"/>
    </row>
    <row r="56" spans="1:13" ht="16.5" thickBot="1">
      <c r="A56" s="2791"/>
      <c r="B56" s="1268" t="s">
        <v>527</v>
      </c>
      <c r="C56" s="2793" t="s">
        <v>1686</v>
      </c>
      <c r="D56" s="2776"/>
      <c r="E56" s="2776"/>
      <c r="F56" s="2776"/>
      <c r="G56" s="2776"/>
      <c r="H56" s="2776"/>
      <c r="I56" s="2776"/>
      <c r="J56" s="2776"/>
      <c r="K56" s="2776"/>
      <c r="L56" s="2776"/>
      <c r="M56" s="2777"/>
    </row>
    <row r="57" spans="1:13" ht="15.75" customHeight="1">
      <c r="A57" s="2773" t="s">
        <v>528</v>
      </c>
      <c r="B57" s="1268" t="s">
        <v>529</v>
      </c>
      <c r="C57" s="2775" t="s">
        <v>1687</v>
      </c>
      <c r="D57" s="2776"/>
      <c r="E57" s="2776"/>
      <c r="F57" s="2776"/>
      <c r="G57" s="2776"/>
      <c r="H57" s="2776"/>
      <c r="I57" s="2776"/>
      <c r="J57" s="2776"/>
      <c r="K57" s="2776"/>
      <c r="L57" s="2776"/>
      <c r="M57" s="2777"/>
    </row>
    <row r="58" spans="1:13" ht="30" customHeight="1">
      <c r="A58" s="2774"/>
      <c r="B58" s="1268" t="s">
        <v>531</v>
      </c>
      <c r="C58" s="2775" t="s">
        <v>574</v>
      </c>
      <c r="D58" s="2776"/>
      <c r="E58" s="2776"/>
      <c r="F58" s="2776"/>
      <c r="G58" s="2776"/>
      <c r="H58" s="2776"/>
      <c r="I58" s="2776"/>
      <c r="J58" s="2776"/>
      <c r="K58" s="2776"/>
      <c r="L58" s="2776"/>
      <c r="M58" s="2777"/>
    </row>
    <row r="59" spans="1:13" ht="30" customHeight="1" thickBot="1">
      <c r="A59" s="2774"/>
      <c r="B59" s="1268" t="s">
        <v>5</v>
      </c>
      <c r="C59" s="2775" t="s">
        <v>1684</v>
      </c>
      <c r="D59" s="2776"/>
      <c r="E59" s="2776"/>
      <c r="F59" s="2776"/>
      <c r="G59" s="2776"/>
      <c r="H59" s="2776"/>
      <c r="I59" s="2776"/>
      <c r="J59" s="2776"/>
      <c r="K59" s="2776"/>
      <c r="L59" s="2776"/>
      <c r="M59" s="2777"/>
    </row>
    <row r="60" spans="1:13" ht="16.5" thickBot="1">
      <c r="A60" s="650" t="s">
        <v>533</v>
      </c>
      <c r="B60" s="655"/>
      <c r="C60" s="2778" t="s">
        <v>389</v>
      </c>
      <c r="D60" s="2779"/>
      <c r="E60" s="2779"/>
      <c r="F60" s="2779"/>
      <c r="G60" s="2779"/>
      <c r="H60" s="2779"/>
      <c r="I60" s="2779"/>
      <c r="J60" s="2779"/>
      <c r="K60" s="2779"/>
      <c r="L60" s="2779"/>
      <c r="M60" s="2780"/>
    </row>
  </sheetData>
  <mergeCells count="43">
    <mergeCell ref="B14:B15"/>
    <mergeCell ref="C14:D14"/>
    <mergeCell ref="C15:M15"/>
    <mergeCell ref="A16:A50"/>
    <mergeCell ref="C16:M16"/>
    <mergeCell ref="C17:M17"/>
    <mergeCell ref="B18:B24"/>
    <mergeCell ref="B25:B28"/>
    <mergeCell ref="A2:A15"/>
    <mergeCell ref="F4:G4"/>
    <mergeCell ref="C7:D7"/>
    <mergeCell ref="I7:M7"/>
    <mergeCell ref="B8:B10"/>
    <mergeCell ref="C9:D9"/>
    <mergeCell ref="F9:G9"/>
    <mergeCell ref="I9:J9"/>
    <mergeCell ref="B32:B34"/>
    <mergeCell ref="B35:B42"/>
    <mergeCell ref="H41:I41"/>
    <mergeCell ref="B43:B46"/>
    <mergeCell ref="F44:F45"/>
    <mergeCell ref="G44:J45"/>
    <mergeCell ref="A51:A56"/>
    <mergeCell ref="C51:M51"/>
    <mergeCell ref="C52:M52"/>
    <mergeCell ref="C53:M53"/>
    <mergeCell ref="C54:M54"/>
    <mergeCell ref="C55:M55"/>
    <mergeCell ref="C56:M56"/>
    <mergeCell ref="C2:M2"/>
    <mergeCell ref="C3:M3"/>
    <mergeCell ref="C12:M12"/>
    <mergeCell ref="C13:M13"/>
    <mergeCell ref="L44:M45"/>
    <mergeCell ref="I10:J10"/>
    <mergeCell ref="C11:M11"/>
    <mergeCell ref="C10:D10"/>
    <mergeCell ref="F10:G10"/>
    <mergeCell ref="A57:A59"/>
    <mergeCell ref="C57:M57"/>
    <mergeCell ref="C58:M58"/>
    <mergeCell ref="C59:M59"/>
    <mergeCell ref="C60:M6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5" r:id="rId1"/>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33" zoomScale="85" zoomScaleNormal="85" workbookViewId="0">
      <selection activeCell="C58" sqref="C58:M60"/>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2150</v>
      </c>
      <c r="C1" s="2839"/>
      <c r="D1" s="2839"/>
      <c r="E1" s="2839"/>
      <c r="F1" s="2839"/>
      <c r="G1" s="2839"/>
      <c r="H1" s="2839"/>
      <c r="I1" s="2839"/>
      <c r="J1" s="2839"/>
      <c r="K1" s="2839"/>
      <c r="L1" s="2839"/>
      <c r="M1" s="2840"/>
    </row>
    <row r="2" spans="1:14" ht="39" customHeight="1">
      <c r="A2" s="2667" t="s">
        <v>457</v>
      </c>
      <c r="B2" s="4" t="s">
        <v>458</v>
      </c>
      <c r="C2" s="2415" t="s">
        <v>2138</v>
      </c>
      <c r="D2" s="2416"/>
      <c r="E2" s="2416"/>
      <c r="F2" s="2416"/>
      <c r="G2" s="2416"/>
      <c r="H2" s="2416"/>
      <c r="I2" s="2416"/>
      <c r="J2" s="2416"/>
      <c r="K2" s="2416"/>
      <c r="L2" s="2416"/>
      <c r="M2" s="2417"/>
    </row>
    <row r="3" spans="1:14" ht="31.5">
      <c r="A3" s="2548"/>
      <c r="B3" s="1053" t="s">
        <v>538</v>
      </c>
      <c r="C3" s="2818" t="s">
        <v>1955</v>
      </c>
      <c r="D3" s="2819"/>
      <c r="E3" s="2819"/>
      <c r="F3" s="2819"/>
      <c r="G3" s="2819"/>
      <c r="H3" s="2819"/>
      <c r="I3" s="2819"/>
      <c r="J3" s="2819"/>
      <c r="K3" s="2819"/>
      <c r="L3" s="2819"/>
      <c r="M3" s="2820"/>
    </row>
    <row r="4" spans="1:14" ht="81" customHeight="1">
      <c r="A4" s="2548"/>
      <c r="B4" s="13" t="s">
        <v>3</v>
      </c>
      <c r="C4" s="2650" t="s">
        <v>2139</v>
      </c>
      <c r="D4" s="2420"/>
      <c r="E4" s="2841"/>
      <c r="F4" s="2668" t="s">
        <v>4</v>
      </c>
      <c r="G4" s="2423"/>
      <c r="H4" s="2669">
        <v>307</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7.150000000000006" customHeight="1">
      <c r="A11" s="2548"/>
      <c r="B11" s="1053" t="s">
        <v>464</v>
      </c>
      <c r="C11" s="2817" t="s">
        <v>2140</v>
      </c>
      <c r="D11" s="2441"/>
      <c r="E11" s="2441"/>
      <c r="F11" s="2441"/>
      <c r="G11" s="2441"/>
      <c r="H11" s="2441"/>
      <c r="I11" s="2441"/>
      <c r="J11" s="2441"/>
      <c r="K11" s="2441"/>
      <c r="L11" s="2441"/>
      <c r="M11" s="2442"/>
    </row>
    <row r="12" spans="1:14" ht="125.45" customHeight="1">
      <c r="A12" s="2548"/>
      <c r="B12" s="1053" t="s">
        <v>543</v>
      </c>
      <c r="C12" s="2817" t="s">
        <v>2141</v>
      </c>
      <c r="D12" s="2441"/>
      <c r="E12" s="2441"/>
      <c r="F12" s="2441"/>
      <c r="G12" s="2441"/>
      <c r="H12" s="2441"/>
      <c r="I12" s="2441"/>
      <c r="J12" s="2441"/>
      <c r="K12" s="2441"/>
      <c r="L12" s="2441"/>
      <c r="M12" s="2442"/>
    </row>
    <row r="13" spans="1:14" ht="38.450000000000003" customHeight="1">
      <c r="A13" s="2548"/>
      <c r="B13" s="1053" t="s">
        <v>545</v>
      </c>
      <c r="C13" s="2818" t="s">
        <v>1954</v>
      </c>
      <c r="D13" s="2819"/>
      <c r="E13" s="2819"/>
      <c r="F13" s="2819"/>
      <c r="G13" s="2819"/>
      <c r="H13" s="2819"/>
      <c r="I13" s="2819"/>
      <c r="J13" s="2819"/>
      <c r="K13" s="2819"/>
      <c r="L13" s="2819"/>
      <c r="M13" s="2820"/>
    </row>
    <row r="14" spans="1:14">
      <c r="A14" s="2548"/>
      <c r="B14" s="986" t="s">
        <v>547</v>
      </c>
      <c r="C14" s="2817" t="s">
        <v>2142</v>
      </c>
      <c r="D14" s="2441"/>
      <c r="E14" s="1058" t="s">
        <v>548</v>
      </c>
      <c r="F14" s="2663" t="s">
        <v>2143</v>
      </c>
      <c r="G14" s="2441"/>
      <c r="H14" s="2441"/>
      <c r="I14" s="2441"/>
      <c r="J14" s="2441"/>
      <c r="K14" s="2441"/>
      <c r="L14" s="2441"/>
      <c r="M14" s="2442"/>
    </row>
    <row r="15" spans="1:14" ht="47.25">
      <c r="A15" s="2659" t="s">
        <v>465</v>
      </c>
      <c r="B15" s="1059" t="s">
        <v>2</v>
      </c>
      <c r="C15" s="2826" t="s">
        <v>8</v>
      </c>
      <c r="D15" s="2827"/>
      <c r="E15" s="2827"/>
      <c r="F15" s="2827"/>
      <c r="G15" s="2827"/>
      <c r="H15" s="2827"/>
      <c r="I15" s="2827"/>
      <c r="J15" s="2827"/>
      <c r="K15" s="2827"/>
      <c r="L15" s="2827"/>
      <c r="M15" s="2828"/>
      <c r="N15" s="1189" t="s">
        <v>2144</v>
      </c>
    </row>
    <row r="16" spans="1:14" ht="34.9" customHeight="1">
      <c r="A16" s="2519"/>
      <c r="B16" s="1059" t="s">
        <v>550</v>
      </c>
      <c r="C16" s="2817" t="s">
        <v>2145</v>
      </c>
      <c r="D16" s="2441"/>
      <c r="E16" s="2441"/>
      <c r="F16" s="2441"/>
      <c r="G16" s="2441"/>
      <c r="H16" s="2441"/>
      <c r="I16" s="2441"/>
      <c r="J16" s="2441"/>
      <c r="K16" s="2441"/>
      <c r="L16" s="2441"/>
      <c r="M16" s="2442"/>
    </row>
    <row r="17" spans="1:13" ht="8.25" customHeight="1">
      <c r="A17" s="2519"/>
      <c r="B17" s="2821" t="s">
        <v>466</v>
      </c>
      <c r="C17" s="1190"/>
      <c r="D17" s="1100"/>
      <c r="E17" s="1100"/>
      <c r="F17" s="1100"/>
      <c r="G17" s="1100"/>
      <c r="H17" s="1100"/>
      <c r="I17" s="1100"/>
      <c r="J17" s="1100"/>
      <c r="K17" s="1100"/>
      <c r="L17" s="1100"/>
      <c r="M17" s="697"/>
    </row>
    <row r="18" spans="1:13" ht="9" customHeight="1">
      <c r="A18" s="2519"/>
      <c r="B18" s="2822"/>
      <c r="C18" s="1191"/>
      <c r="D18" s="1113"/>
      <c r="E18" s="1122"/>
      <c r="F18" s="1113"/>
      <c r="G18" s="1122"/>
      <c r="H18" s="1113"/>
      <c r="I18" s="1122"/>
      <c r="J18" s="1113"/>
      <c r="K18" s="1122"/>
      <c r="L18" s="1122"/>
      <c r="M18" s="75"/>
    </row>
    <row r="19" spans="1:13">
      <c r="A19" s="2519"/>
      <c r="B19" s="2822"/>
      <c r="C19" s="1192" t="s">
        <v>467</v>
      </c>
      <c r="D19" s="1193"/>
      <c r="E19" s="94" t="s">
        <v>468</v>
      </c>
      <c r="F19" s="1193"/>
      <c r="G19" s="94" t="s">
        <v>469</v>
      </c>
      <c r="H19" s="1193"/>
      <c r="I19" s="94" t="s">
        <v>470</v>
      </c>
      <c r="J19" s="1194"/>
      <c r="K19" s="94"/>
      <c r="L19" s="94"/>
      <c r="M19" s="1195"/>
    </row>
    <row r="20" spans="1:13">
      <c r="A20" s="2519"/>
      <c r="B20" s="2822"/>
      <c r="C20" s="1192" t="s">
        <v>471</v>
      </c>
      <c r="D20" s="1194"/>
      <c r="E20" s="94" t="s">
        <v>472</v>
      </c>
      <c r="F20" s="1194"/>
      <c r="G20" s="94" t="s">
        <v>473</v>
      </c>
      <c r="H20" s="1194"/>
      <c r="I20" s="94"/>
      <c r="J20" s="94"/>
      <c r="K20" s="94"/>
      <c r="L20" s="94"/>
      <c r="M20" s="1195"/>
    </row>
    <row r="21" spans="1:13">
      <c r="A21" s="2519"/>
      <c r="B21" s="2822"/>
      <c r="C21" s="1192" t="s">
        <v>474</v>
      </c>
      <c r="D21" s="1194"/>
      <c r="E21" s="94" t="s">
        <v>475</v>
      </c>
      <c r="F21" s="1194"/>
      <c r="G21" s="94"/>
      <c r="H21" s="94"/>
      <c r="I21" s="94"/>
      <c r="J21" s="94"/>
      <c r="K21" s="94"/>
      <c r="L21" s="94"/>
      <c r="M21" s="1195"/>
    </row>
    <row r="22" spans="1:13">
      <c r="A22" s="2519"/>
      <c r="B22" s="2822"/>
      <c r="C22" s="1192" t="s">
        <v>476</v>
      </c>
      <c r="D22" s="1194" t="s">
        <v>477</v>
      </c>
      <c r="E22" s="94" t="s">
        <v>478</v>
      </c>
      <c r="F22" s="1156" t="s">
        <v>2146</v>
      </c>
      <c r="G22" s="1156"/>
      <c r="H22" s="1156"/>
      <c r="I22" s="1156"/>
      <c r="J22" s="1156"/>
      <c r="K22" s="1156"/>
      <c r="L22" s="1156"/>
      <c r="M22" s="1196"/>
    </row>
    <row r="23" spans="1:13" ht="9.75" customHeight="1">
      <c r="A23" s="2519"/>
      <c r="B23" s="2823"/>
      <c r="C23" s="1197"/>
      <c r="D23" s="1198"/>
      <c r="E23" s="1198"/>
      <c r="F23" s="1198"/>
      <c r="G23" s="1198"/>
      <c r="H23" s="1198"/>
      <c r="I23" s="1198"/>
      <c r="J23" s="1198"/>
      <c r="K23" s="1198"/>
      <c r="L23" s="1198"/>
      <c r="M23" s="1199"/>
    </row>
    <row r="24" spans="1:13">
      <c r="A24" s="2519"/>
      <c r="B24" s="2821" t="s">
        <v>479</v>
      </c>
      <c r="C24" s="1200"/>
      <c r="D24" s="1201"/>
      <c r="E24" s="1201"/>
      <c r="F24" s="1201"/>
      <c r="G24" s="1201"/>
      <c r="H24" s="1201"/>
      <c r="I24" s="1201"/>
      <c r="J24" s="1201"/>
      <c r="K24" s="1201"/>
      <c r="L24" s="276"/>
      <c r="M24" s="1184"/>
    </row>
    <row r="25" spans="1:13">
      <c r="A25" s="2519"/>
      <c r="B25" s="2822"/>
      <c r="C25" s="1192" t="s">
        <v>480</v>
      </c>
      <c r="D25" s="1194"/>
      <c r="E25" s="94"/>
      <c r="F25" s="94" t="s">
        <v>481</v>
      </c>
      <c r="G25" s="1194"/>
      <c r="H25" s="94"/>
      <c r="I25" s="94" t="s">
        <v>482</v>
      </c>
      <c r="J25" s="1194" t="s">
        <v>477</v>
      </c>
      <c r="K25" s="94"/>
      <c r="L25" s="1185"/>
      <c r="M25" s="1186"/>
    </row>
    <row r="26" spans="1:13">
      <c r="A26" s="2519"/>
      <c r="B26" s="2822"/>
      <c r="C26" s="1192" t="s">
        <v>483</v>
      </c>
      <c r="D26" s="1202"/>
      <c r="E26" s="1185"/>
      <c r="F26" s="94" t="s">
        <v>484</v>
      </c>
      <c r="G26" s="1194"/>
      <c r="H26" s="1185"/>
      <c r="I26" s="1185"/>
      <c r="J26" s="1185"/>
      <c r="K26" s="1185"/>
      <c r="L26" s="1185"/>
      <c r="M26" s="1186"/>
    </row>
    <row r="27" spans="1:13">
      <c r="A27" s="2519"/>
      <c r="B27" s="2823"/>
      <c r="C27" s="1197"/>
      <c r="D27" s="1198"/>
      <c r="E27" s="1198"/>
      <c r="F27" s="1198"/>
      <c r="G27" s="1198"/>
      <c r="H27" s="1198"/>
      <c r="I27" s="1198"/>
      <c r="J27" s="1198"/>
      <c r="K27" s="1198"/>
      <c r="L27" s="1187"/>
      <c r="M27" s="1188"/>
    </row>
    <row r="28" spans="1:13">
      <c r="A28" s="2519"/>
      <c r="B28" s="2829" t="s">
        <v>485</v>
      </c>
      <c r="C28" s="1200"/>
      <c r="D28" s="1201"/>
      <c r="E28" s="1201"/>
      <c r="F28" s="1201"/>
      <c r="G28" s="1201"/>
      <c r="H28" s="1201"/>
      <c r="I28" s="1201"/>
      <c r="J28" s="1201"/>
      <c r="K28" s="1201"/>
      <c r="L28" s="1201"/>
      <c r="M28" s="1203"/>
    </row>
    <row r="29" spans="1:13">
      <c r="A29" s="2519"/>
      <c r="B29" s="2830"/>
      <c r="C29" s="1204" t="s">
        <v>486</v>
      </c>
      <c r="D29" s="1205" t="s">
        <v>9</v>
      </c>
      <c r="E29" s="94"/>
      <c r="F29" s="1206" t="s">
        <v>487</v>
      </c>
      <c r="G29" s="1205" t="s">
        <v>9</v>
      </c>
      <c r="H29" s="94"/>
      <c r="I29" s="1206" t="s">
        <v>488</v>
      </c>
      <c r="J29" s="1205" t="s">
        <v>9</v>
      </c>
      <c r="K29" s="1105"/>
      <c r="L29" s="1125"/>
      <c r="M29" s="1195"/>
    </row>
    <row r="30" spans="1:13">
      <c r="A30" s="2519"/>
      <c r="B30" s="2831"/>
      <c r="C30" s="1197"/>
      <c r="D30" s="1198"/>
      <c r="E30" s="1198"/>
      <c r="F30" s="1198"/>
      <c r="G30" s="1198"/>
      <c r="H30" s="1198"/>
      <c r="I30" s="1198"/>
      <c r="J30" s="1198"/>
      <c r="K30" s="1198"/>
      <c r="L30" s="1198"/>
      <c r="M30" s="1199"/>
    </row>
    <row r="31" spans="1:13">
      <c r="A31" s="2519"/>
      <c r="B31" s="2821" t="s">
        <v>489</v>
      </c>
      <c r="C31" s="1207"/>
      <c r="D31" s="1208"/>
      <c r="E31" s="1208"/>
      <c r="F31" s="1208"/>
      <c r="G31" s="1208"/>
      <c r="H31" s="1208"/>
      <c r="I31" s="1208"/>
      <c r="J31" s="1208"/>
      <c r="K31" s="1208"/>
      <c r="L31" s="276"/>
      <c r="M31" s="1184"/>
    </row>
    <row r="32" spans="1:13">
      <c r="A32" s="2519"/>
      <c r="B32" s="2822"/>
      <c r="C32" s="1192" t="s">
        <v>490</v>
      </c>
      <c r="D32" s="1086">
        <v>2021</v>
      </c>
      <c r="E32" s="1209"/>
      <c r="F32" s="94" t="s">
        <v>491</v>
      </c>
      <c r="G32" s="1210">
        <v>2024</v>
      </c>
      <c r="H32" s="1209"/>
      <c r="I32" s="1206"/>
      <c r="J32" s="1209"/>
      <c r="K32" s="1209"/>
      <c r="L32" s="1185"/>
      <c r="M32" s="1186"/>
    </row>
    <row r="33" spans="1:14">
      <c r="A33" s="2519"/>
      <c r="B33" s="2823"/>
      <c r="C33" s="1197"/>
      <c r="D33" s="1211"/>
      <c r="E33" s="1212"/>
      <c r="F33" s="1198"/>
      <c r="G33" s="1212"/>
      <c r="H33" s="1212"/>
      <c r="I33" s="1213"/>
      <c r="J33" s="1212"/>
      <c r="K33" s="1212"/>
      <c r="L33" s="1187"/>
      <c r="M33" s="1188"/>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2">
        <v>1</v>
      </c>
      <c r="E36" s="1223"/>
      <c r="F36" s="1222">
        <v>2</v>
      </c>
      <c r="G36" s="1223"/>
      <c r="H36" s="1222">
        <v>1</v>
      </c>
      <c r="I36" s="1223"/>
      <c r="J36" s="1222">
        <v>2</v>
      </c>
      <c r="K36" s="1223"/>
      <c r="L36" s="1224">
        <v>1</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v>1</v>
      </c>
      <c r="E38" s="1223"/>
      <c r="F38" s="1224">
        <v>1</v>
      </c>
      <c r="G38" s="1223"/>
      <c r="H38" s="1224">
        <v>1</v>
      </c>
      <c r="I38" s="1223"/>
      <c r="J38" s="1224">
        <v>1</v>
      </c>
      <c r="K38" s="1223"/>
      <c r="L38" s="1224">
        <v>1</v>
      </c>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v>1</v>
      </c>
      <c r="E40" s="1223"/>
      <c r="F40" s="1224"/>
      <c r="G40" s="1223"/>
      <c r="H40" s="1224"/>
      <c r="I40" s="1223"/>
      <c r="J40" s="1224"/>
      <c r="K40" s="1223"/>
      <c r="L40" s="1224"/>
      <c r="M40" s="1225"/>
      <c r="N40" s="1217"/>
    </row>
    <row r="41" spans="1:14">
      <c r="A41" s="2519"/>
      <c r="B41" s="2822"/>
      <c r="C41" s="1218"/>
      <c r="D41" s="1227" t="s">
        <v>508</v>
      </c>
      <c r="E41" s="1227"/>
      <c r="F41" s="1227" t="s">
        <v>509</v>
      </c>
      <c r="G41" s="1227"/>
      <c r="H41" s="1215"/>
      <c r="I41" s="1215"/>
      <c r="J41" s="1215"/>
      <c r="K41" s="1215"/>
      <c r="L41" s="1215"/>
      <c r="M41" s="1216"/>
      <c r="N41" s="1217"/>
    </row>
    <row r="42" spans="1:14">
      <c r="A42" s="2519"/>
      <c r="B42" s="2822"/>
      <c r="C42" s="1218"/>
      <c r="D42" s="1224"/>
      <c r="E42" s="1228"/>
      <c r="F42" s="2832">
        <v>13</v>
      </c>
      <c r="G42" s="2833"/>
      <c r="H42" s="2834"/>
      <c r="I42" s="2834"/>
      <c r="J42" s="1219"/>
      <c r="K42" s="1219"/>
      <c r="L42" s="1219"/>
      <c r="M42" s="1221"/>
      <c r="N42" s="1217"/>
    </row>
    <row r="43" spans="1:14">
      <c r="A43" s="2519"/>
      <c r="B43" s="2822"/>
      <c r="C43" s="1229"/>
      <c r="D43" s="1227"/>
      <c r="E43" s="1227"/>
      <c r="F43" s="1227"/>
      <c r="G43" s="1227"/>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2147</v>
      </c>
      <c r="D48" s="2441"/>
      <c r="E48" s="2441"/>
      <c r="F48" s="2441"/>
      <c r="G48" s="2441"/>
      <c r="H48" s="2441"/>
      <c r="I48" s="2441"/>
      <c r="J48" s="2441"/>
      <c r="K48" s="2441"/>
      <c r="L48" s="2441"/>
      <c r="M48" s="2442"/>
    </row>
    <row r="49" spans="1:14" ht="49.9" customHeight="1">
      <c r="A49" s="2519"/>
      <c r="B49" s="1059" t="s">
        <v>514</v>
      </c>
      <c r="C49" s="2817" t="s">
        <v>2148</v>
      </c>
      <c r="D49" s="2441"/>
      <c r="E49" s="2441"/>
      <c r="F49" s="2441"/>
      <c r="G49" s="2441"/>
      <c r="H49" s="2441"/>
      <c r="I49" s="2441"/>
      <c r="J49" s="2441"/>
      <c r="K49" s="2441"/>
      <c r="L49" s="2441"/>
      <c r="M49" s="2442"/>
    </row>
    <row r="50" spans="1:14">
      <c r="A50" s="2519"/>
      <c r="B50" s="1059" t="s">
        <v>515</v>
      </c>
      <c r="C50" s="1123" t="s">
        <v>9</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081" t="s">
        <v>519</v>
      </c>
      <c r="C52" s="2650" t="s">
        <v>214</v>
      </c>
      <c r="D52" s="2420"/>
      <c r="E52" s="2420"/>
      <c r="F52" s="2420"/>
      <c r="G52" s="2420"/>
      <c r="H52" s="2420"/>
      <c r="I52" s="2420"/>
      <c r="J52" s="2420"/>
      <c r="K52" s="2420"/>
      <c r="L52" s="2420"/>
      <c r="M52" s="2421"/>
    </row>
    <row r="53" spans="1:14" ht="15.75" customHeight="1">
      <c r="A53" s="2502"/>
      <c r="B53" s="1081" t="s">
        <v>521</v>
      </c>
      <c r="C53" s="2650" t="s">
        <v>213</v>
      </c>
      <c r="D53" s="2420"/>
      <c r="E53" s="2420"/>
      <c r="F53" s="2420"/>
      <c r="G53" s="2420"/>
      <c r="H53" s="2420"/>
      <c r="I53" s="2420"/>
      <c r="J53" s="2420"/>
      <c r="K53" s="2420"/>
      <c r="L53" s="2420"/>
      <c r="M53" s="2421"/>
    </row>
    <row r="54" spans="1:14" ht="15.75" customHeight="1">
      <c r="A54" s="2502"/>
      <c r="B54" s="1081" t="s">
        <v>523</v>
      </c>
      <c r="C54" s="2650" t="s">
        <v>1</v>
      </c>
      <c r="D54" s="2420"/>
      <c r="E54" s="2420"/>
      <c r="F54" s="2420"/>
      <c r="G54" s="2420"/>
      <c r="H54" s="2420"/>
      <c r="I54" s="2420"/>
      <c r="J54" s="2420"/>
      <c r="K54" s="2420"/>
      <c r="L54" s="2420"/>
      <c r="M54" s="2421"/>
    </row>
    <row r="55" spans="1:14">
      <c r="A55" s="2502"/>
      <c r="B55" s="1082" t="s">
        <v>524</v>
      </c>
      <c r="C55" s="2818" t="s">
        <v>2149</v>
      </c>
      <c r="D55" s="2819"/>
      <c r="E55" s="2819"/>
      <c r="F55" s="2819"/>
      <c r="G55" s="2819"/>
      <c r="H55" s="2819"/>
      <c r="I55" s="2819"/>
      <c r="J55" s="2819"/>
      <c r="K55" s="2819"/>
      <c r="L55" s="2819"/>
      <c r="M55" s="2820"/>
      <c r="N55" s="994"/>
    </row>
    <row r="56" spans="1:14" ht="15.75" customHeight="1">
      <c r="A56" s="2502"/>
      <c r="B56" s="1081" t="s">
        <v>526</v>
      </c>
      <c r="C56" s="2746" t="s">
        <v>216</v>
      </c>
      <c r="D56" s="2420"/>
      <c r="E56" s="2420"/>
      <c r="F56" s="2420"/>
      <c r="G56" s="2420"/>
      <c r="H56" s="2420"/>
      <c r="I56" s="2420"/>
      <c r="J56" s="2420"/>
      <c r="K56" s="2420"/>
      <c r="L56" s="2420"/>
      <c r="M56" s="2421"/>
    </row>
    <row r="57" spans="1:14" ht="16.5" thickBot="1">
      <c r="A57" s="2516"/>
      <c r="B57" s="1081" t="s">
        <v>527</v>
      </c>
      <c r="C57" s="2818" t="s">
        <v>215</v>
      </c>
      <c r="D57" s="2819"/>
      <c r="E57" s="2819"/>
      <c r="F57" s="2819"/>
      <c r="G57" s="2819"/>
      <c r="H57" s="2819"/>
      <c r="I57" s="2819"/>
      <c r="J57" s="2819"/>
      <c r="K57" s="2819"/>
      <c r="L57" s="2819"/>
      <c r="M57" s="2820"/>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sheetData>
  <mergeCells count="51">
    <mergeCell ref="B1:M1"/>
    <mergeCell ref="A2:A14"/>
    <mergeCell ref="C2:M2"/>
    <mergeCell ref="C3:M3"/>
    <mergeCell ref="C4:E4"/>
    <mergeCell ref="F4:G4"/>
    <mergeCell ref="H4:M4"/>
    <mergeCell ref="C5:M5"/>
    <mergeCell ref="C6:M6"/>
    <mergeCell ref="C7:G7"/>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28:B30"/>
    <mergeCell ref="B31:B33"/>
    <mergeCell ref="B34:B43"/>
    <mergeCell ref="F42:G42"/>
    <mergeCell ref="H42:I42"/>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14" zoomScale="85" zoomScaleNormal="85" workbookViewId="0">
      <selection activeCell="C15" sqref="C15:M15"/>
    </sheetView>
  </sheetViews>
  <sheetFormatPr baseColWidth="10" defaultColWidth="11.42578125" defaultRowHeight="15.75"/>
  <cols>
    <col min="1" max="1" width="25.140625" style="3" customWidth="1"/>
    <col min="2" max="2" width="39.140625" style="1237" customWidth="1"/>
    <col min="3" max="13" width="11.42578125" style="1238"/>
    <col min="14" max="14" width="33.7109375" style="3" customWidth="1"/>
    <col min="15" max="16384" width="11.42578125" style="3"/>
  </cols>
  <sheetData>
    <row r="1" spans="1:14" ht="42.6" customHeight="1" thickBot="1">
      <c r="A1" s="2"/>
      <c r="B1" s="2838" t="s">
        <v>2180</v>
      </c>
      <c r="C1" s="2839"/>
      <c r="D1" s="2839"/>
      <c r="E1" s="2839"/>
      <c r="F1" s="2839"/>
      <c r="G1" s="2839"/>
      <c r="H1" s="2839"/>
      <c r="I1" s="2839"/>
      <c r="J1" s="2839"/>
      <c r="K1" s="2839"/>
      <c r="L1" s="2839"/>
      <c r="M1" s="2840"/>
    </row>
    <row r="2" spans="1:14" ht="39" customHeight="1">
      <c r="A2" s="2667" t="s">
        <v>457</v>
      </c>
      <c r="B2" s="4" t="s">
        <v>458</v>
      </c>
      <c r="C2" s="2415" t="s">
        <v>2171</v>
      </c>
      <c r="D2" s="2416"/>
      <c r="E2" s="2416"/>
      <c r="F2" s="2416"/>
      <c r="G2" s="2416"/>
      <c r="H2" s="2416"/>
      <c r="I2" s="2416"/>
      <c r="J2" s="2416"/>
      <c r="K2" s="2416"/>
      <c r="L2" s="2416"/>
      <c r="M2" s="2417"/>
    </row>
    <row r="3" spans="1:14" ht="31.5">
      <c r="A3" s="2548"/>
      <c r="B3" s="1053" t="s">
        <v>538</v>
      </c>
      <c r="C3" s="2818" t="s">
        <v>2172</v>
      </c>
      <c r="D3" s="2819"/>
      <c r="E3" s="2819"/>
      <c r="F3" s="2819"/>
      <c r="G3" s="2819"/>
      <c r="H3" s="2819"/>
      <c r="I3" s="2819"/>
      <c r="J3" s="2819"/>
      <c r="K3" s="2819"/>
      <c r="L3" s="2819"/>
      <c r="M3" s="2820"/>
    </row>
    <row r="4" spans="1:14" ht="81" customHeight="1">
      <c r="A4" s="2548"/>
      <c r="B4" s="13" t="s">
        <v>3</v>
      </c>
      <c r="C4" s="2650" t="s">
        <v>2173</v>
      </c>
      <c r="D4" s="2420"/>
      <c r="E4" s="2841"/>
      <c r="F4" s="2668" t="s">
        <v>4</v>
      </c>
      <c r="G4" s="2423"/>
      <c r="H4" s="2669">
        <v>308</v>
      </c>
      <c r="I4" s="2425"/>
      <c r="J4" s="2425"/>
      <c r="K4" s="2425"/>
      <c r="L4" s="2425"/>
      <c r="M4" s="2426"/>
    </row>
    <row r="5" spans="1:14">
      <c r="A5" s="2548"/>
      <c r="B5" s="13" t="s">
        <v>459</v>
      </c>
      <c r="C5" s="2650" t="s">
        <v>37</v>
      </c>
      <c r="D5" s="2420"/>
      <c r="E5" s="2420"/>
      <c r="F5" s="2420"/>
      <c r="G5" s="2420"/>
      <c r="H5" s="2420"/>
      <c r="I5" s="2420"/>
      <c r="J5" s="2420"/>
      <c r="K5" s="2420"/>
      <c r="L5" s="2420"/>
      <c r="M5" s="2421"/>
    </row>
    <row r="6" spans="1:14">
      <c r="A6" s="2548"/>
      <c r="B6" s="13" t="s">
        <v>460</v>
      </c>
      <c r="C6" s="2650" t="s">
        <v>37</v>
      </c>
      <c r="D6" s="2420"/>
      <c r="E6" s="2420"/>
      <c r="F6" s="2420"/>
      <c r="G6" s="2420"/>
      <c r="H6" s="2420"/>
      <c r="I6" s="2420"/>
      <c r="J6" s="2420"/>
      <c r="K6" s="2420"/>
      <c r="L6" s="2420"/>
      <c r="M6" s="2421"/>
    </row>
    <row r="7" spans="1:14">
      <c r="A7" s="2548"/>
      <c r="B7" s="1053" t="s">
        <v>461</v>
      </c>
      <c r="C7" s="2749" t="s">
        <v>23</v>
      </c>
      <c r="D7" s="2428"/>
      <c r="E7" s="2428"/>
      <c r="F7" s="2428"/>
      <c r="G7" s="2842"/>
      <c r="H7" s="1057" t="s">
        <v>5</v>
      </c>
      <c r="I7" s="2676" t="s">
        <v>1</v>
      </c>
      <c r="J7" s="2428"/>
      <c r="K7" s="2428"/>
      <c r="L7" s="2428"/>
      <c r="M7" s="2430"/>
    </row>
    <row r="8" spans="1:14">
      <c r="A8" s="2548"/>
      <c r="B8" s="2829" t="s">
        <v>462</v>
      </c>
      <c r="C8" s="1183"/>
      <c r="D8" s="276"/>
      <c r="E8" s="276"/>
      <c r="F8" s="276"/>
      <c r="G8" s="276"/>
      <c r="H8" s="276"/>
      <c r="I8" s="276"/>
      <c r="J8" s="276"/>
      <c r="K8" s="276"/>
      <c r="L8" s="276"/>
      <c r="M8" s="1184"/>
    </row>
    <row r="9" spans="1:14" ht="15.75" customHeight="1">
      <c r="A9" s="2548"/>
      <c r="B9" s="2830"/>
      <c r="C9" s="2835" t="s">
        <v>8</v>
      </c>
      <c r="D9" s="2835"/>
      <c r="E9" s="2835"/>
      <c r="F9" s="2835" t="s">
        <v>8</v>
      </c>
      <c r="G9" s="2835"/>
      <c r="H9" s="1185"/>
      <c r="I9" s="2835" t="s">
        <v>8</v>
      </c>
      <c r="J9" s="2835"/>
      <c r="K9" s="1185"/>
      <c r="L9" s="1185"/>
      <c r="M9" s="1186"/>
    </row>
    <row r="10" spans="1:14">
      <c r="A10" s="2548"/>
      <c r="B10" s="2831"/>
      <c r="C10" s="2836" t="s">
        <v>463</v>
      </c>
      <c r="D10" s="2837"/>
      <c r="E10" s="1187"/>
      <c r="F10" s="2835" t="s">
        <v>463</v>
      </c>
      <c r="G10" s="2835"/>
      <c r="H10" s="1187"/>
      <c r="I10" s="2835" t="s">
        <v>463</v>
      </c>
      <c r="J10" s="2835"/>
      <c r="K10" s="1187"/>
      <c r="L10" s="1187"/>
      <c r="M10" s="1188"/>
    </row>
    <row r="11" spans="1:14" ht="67.150000000000006" customHeight="1">
      <c r="A11" s="2548"/>
      <c r="B11" s="1053" t="s">
        <v>464</v>
      </c>
      <c r="C11" s="2817" t="s">
        <v>2174</v>
      </c>
      <c r="D11" s="2441"/>
      <c r="E11" s="2441"/>
      <c r="F11" s="2441"/>
      <c r="G11" s="2441"/>
      <c r="H11" s="2441"/>
      <c r="I11" s="2441"/>
      <c r="J11" s="2441"/>
      <c r="K11" s="2441"/>
      <c r="L11" s="2441"/>
      <c r="M11" s="2442"/>
    </row>
    <row r="12" spans="1:14" ht="125.45" customHeight="1">
      <c r="A12" s="2548"/>
      <c r="B12" s="1053" t="s">
        <v>543</v>
      </c>
      <c r="C12" s="2817" t="s">
        <v>2175</v>
      </c>
      <c r="D12" s="2441"/>
      <c r="E12" s="2441"/>
      <c r="F12" s="2441"/>
      <c r="G12" s="2441"/>
      <c r="H12" s="2441"/>
      <c r="I12" s="2441"/>
      <c r="J12" s="2441"/>
      <c r="K12" s="2441"/>
      <c r="L12" s="2441"/>
      <c r="M12" s="2442"/>
    </row>
    <row r="13" spans="1:14" ht="38.450000000000003" customHeight="1">
      <c r="A13" s="2548"/>
      <c r="B13" s="1053" t="s">
        <v>545</v>
      </c>
      <c r="C13" s="2818" t="s">
        <v>2176</v>
      </c>
      <c r="D13" s="2819"/>
      <c r="E13" s="2819"/>
      <c r="F13" s="2819"/>
      <c r="G13" s="2819"/>
      <c r="H13" s="2819"/>
      <c r="I13" s="2819"/>
      <c r="J13" s="2819"/>
      <c r="K13" s="2819"/>
      <c r="L13" s="2819"/>
      <c r="M13" s="2820"/>
    </row>
    <row r="14" spans="1:14">
      <c r="A14" s="2548"/>
      <c r="B14" s="986" t="s">
        <v>547</v>
      </c>
      <c r="C14" s="2817" t="s">
        <v>2142</v>
      </c>
      <c r="D14" s="2441"/>
      <c r="E14" s="1058" t="s">
        <v>548</v>
      </c>
      <c r="F14" s="2663" t="s">
        <v>2143</v>
      </c>
      <c r="G14" s="2441"/>
      <c r="H14" s="2441"/>
      <c r="I14" s="2441"/>
      <c r="J14" s="2441"/>
      <c r="K14" s="2441"/>
      <c r="L14" s="2441"/>
      <c r="M14" s="2442"/>
    </row>
    <row r="15" spans="1:14" s="440" customFormat="1">
      <c r="A15" s="2659" t="s">
        <v>465</v>
      </c>
      <c r="B15" s="1271" t="s">
        <v>2</v>
      </c>
      <c r="C15" s="2843" t="s">
        <v>8</v>
      </c>
      <c r="D15" s="2489"/>
      <c r="E15" s="2489"/>
      <c r="F15" s="2489"/>
      <c r="G15" s="2489"/>
      <c r="H15" s="2489"/>
      <c r="I15" s="2489"/>
      <c r="J15" s="2489"/>
      <c r="K15" s="2489"/>
      <c r="L15" s="2489"/>
      <c r="M15" s="2490"/>
      <c r="N15" s="1276"/>
    </row>
    <row r="16" spans="1:14" ht="34.9" customHeight="1">
      <c r="A16" s="2519"/>
      <c r="B16" s="1059" t="s">
        <v>550</v>
      </c>
      <c r="C16" s="2817" t="s">
        <v>2177</v>
      </c>
      <c r="D16" s="2441"/>
      <c r="E16" s="2441"/>
      <c r="F16" s="2441"/>
      <c r="G16" s="2441"/>
      <c r="H16" s="2441"/>
      <c r="I16" s="2441"/>
      <c r="J16" s="2441"/>
      <c r="K16" s="2441"/>
      <c r="L16" s="2441"/>
      <c r="M16" s="2442"/>
    </row>
    <row r="17" spans="1:13" ht="8.25" customHeight="1">
      <c r="A17" s="2519"/>
      <c r="B17" s="2821" t="s">
        <v>466</v>
      </c>
      <c r="C17" s="1190"/>
      <c r="D17" s="1100"/>
      <c r="E17" s="1100"/>
      <c r="F17" s="1100"/>
      <c r="G17" s="1100"/>
      <c r="H17" s="1100"/>
      <c r="I17" s="1100"/>
      <c r="J17" s="1100"/>
      <c r="K17" s="1100"/>
      <c r="L17" s="1100"/>
      <c r="M17" s="697"/>
    </row>
    <row r="18" spans="1:13" ht="9" customHeight="1">
      <c r="A18" s="2519"/>
      <c r="B18" s="2822"/>
      <c r="C18" s="1191"/>
      <c r="D18" s="1113"/>
      <c r="E18" s="1122"/>
      <c r="F18" s="1113"/>
      <c r="G18" s="1122"/>
      <c r="H18" s="1113"/>
      <c r="I18" s="1122"/>
      <c r="J18" s="1113"/>
      <c r="K18" s="1122"/>
      <c r="L18" s="1122"/>
      <c r="M18" s="75"/>
    </row>
    <row r="19" spans="1:13">
      <c r="A19" s="2519"/>
      <c r="B19" s="2822"/>
      <c r="C19" s="1192" t="s">
        <v>467</v>
      </c>
      <c r="D19" s="1193"/>
      <c r="E19" s="94" t="s">
        <v>468</v>
      </c>
      <c r="F19" s="1193"/>
      <c r="G19" s="94" t="s">
        <v>469</v>
      </c>
      <c r="H19" s="1193"/>
      <c r="I19" s="94" t="s">
        <v>470</v>
      </c>
      <c r="J19" s="1194"/>
      <c r="K19" s="94"/>
      <c r="L19" s="94"/>
      <c r="M19" s="1195"/>
    </row>
    <row r="20" spans="1:13">
      <c r="A20" s="2519"/>
      <c r="B20" s="2822"/>
      <c r="C20" s="1192" t="s">
        <v>471</v>
      </c>
      <c r="D20" s="1194"/>
      <c r="E20" s="94" t="s">
        <v>472</v>
      </c>
      <c r="F20" s="1194"/>
      <c r="G20" s="94" t="s">
        <v>473</v>
      </c>
      <c r="H20" s="1194"/>
      <c r="I20" s="94"/>
      <c r="J20" s="94"/>
      <c r="K20" s="94"/>
      <c r="L20" s="94"/>
      <c r="M20" s="1195"/>
    </row>
    <row r="21" spans="1:13">
      <c r="A21" s="2519"/>
      <c r="B21" s="2822"/>
      <c r="C21" s="1192" t="s">
        <v>474</v>
      </c>
      <c r="D21" s="1194"/>
      <c r="E21" s="94" t="s">
        <v>475</v>
      </c>
      <c r="F21" s="1194"/>
      <c r="G21" s="94"/>
      <c r="H21" s="94"/>
      <c r="I21" s="94"/>
      <c r="J21" s="94"/>
      <c r="K21" s="94"/>
      <c r="L21" s="94"/>
      <c r="M21" s="1195"/>
    </row>
    <row r="22" spans="1:13">
      <c r="A22" s="2519"/>
      <c r="B22" s="2822"/>
      <c r="C22" s="1192" t="s">
        <v>476</v>
      </c>
      <c r="D22" s="1194" t="s">
        <v>477</v>
      </c>
      <c r="E22" s="94" t="s">
        <v>478</v>
      </c>
      <c r="F22" s="1156" t="s">
        <v>2178</v>
      </c>
      <c r="G22" s="1156"/>
      <c r="H22" s="1156"/>
      <c r="I22" s="1156"/>
      <c r="J22" s="1156"/>
      <c r="K22" s="1156"/>
      <c r="L22" s="1156"/>
      <c r="M22" s="1196"/>
    </row>
    <row r="23" spans="1:13" ht="9.75" customHeight="1">
      <c r="A23" s="2519"/>
      <c r="B23" s="2823"/>
      <c r="C23" s="1197"/>
      <c r="D23" s="1198"/>
      <c r="E23" s="1198"/>
      <c r="F23" s="1198"/>
      <c r="G23" s="1198"/>
      <c r="H23" s="1198"/>
      <c r="I23" s="1198"/>
      <c r="J23" s="1198"/>
      <c r="K23" s="1198"/>
      <c r="L23" s="1198"/>
      <c r="M23" s="1199"/>
    </row>
    <row r="24" spans="1:13">
      <c r="A24" s="2519"/>
      <c r="B24" s="2821" t="s">
        <v>479</v>
      </c>
      <c r="C24" s="1200"/>
      <c r="D24" s="1201"/>
      <c r="E24" s="1201"/>
      <c r="F24" s="1201"/>
      <c r="G24" s="1201"/>
      <c r="H24" s="1201"/>
      <c r="I24" s="1201"/>
      <c r="J24" s="1201"/>
      <c r="K24" s="1201"/>
      <c r="L24" s="276"/>
      <c r="M24" s="1184"/>
    </row>
    <row r="25" spans="1:13">
      <c r="A25" s="2519"/>
      <c r="B25" s="2822"/>
      <c r="C25" s="1192" t="s">
        <v>480</v>
      </c>
      <c r="D25" s="1194"/>
      <c r="E25" s="94"/>
      <c r="F25" s="94" t="s">
        <v>481</v>
      </c>
      <c r="G25" s="1194"/>
      <c r="H25" s="94"/>
      <c r="I25" s="94" t="s">
        <v>482</v>
      </c>
      <c r="J25" s="1194" t="s">
        <v>477</v>
      </c>
      <c r="K25" s="94"/>
      <c r="L25" s="1185"/>
      <c r="M25" s="1186"/>
    </row>
    <row r="26" spans="1:13">
      <c r="A26" s="2519"/>
      <c r="B26" s="2822"/>
      <c r="C26" s="1192" t="s">
        <v>483</v>
      </c>
      <c r="D26" s="1202"/>
      <c r="E26" s="1185"/>
      <c r="F26" s="94" t="s">
        <v>484</v>
      </c>
      <c r="G26" s="1194"/>
      <c r="H26" s="1185"/>
      <c r="I26" s="1185"/>
      <c r="J26" s="1185"/>
      <c r="K26" s="1185"/>
      <c r="L26" s="1185"/>
      <c r="M26" s="1186"/>
    </row>
    <row r="27" spans="1:13">
      <c r="A27" s="2519"/>
      <c r="B27" s="2823"/>
      <c r="C27" s="1197"/>
      <c r="D27" s="1198"/>
      <c r="E27" s="1198"/>
      <c r="F27" s="1198"/>
      <c r="G27" s="1198"/>
      <c r="H27" s="1198"/>
      <c r="I27" s="1198"/>
      <c r="J27" s="1198"/>
      <c r="K27" s="1198"/>
      <c r="L27" s="1187"/>
      <c r="M27" s="1188"/>
    </row>
    <row r="28" spans="1:13">
      <c r="A28" s="2519"/>
      <c r="B28" s="2829" t="s">
        <v>485</v>
      </c>
      <c r="C28" s="1200"/>
      <c r="D28" s="1201"/>
      <c r="E28" s="1201"/>
      <c r="F28" s="1201"/>
      <c r="G28" s="1201"/>
      <c r="H28" s="1201"/>
      <c r="I28" s="1201"/>
      <c r="J28" s="1201"/>
      <c r="K28" s="1201"/>
      <c r="L28" s="1201"/>
      <c r="M28" s="1203"/>
    </row>
    <row r="29" spans="1:13">
      <c r="A29" s="2519"/>
      <c r="B29" s="2830"/>
      <c r="C29" s="1204" t="s">
        <v>486</v>
      </c>
      <c r="D29" s="1205" t="s">
        <v>9</v>
      </c>
      <c r="E29" s="94"/>
      <c r="F29" s="1206" t="s">
        <v>487</v>
      </c>
      <c r="G29" s="1205" t="s">
        <v>9</v>
      </c>
      <c r="H29" s="94"/>
      <c r="I29" s="1206" t="s">
        <v>488</v>
      </c>
      <c r="J29" s="1205" t="s">
        <v>9</v>
      </c>
      <c r="K29" s="1105"/>
      <c r="L29" s="1125"/>
      <c r="M29" s="1195"/>
    </row>
    <row r="30" spans="1:13">
      <c r="A30" s="2519"/>
      <c r="B30" s="2831"/>
      <c r="C30" s="1197"/>
      <c r="D30" s="1198"/>
      <c r="E30" s="1198"/>
      <c r="F30" s="1198"/>
      <c r="G30" s="1198"/>
      <c r="H30" s="1198"/>
      <c r="I30" s="1198"/>
      <c r="J30" s="1198"/>
      <c r="K30" s="1198"/>
      <c r="L30" s="1198"/>
      <c r="M30" s="1199"/>
    </row>
    <row r="31" spans="1:13">
      <c r="A31" s="2519"/>
      <c r="B31" s="2821" t="s">
        <v>489</v>
      </c>
      <c r="C31" s="1207"/>
      <c r="D31" s="1208"/>
      <c r="E31" s="1208"/>
      <c r="F31" s="1208"/>
      <c r="G31" s="1208"/>
      <c r="H31" s="1208"/>
      <c r="I31" s="1208"/>
      <c r="J31" s="1208"/>
      <c r="K31" s="1208"/>
      <c r="L31" s="276"/>
      <c r="M31" s="1184"/>
    </row>
    <row r="32" spans="1:13">
      <c r="A32" s="2519"/>
      <c r="B32" s="2822"/>
      <c r="C32" s="1192" t="s">
        <v>490</v>
      </c>
      <c r="D32" s="1086">
        <v>2021</v>
      </c>
      <c r="E32" s="1209"/>
      <c r="F32" s="94" t="s">
        <v>491</v>
      </c>
      <c r="G32" s="1210">
        <v>2026</v>
      </c>
      <c r="H32" s="1209"/>
      <c r="I32" s="1206"/>
      <c r="J32" s="1209"/>
      <c r="K32" s="1209"/>
      <c r="L32" s="1185"/>
      <c r="M32" s="1186"/>
    </row>
    <row r="33" spans="1:14">
      <c r="A33" s="2519"/>
      <c r="B33" s="2823"/>
      <c r="C33" s="1197"/>
      <c r="D33" s="1211"/>
      <c r="E33" s="1212"/>
      <c r="F33" s="1198"/>
      <c r="G33" s="1212"/>
      <c r="H33" s="1212"/>
      <c r="I33" s="1213"/>
      <c r="J33" s="1212"/>
      <c r="K33" s="1212"/>
      <c r="L33" s="1187"/>
      <c r="M33" s="1188"/>
    </row>
    <row r="34" spans="1:14">
      <c r="A34" s="2519"/>
      <c r="B34" s="2821" t="s">
        <v>493</v>
      </c>
      <c r="C34" s="1214"/>
      <c r="D34" s="1215"/>
      <c r="E34" s="1215"/>
      <c r="F34" s="1215"/>
      <c r="G34" s="1215"/>
      <c r="H34" s="1215"/>
      <c r="I34" s="1215"/>
      <c r="J34" s="1215"/>
      <c r="K34" s="1215"/>
      <c r="L34" s="1215"/>
      <c r="M34" s="1216"/>
      <c r="N34" s="1217"/>
    </row>
    <row r="35" spans="1:14">
      <c r="A35" s="2519"/>
      <c r="B35" s="2822"/>
      <c r="C35" s="1218"/>
      <c r="D35" s="1219" t="s">
        <v>494</v>
      </c>
      <c r="E35" s="1219"/>
      <c r="F35" s="1219" t="s">
        <v>495</v>
      </c>
      <c r="G35" s="1219"/>
      <c r="H35" s="1220" t="s">
        <v>496</v>
      </c>
      <c r="I35" s="1220"/>
      <c r="J35" s="1220" t="s">
        <v>497</v>
      </c>
      <c r="K35" s="1219"/>
      <c r="L35" s="1219" t="s">
        <v>498</v>
      </c>
      <c r="M35" s="1221"/>
      <c r="N35" s="1217"/>
    </row>
    <row r="36" spans="1:14">
      <c r="A36" s="2519"/>
      <c r="B36" s="2822"/>
      <c r="C36" s="1218"/>
      <c r="D36" s="1222">
        <v>1</v>
      </c>
      <c r="E36" s="1223"/>
      <c r="F36" s="1222">
        <v>1</v>
      </c>
      <c r="G36" s="1223"/>
      <c r="H36" s="1222">
        <v>1</v>
      </c>
      <c r="I36" s="1223"/>
      <c r="J36" s="1222"/>
      <c r="K36" s="1223"/>
      <c r="L36" s="1224">
        <v>1</v>
      </c>
      <c r="M36" s="1225"/>
      <c r="N36" s="1217"/>
    </row>
    <row r="37" spans="1:14">
      <c r="A37" s="2519"/>
      <c r="B37" s="2822"/>
      <c r="C37" s="1218"/>
      <c r="D37" s="1219" t="s">
        <v>499</v>
      </c>
      <c r="E37" s="1219"/>
      <c r="F37" s="1219" t="s">
        <v>500</v>
      </c>
      <c r="G37" s="1219"/>
      <c r="H37" s="1220" t="s">
        <v>501</v>
      </c>
      <c r="I37" s="1220"/>
      <c r="J37" s="1220" t="s">
        <v>502</v>
      </c>
      <c r="K37" s="1219"/>
      <c r="L37" s="1219" t="s">
        <v>503</v>
      </c>
      <c r="M37" s="1221"/>
      <c r="N37" s="1217"/>
    </row>
    <row r="38" spans="1:14">
      <c r="A38" s="2519"/>
      <c r="B38" s="2822"/>
      <c r="C38" s="1218"/>
      <c r="D38" s="1224">
        <v>1</v>
      </c>
      <c r="E38" s="1223"/>
      <c r="F38" s="1224"/>
      <c r="G38" s="1223"/>
      <c r="H38" s="1224"/>
      <c r="I38" s="1223"/>
      <c r="J38" s="1224"/>
      <c r="K38" s="1223"/>
      <c r="L38" s="1224"/>
      <c r="M38" s="1226"/>
      <c r="N38" s="1217"/>
    </row>
    <row r="39" spans="1:14">
      <c r="A39" s="2519"/>
      <c r="B39" s="2822"/>
      <c r="C39" s="1218"/>
      <c r="D39" s="1219" t="s">
        <v>504</v>
      </c>
      <c r="E39" s="1219"/>
      <c r="F39" s="1219" t="s">
        <v>505</v>
      </c>
      <c r="G39" s="1219"/>
      <c r="H39" s="1220" t="s">
        <v>506</v>
      </c>
      <c r="I39" s="1220"/>
      <c r="J39" s="1220" t="s">
        <v>507</v>
      </c>
      <c r="K39" s="1219"/>
      <c r="L39" s="1219" t="s">
        <v>508</v>
      </c>
      <c r="M39" s="1221"/>
      <c r="N39" s="1217"/>
    </row>
    <row r="40" spans="1:14">
      <c r="A40" s="2519"/>
      <c r="B40" s="2822"/>
      <c r="C40" s="1218"/>
      <c r="D40" s="1224"/>
      <c r="E40" s="1223"/>
      <c r="F40" s="1224"/>
      <c r="G40" s="1223"/>
      <c r="H40" s="1224"/>
      <c r="I40" s="1223"/>
      <c r="J40" s="1224"/>
      <c r="K40" s="1223"/>
      <c r="L40" s="1224"/>
      <c r="M40" s="1225"/>
      <c r="N40" s="1217"/>
    </row>
    <row r="41" spans="1:14">
      <c r="A41" s="2519"/>
      <c r="B41" s="2822"/>
      <c r="C41" s="1218"/>
      <c r="D41" s="1227" t="s">
        <v>508</v>
      </c>
      <c r="E41" s="1227"/>
      <c r="F41" s="1227" t="s">
        <v>509</v>
      </c>
      <c r="G41" s="1227"/>
      <c r="H41" s="1215"/>
      <c r="I41" s="1215"/>
      <c r="J41" s="1215"/>
      <c r="K41" s="1215"/>
      <c r="L41" s="1215"/>
      <c r="M41" s="1216"/>
      <c r="N41" s="1217"/>
    </row>
    <row r="42" spans="1:14">
      <c r="A42" s="2519"/>
      <c r="B42" s="2822"/>
      <c r="C42" s="1218"/>
      <c r="D42" s="1224"/>
      <c r="E42" s="1228"/>
      <c r="F42" s="2832">
        <v>5</v>
      </c>
      <c r="G42" s="2833"/>
      <c r="H42" s="2834"/>
      <c r="I42" s="2834"/>
      <c r="J42" s="1219"/>
      <c r="K42" s="1219"/>
      <c r="L42" s="1219"/>
      <c r="M42" s="1221"/>
      <c r="N42" s="1217"/>
    </row>
    <row r="43" spans="1:14">
      <c r="A43" s="2519"/>
      <c r="B43" s="2822"/>
      <c r="C43" s="1229"/>
      <c r="D43" s="1227"/>
      <c r="E43" s="1227"/>
      <c r="F43" s="1227"/>
      <c r="G43" s="1227"/>
      <c r="H43" s="1230"/>
      <c r="I43" s="1230"/>
      <c r="J43" s="1230"/>
      <c r="K43" s="1230"/>
      <c r="L43" s="1230"/>
      <c r="M43" s="1231"/>
      <c r="N43" s="1217"/>
    </row>
    <row r="44" spans="1:14" ht="18" customHeight="1">
      <c r="A44" s="2519"/>
      <c r="B44" s="2821" t="s">
        <v>510</v>
      </c>
      <c r="C44" s="1200"/>
      <c r="D44" s="1201"/>
      <c r="E44" s="1201"/>
      <c r="F44" s="1201"/>
      <c r="G44" s="1201"/>
      <c r="H44" s="1201"/>
      <c r="I44" s="1201"/>
      <c r="J44" s="1201"/>
      <c r="K44" s="1201"/>
      <c r="L44" s="1185"/>
      <c r="M44" s="1186"/>
    </row>
    <row r="45" spans="1:14">
      <c r="A45" s="2519"/>
      <c r="B45" s="2822"/>
      <c r="C45" s="1232"/>
      <c r="D45" s="1233" t="s">
        <v>131</v>
      </c>
      <c r="E45" s="1234" t="s">
        <v>28</v>
      </c>
      <c r="F45" s="2824" t="s">
        <v>511</v>
      </c>
      <c r="G45" s="2825"/>
      <c r="H45" s="2825"/>
      <c r="I45" s="2825"/>
      <c r="J45" s="2825"/>
      <c r="K45" s="94" t="s">
        <v>512</v>
      </c>
      <c r="L45" s="2446"/>
      <c r="M45" s="2447"/>
    </row>
    <row r="46" spans="1:14">
      <c r="A46" s="2519"/>
      <c r="B46" s="2822"/>
      <c r="C46" s="1232"/>
      <c r="D46" s="1202"/>
      <c r="E46" s="1194" t="s">
        <v>477</v>
      </c>
      <c r="F46" s="2824"/>
      <c r="G46" s="2825"/>
      <c r="H46" s="2825"/>
      <c r="I46" s="2825"/>
      <c r="J46" s="2825"/>
      <c r="K46" s="1185"/>
      <c r="L46" s="2448"/>
      <c r="M46" s="2449"/>
    </row>
    <row r="47" spans="1:14">
      <c r="A47" s="2519"/>
      <c r="B47" s="2823"/>
      <c r="C47" s="1235"/>
      <c r="D47" s="1187"/>
      <c r="E47" s="1187"/>
      <c r="F47" s="1187"/>
      <c r="G47" s="1187"/>
      <c r="H47" s="1187"/>
      <c r="I47" s="1187"/>
      <c r="J47" s="1187"/>
      <c r="K47" s="1187"/>
      <c r="L47" s="1185"/>
      <c r="M47" s="1186"/>
    </row>
    <row r="48" spans="1:14" ht="44.45" customHeight="1">
      <c r="A48" s="2519"/>
      <c r="B48" s="1053" t="s">
        <v>513</v>
      </c>
      <c r="C48" s="2817" t="s">
        <v>2179</v>
      </c>
      <c r="D48" s="2441"/>
      <c r="E48" s="2441"/>
      <c r="F48" s="2441"/>
      <c r="G48" s="2441"/>
      <c r="H48" s="2441"/>
      <c r="I48" s="2441"/>
      <c r="J48" s="2441"/>
      <c r="K48" s="2441"/>
      <c r="L48" s="2441"/>
      <c r="M48" s="2442"/>
    </row>
    <row r="49" spans="1:14" ht="49.9" customHeight="1">
      <c r="A49" s="2519"/>
      <c r="B49" s="1059" t="s">
        <v>514</v>
      </c>
      <c r="C49" s="2817" t="s">
        <v>2148</v>
      </c>
      <c r="D49" s="2441"/>
      <c r="E49" s="2441"/>
      <c r="F49" s="2441"/>
      <c r="G49" s="2441"/>
      <c r="H49" s="2441"/>
      <c r="I49" s="2441"/>
      <c r="J49" s="2441"/>
      <c r="K49" s="2441"/>
      <c r="L49" s="2441"/>
      <c r="M49" s="2442"/>
    </row>
    <row r="50" spans="1:14">
      <c r="A50" s="2519"/>
      <c r="B50" s="1059" t="s">
        <v>515</v>
      </c>
      <c r="C50" s="1123">
        <v>30</v>
      </c>
      <c r="D50" s="1105"/>
      <c r="E50" s="1105"/>
      <c r="F50" s="1105"/>
      <c r="G50" s="1105"/>
      <c r="H50" s="1105"/>
      <c r="I50" s="1105"/>
      <c r="J50" s="1105"/>
      <c r="K50" s="1105"/>
      <c r="L50" s="1105"/>
      <c r="M50" s="1106"/>
    </row>
    <row r="51" spans="1:14">
      <c r="A51" s="2519"/>
      <c r="B51" s="1059" t="s">
        <v>517</v>
      </c>
      <c r="C51" s="1182" t="s">
        <v>9</v>
      </c>
      <c r="D51" s="1105"/>
      <c r="E51" s="1105"/>
      <c r="F51" s="1105"/>
      <c r="G51" s="1105"/>
      <c r="H51" s="1105"/>
      <c r="I51" s="1105"/>
      <c r="J51" s="1105"/>
      <c r="K51" s="1105"/>
      <c r="L51" s="1105"/>
      <c r="M51" s="1106"/>
    </row>
    <row r="52" spans="1:14" ht="15.75" customHeight="1">
      <c r="A52" s="2649" t="s">
        <v>518</v>
      </c>
      <c r="B52" s="1081" t="s">
        <v>519</v>
      </c>
      <c r="C52" s="2650" t="s">
        <v>214</v>
      </c>
      <c r="D52" s="2420"/>
      <c r="E52" s="2420"/>
      <c r="F52" s="2420"/>
      <c r="G52" s="2420"/>
      <c r="H52" s="2420"/>
      <c r="I52" s="2420"/>
      <c r="J52" s="2420"/>
      <c r="K52" s="2420"/>
      <c r="L52" s="2420"/>
      <c r="M52" s="2421"/>
    </row>
    <row r="53" spans="1:14" ht="15.75" customHeight="1">
      <c r="A53" s="2502"/>
      <c r="B53" s="1081" t="s">
        <v>521</v>
      </c>
      <c r="C53" s="2650" t="s">
        <v>213</v>
      </c>
      <c r="D53" s="2420"/>
      <c r="E53" s="2420"/>
      <c r="F53" s="2420"/>
      <c r="G53" s="2420"/>
      <c r="H53" s="2420"/>
      <c r="I53" s="2420"/>
      <c r="J53" s="2420"/>
      <c r="K53" s="2420"/>
      <c r="L53" s="2420"/>
      <c r="M53" s="2421"/>
    </row>
    <row r="54" spans="1:14" ht="15.75" customHeight="1">
      <c r="A54" s="2502"/>
      <c r="B54" s="1081" t="s">
        <v>523</v>
      </c>
      <c r="C54" s="2650" t="s">
        <v>1</v>
      </c>
      <c r="D54" s="2420"/>
      <c r="E54" s="2420"/>
      <c r="F54" s="2420"/>
      <c r="G54" s="2420"/>
      <c r="H54" s="2420"/>
      <c r="I54" s="2420"/>
      <c r="J54" s="2420"/>
      <c r="K54" s="2420"/>
      <c r="L54" s="2420"/>
      <c r="M54" s="2421"/>
    </row>
    <row r="55" spans="1:14">
      <c r="A55" s="2502"/>
      <c r="B55" s="1082" t="s">
        <v>524</v>
      </c>
      <c r="C55" s="2818" t="s">
        <v>2149</v>
      </c>
      <c r="D55" s="2819"/>
      <c r="E55" s="2819"/>
      <c r="F55" s="2819"/>
      <c r="G55" s="2819"/>
      <c r="H55" s="2819"/>
      <c r="I55" s="2819"/>
      <c r="J55" s="2819"/>
      <c r="K55" s="2819"/>
      <c r="L55" s="2819"/>
      <c r="M55" s="2820"/>
      <c r="N55" s="994"/>
    </row>
    <row r="56" spans="1:14" ht="15.75" customHeight="1">
      <c r="A56" s="2502"/>
      <c r="B56" s="1081" t="s">
        <v>526</v>
      </c>
      <c r="C56" s="2746" t="s">
        <v>216</v>
      </c>
      <c r="D56" s="2420"/>
      <c r="E56" s="2420"/>
      <c r="F56" s="2420"/>
      <c r="G56" s="2420"/>
      <c r="H56" s="2420"/>
      <c r="I56" s="2420"/>
      <c r="J56" s="2420"/>
      <c r="K56" s="2420"/>
      <c r="L56" s="2420"/>
      <c r="M56" s="2421"/>
    </row>
    <row r="57" spans="1:14" ht="16.5" thickBot="1">
      <c r="A57" s="2516"/>
      <c r="B57" s="1081" t="s">
        <v>527</v>
      </c>
      <c r="C57" s="2818" t="s">
        <v>215</v>
      </c>
      <c r="D57" s="2819"/>
      <c r="E57" s="2819"/>
      <c r="F57" s="2819"/>
      <c r="G57" s="2819"/>
      <c r="H57" s="2819"/>
      <c r="I57" s="2819"/>
      <c r="J57" s="2819"/>
      <c r="K57" s="2819"/>
      <c r="L57" s="2819"/>
      <c r="M57" s="2820"/>
    </row>
    <row r="58" spans="1:14" ht="15.75" customHeight="1">
      <c r="A58" s="2649" t="s">
        <v>528</v>
      </c>
      <c r="B58" s="1089" t="s">
        <v>529</v>
      </c>
      <c r="C58" s="2467" t="s">
        <v>530</v>
      </c>
      <c r="D58" s="2468"/>
      <c r="E58" s="2468"/>
      <c r="F58" s="2468"/>
      <c r="G58" s="2468"/>
      <c r="H58" s="2468"/>
      <c r="I58" s="2468"/>
      <c r="J58" s="2468"/>
      <c r="K58" s="2468"/>
      <c r="L58" s="2468"/>
      <c r="M58" s="2469"/>
    </row>
    <row r="59" spans="1:14" ht="30" customHeight="1">
      <c r="A59" s="2502"/>
      <c r="B59" s="1089" t="s">
        <v>531</v>
      </c>
      <c r="C59" s="2650" t="s">
        <v>532</v>
      </c>
      <c r="D59" s="2420"/>
      <c r="E59" s="2420"/>
      <c r="F59" s="2420"/>
      <c r="G59" s="2420"/>
      <c r="H59" s="2420"/>
      <c r="I59" s="2420"/>
      <c r="J59" s="2420"/>
      <c r="K59" s="2420"/>
      <c r="L59" s="2420"/>
      <c r="M59" s="2421"/>
    </row>
    <row r="60" spans="1:14" ht="30" customHeight="1" thickBot="1">
      <c r="A60" s="2502"/>
      <c r="B60" s="1090" t="s">
        <v>5</v>
      </c>
      <c r="C60" s="2650" t="s">
        <v>1</v>
      </c>
      <c r="D60" s="2420"/>
      <c r="E60" s="2420"/>
      <c r="F60" s="2420"/>
      <c r="G60" s="2420"/>
      <c r="H60" s="2420"/>
      <c r="I60" s="2420"/>
      <c r="J60" s="2420"/>
      <c r="K60" s="2420"/>
      <c r="L60" s="2420"/>
      <c r="M60" s="2421"/>
    </row>
    <row r="61" spans="1:14" ht="16.5" thickBot="1">
      <c r="A61" s="150" t="s">
        <v>533</v>
      </c>
      <c r="B61" s="1236"/>
      <c r="C61" s="2651"/>
      <c r="D61" s="2815"/>
      <c r="E61" s="2815"/>
      <c r="F61" s="2815"/>
      <c r="G61" s="2815"/>
      <c r="H61" s="2815"/>
      <c r="I61" s="2815"/>
      <c r="J61" s="2815"/>
      <c r="K61" s="2815"/>
      <c r="L61" s="2815"/>
      <c r="M61" s="2816"/>
    </row>
  </sheetData>
  <mergeCells count="51">
    <mergeCell ref="B1:M1"/>
    <mergeCell ref="A2:A14"/>
    <mergeCell ref="C2:M2"/>
    <mergeCell ref="C3:M3"/>
    <mergeCell ref="C4:E4"/>
    <mergeCell ref="F4:G4"/>
    <mergeCell ref="H4:M4"/>
    <mergeCell ref="C5:M5"/>
    <mergeCell ref="C6:M6"/>
    <mergeCell ref="C7:G7"/>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28:B30"/>
    <mergeCell ref="B31:B33"/>
    <mergeCell ref="B34:B43"/>
    <mergeCell ref="F42:G42"/>
    <mergeCell ref="H42:I42"/>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A58:A60"/>
    <mergeCell ref="C58:M58"/>
    <mergeCell ref="C59:M59"/>
    <mergeCell ref="C60:M60"/>
    <mergeCell ref="C61:M61"/>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F14" sqref="F14:M1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958</v>
      </c>
      <c r="C1" s="153"/>
      <c r="D1" s="153"/>
      <c r="E1" s="153"/>
      <c r="F1" s="153"/>
      <c r="G1" s="153"/>
      <c r="H1" s="153"/>
      <c r="I1" s="153"/>
      <c r="J1" s="153"/>
      <c r="K1" s="153"/>
      <c r="L1" s="153"/>
      <c r="M1" s="154"/>
    </row>
    <row r="2" spans="1:13" ht="54.75" customHeight="1">
      <c r="A2" s="2547" t="s">
        <v>457</v>
      </c>
      <c r="B2" s="4" t="s">
        <v>458</v>
      </c>
      <c r="C2" s="2582" t="s">
        <v>170</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101</v>
      </c>
      <c r="D7" s="2588"/>
      <c r="E7" s="156"/>
      <c r="F7" s="156"/>
      <c r="G7" s="197"/>
      <c r="H7" s="16" t="s">
        <v>5</v>
      </c>
      <c r="I7" s="2587" t="s">
        <v>147</v>
      </c>
      <c r="J7" s="2588"/>
      <c r="K7" s="2588"/>
      <c r="L7" s="2588"/>
      <c r="M7" s="2589"/>
    </row>
    <row r="8" spans="1:13" ht="15.75" customHeight="1">
      <c r="A8" s="2548"/>
      <c r="B8" s="2539" t="s">
        <v>462</v>
      </c>
      <c r="C8" s="2844"/>
      <c r="D8" s="2845"/>
      <c r="E8" s="2845"/>
      <c r="F8" s="2845"/>
      <c r="G8" s="2845"/>
      <c r="H8" s="2845"/>
      <c r="I8" s="2845"/>
      <c r="J8" s="2845"/>
      <c r="K8" s="2845"/>
      <c r="L8" s="2845"/>
      <c r="M8" s="2846"/>
    </row>
    <row r="9" spans="1:13" ht="15.75" customHeight="1">
      <c r="A9" s="2548"/>
      <c r="B9" s="2540"/>
      <c r="C9" s="2847"/>
      <c r="D9" s="2848"/>
      <c r="E9" s="2848"/>
      <c r="F9" s="2848"/>
      <c r="G9" s="2848"/>
      <c r="H9" s="2848"/>
      <c r="I9" s="2848"/>
      <c r="J9" s="2848"/>
      <c r="K9" s="2848"/>
      <c r="L9" s="2848"/>
      <c r="M9" s="2849"/>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959</v>
      </c>
      <c r="D11" s="2514"/>
      <c r="E11" s="2514"/>
      <c r="F11" s="2514"/>
      <c r="G11" s="2514"/>
      <c r="H11" s="2514"/>
      <c r="I11" s="2514"/>
      <c r="J11" s="2514"/>
      <c r="K11" s="2514"/>
      <c r="L11" s="2514"/>
      <c r="M11" s="2515"/>
    </row>
    <row r="12" spans="1:13" ht="88.5" customHeight="1">
      <c r="A12" s="2548"/>
      <c r="B12" s="109" t="s">
        <v>543</v>
      </c>
      <c r="C12" s="2758" t="s">
        <v>960</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100</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961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v>1</v>
      </c>
      <c r="E29" s="48"/>
      <c r="F29" s="59" t="s">
        <v>487</v>
      </c>
      <c r="G29" s="168">
        <v>2019</v>
      </c>
      <c r="H29" s="48"/>
      <c r="I29" s="59" t="s">
        <v>488</v>
      </c>
      <c r="J29" s="2616" t="s">
        <v>962</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963</v>
      </c>
      <c r="D48" s="2514"/>
      <c r="E48" s="2514"/>
      <c r="F48" s="2514"/>
      <c r="G48" s="2514"/>
      <c r="H48" s="2514"/>
      <c r="I48" s="2514"/>
      <c r="J48" s="2514"/>
      <c r="K48" s="2514"/>
      <c r="L48" s="2514"/>
      <c r="M48" s="2515"/>
    </row>
    <row r="49" spans="1:13" ht="38.25" customHeight="1">
      <c r="A49" s="2519"/>
      <c r="B49" s="5" t="s">
        <v>514</v>
      </c>
      <c r="C49" s="2513" t="s">
        <v>964</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103</v>
      </c>
      <c r="D52" s="2592"/>
      <c r="E52" s="2592"/>
      <c r="F52" s="2592"/>
      <c r="G52" s="2592"/>
      <c r="H52" s="2592"/>
      <c r="I52" s="2592"/>
      <c r="J52" s="2592"/>
      <c r="K52" s="2592"/>
      <c r="L52" s="2592"/>
      <c r="M52" s="2593"/>
    </row>
    <row r="53" spans="1:13" ht="15.75" customHeight="1">
      <c r="A53" s="2502"/>
      <c r="B53" s="98" t="s">
        <v>521</v>
      </c>
      <c r="C53" s="2591" t="s">
        <v>763</v>
      </c>
      <c r="D53" s="2592"/>
      <c r="E53" s="2592"/>
      <c r="F53" s="2592"/>
      <c r="G53" s="2592"/>
      <c r="H53" s="2592"/>
      <c r="I53" s="2592"/>
      <c r="J53" s="2592"/>
      <c r="K53" s="2592"/>
      <c r="L53" s="2592"/>
      <c r="M53" s="2593"/>
    </row>
    <row r="54" spans="1:13" ht="15.75" customHeight="1">
      <c r="A54" s="2502"/>
      <c r="B54" s="98" t="s">
        <v>523</v>
      </c>
      <c r="C54" s="2591" t="s">
        <v>764</v>
      </c>
      <c r="D54" s="2592"/>
      <c r="E54" s="2592"/>
      <c r="F54" s="2592"/>
      <c r="G54" s="2592"/>
      <c r="H54" s="2592"/>
      <c r="I54" s="2592"/>
      <c r="J54" s="2592"/>
      <c r="K54" s="2592"/>
      <c r="L54" s="2592"/>
      <c r="M54" s="2593"/>
    </row>
    <row r="55" spans="1:13" ht="15.75" customHeight="1">
      <c r="A55" s="2502"/>
      <c r="B55" s="99" t="s">
        <v>524</v>
      </c>
      <c r="C55" s="2591" t="s">
        <v>102</v>
      </c>
      <c r="D55" s="2592"/>
      <c r="E55" s="2592"/>
      <c r="F55" s="2592"/>
      <c r="G55" s="2592"/>
      <c r="H55" s="2592"/>
      <c r="I55" s="2592"/>
      <c r="J55" s="2592"/>
      <c r="K55" s="2592"/>
      <c r="L55" s="2592"/>
      <c r="M55" s="2593"/>
    </row>
    <row r="56" spans="1:13" ht="15.75" customHeight="1">
      <c r="A56" s="2502"/>
      <c r="B56" s="98" t="s">
        <v>526</v>
      </c>
      <c r="C56" s="2597" t="s">
        <v>105</v>
      </c>
      <c r="D56" s="2592"/>
      <c r="E56" s="2592"/>
      <c r="F56" s="2592"/>
      <c r="G56" s="2592"/>
      <c r="H56" s="2592"/>
      <c r="I56" s="2592"/>
      <c r="J56" s="2592"/>
      <c r="K56" s="2592"/>
      <c r="L56" s="2592"/>
      <c r="M56" s="2593"/>
    </row>
    <row r="57" spans="1:13" ht="16.5" customHeight="1" thickBot="1">
      <c r="A57" s="2516"/>
      <c r="B57" s="98" t="s">
        <v>527</v>
      </c>
      <c r="C57" s="2591" t="s">
        <v>104</v>
      </c>
      <c r="D57" s="2592"/>
      <c r="E57" s="2592"/>
      <c r="F57" s="2592"/>
      <c r="G57" s="2592"/>
      <c r="H57" s="2592"/>
      <c r="I57" s="2592"/>
      <c r="J57" s="2592"/>
      <c r="K57" s="2592"/>
      <c r="L57" s="2592"/>
      <c r="M57" s="2593"/>
    </row>
    <row r="58" spans="1:13" ht="15.75" customHeight="1">
      <c r="A58" s="2501" t="s">
        <v>528</v>
      </c>
      <c r="B58" s="100" t="s">
        <v>529</v>
      </c>
      <c r="C58" s="2591" t="s">
        <v>765</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764</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C7 C14:D14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1" sqref="C11:M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965</v>
      </c>
      <c r="C1" s="153"/>
      <c r="D1" s="153"/>
      <c r="E1" s="153"/>
      <c r="F1" s="153"/>
      <c r="G1" s="153"/>
      <c r="H1" s="153"/>
      <c r="I1" s="153"/>
      <c r="J1" s="153"/>
      <c r="K1" s="153"/>
      <c r="L1" s="153"/>
      <c r="M1" s="154"/>
    </row>
    <row r="2" spans="1:13" ht="54.75" customHeight="1">
      <c r="A2" s="2547" t="s">
        <v>457</v>
      </c>
      <c r="B2" s="4" t="s">
        <v>458</v>
      </c>
      <c r="C2" s="2582" t="s">
        <v>966</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23</v>
      </c>
      <c r="D7" s="2588"/>
      <c r="E7" s="156"/>
      <c r="F7" s="156"/>
      <c r="G7" s="197"/>
      <c r="H7" s="16" t="s">
        <v>5</v>
      </c>
      <c r="I7" s="2587" t="s">
        <v>1</v>
      </c>
      <c r="J7" s="2588"/>
      <c r="K7" s="2588"/>
      <c r="L7" s="2588"/>
      <c r="M7" s="2589"/>
    </row>
    <row r="8" spans="1:13" ht="15.75" customHeight="1">
      <c r="A8" s="2548"/>
      <c r="B8" s="2539" t="s">
        <v>462</v>
      </c>
      <c r="C8" s="2722" t="s">
        <v>967</v>
      </c>
      <c r="D8" s="2435"/>
      <c r="E8" s="2435"/>
      <c r="F8" s="2435"/>
      <c r="G8" s="2435"/>
      <c r="H8" s="2435"/>
      <c r="I8" s="2435"/>
      <c r="J8" s="2435"/>
      <c r="K8" s="2435"/>
      <c r="L8" s="2435"/>
      <c r="M8" s="2742"/>
    </row>
    <row r="9" spans="1:13" ht="15.75" customHeight="1">
      <c r="A9" s="2548"/>
      <c r="B9" s="2540"/>
      <c r="C9" s="2743"/>
      <c r="D9" s="2744"/>
      <c r="E9" s="2744"/>
      <c r="F9" s="2744"/>
      <c r="G9" s="2744"/>
      <c r="H9" s="2744"/>
      <c r="I9" s="2744"/>
      <c r="J9" s="2744"/>
      <c r="K9" s="2744"/>
      <c r="L9" s="2744"/>
      <c r="M9" s="2745"/>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968</v>
      </c>
      <c r="D11" s="2514"/>
      <c r="E11" s="2514"/>
      <c r="F11" s="2514"/>
      <c r="G11" s="2514"/>
      <c r="H11" s="2514"/>
      <c r="I11" s="2514"/>
      <c r="J11" s="2514"/>
      <c r="K11" s="2514"/>
      <c r="L11" s="2514"/>
      <c r="M11" s="2515"/>
    </row>
    <row r="12" spans="1:13" ht="88.5" customHeight="1">
      <c r="A12" s="2548"/>
      <c r="B12" s="109" t="s">
        <v>543</v>
      </c>
      <c r="C12" s="2758" t="s">
        <v>969</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171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970</v>
      </c>
      <c r="D48" s="2514"/>
      <c r="E48" s="2514"/>
      <c r="F48" s="2514"/>
      <c r="G48" s="2514"/>
      <c r="H48" s="2514"/>
      <c r="I48" s="2514"/>
      <c r="J48" s="2514"/>
      <c r="K48" s="2514"/>
      <c r="L48" s="2514"/>
      <c r="M48" s="2515"/>
    </row>
    <row r="49" spans="1:13" ht="38.25" customHeight="1">
      <c r="A49" s="2519"/>
      <c r="B49" s="5" t="s">
        <v>514</v>
      </c>
      <c r="C49" s="2513" t="s">
        <v>971</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714</v>
      </c>
      <c r="D52" s="2592"/>
      <c r="E52" s="2592"/>
      <c r="F52" s="2592"/>
      <c r="G52" s="2592"/>
      <c r="H52" s="2592"/>
      <c r="I52" s="2592"/>
      <c r="J52" s="2592"/>
      <c r="K52" s="2592"/>
      <c r="L52" s="2592"/>
      <c r="M52" s="2593"/>
    </row>
    <row r="53" spans="1:13" ht="15.75" customHeight="1">
      <c r="A53" s="2502"/>
      <c r="B53" s="98" t="s">
        <v>521</v>
      </c>
      <c r="C53" s="2591" t="s">
        <v>715</v>
      </c>
      <c r="D53" s="2592"/>
      <c r="E53" s="2592"/>
      <c r="F53" s="2592"/>
      <c r="G53" s="2592"/>
      <c r="H53" s="2592"/>
      <c r="I53" s="2592"/>
      <c r="J53" s="2592"/>
      <c r="K53" s="2592"/>
      <c r="L53" s="2592"/>
      <c r="M53" s="2593"/>
    </row>
    <row r="54" spans="1:13" ht="15.75" customHeight="1">
      <c r="A54" s="2502"/>
      <c r="B54" s="98" t="s">
        <v>523</v>
      </c>
      <c r="C54" s="2591" t="s">
        <v>1</v>
      </c>
      <c r="D54" s="2592"/>
      <c r="E54" s="2592"/>
      <c r="F54" s="2592"/>
      <c r="G54" s="2592"/>
      <c r="H54" s="2592"/>
      <c r="I54" s="2592"/>
      <c r="J54" s="2592"/>
      <c r="K54" s="2592"/>
      <c r="L54" s="2592"/>
      <c r="M54" s="2593"/>
    </row>
    <row r="55" spans="1:13" ht="15.75" customHeight="1">
      <c r="A55" s="2502"/>
      <c r="B55" s="99" t="s">
        <v>524</v>
      </c>
      <c r="C55" s="2591" t="s">
        <v>716</v>
      </c>
      <c r="D55" s="2592"/>
      <c r="E55" s="2592"/>
      <c r="F55" s="2592"/>
      <c r="G55" s="2592"/>
      <c r="H55" s="2592"/>
      <c r="I55" s="2592"/>
      <c r="J55" s="2592"/>
      <c r="K55" s="2592"/>
      <c r="L55" s="2592"/>
      <c r="M55" s="2593"/>
    </row>
    <row r="56" spans="1:13" ht="15.75" customHeight="1">
      <c r="A56" s="2502"/>
      <c r="B56" s="98" t="s">
        <v>526</v>
      </c>
      <c r="C56" s="2597" t="s">
        <v>86</v>
      </c>
      <c r="D56" s="2592"/>
      <c r="E56" s="2592"/>
      <c r="F56" s="2592"/>
      <c r="G56" s="2592"/>
      <c r="H56" s="2592"/>
      <c r="I56" s="2592"/>
      <c r="J56" s="2592"/>
      <c r="K56" s="2592"/>
      <c r="L56" s="2592"/>
      <c r="M56" s="2593"/>
    </row>
    <row r="57" spans="1:13" ht="16.5" customHeight="1" thickBot="1">
      <c r="A57" s="2516"/>
      <c r="B57" s="98" t="s">
        <v>527</v>
      </c>
      <c r="C57" s="2591" t="s">
        <v>85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'C:\Users\Anita\Documents\EQUIPO DIFERENCIAL\PPMyEG\[Adultez Matriz de Plan de Accion PPMEG (09-06-20) (1).xlsx]Desplegables'!#REF!</xm:f>
          </x14:formula1>
          <xm:sqref>C7 G45:J46 C14:D14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zoomScale="80" zoomScaleNormal="80" workbookViewId="0">
      <selection activeCell="C1" sqref="C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972</v>
      </c>
      <c r="C1" s="153"/>
      <c r="D1" s="153"/>
      <c r="E1" s="153"/>
      <c r="F1" s="153"/>
      <c r="G1" s="153"/>
      <c r="H1" s="153"/>
      <c r="I1" s="153"/>
      <c r="J1" s="153"/>
      <c r="K1" s="153"/>
      <c r="L1" s="153"/>
      <c r="M1" s="154"/>
    </row>
    <row r="2" spans="1:13" ht="54.75" customHeight="1">
      <c r="A2" s="2547" t="s">
        <v>457</v>
      </c>
      <c r="B2" s="4" t="s">
        <v>458</v>
      </c>
      <c r="C2" s="2582" t="s">
        <v>973</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118</v>
      </c>
      <c r="D7" s="2588"/>
      <c r="E7" s="156"/>
      <c r="F7" s="156"/>
      <c r="G7" s="197"/>
      <c r="H7" s="16" t="s">
        <v>5</v>
      </c>
      <c r="I7" s="2587" t="s">
        <v>837</v>
      </c>
      <c r="J7" s="2588"/>
      <c r="K7" s="2588"/>
      <c r="L7" s="2588"/>
      <c r="M7" s="2589"/>
    </row>
    <row r="8" spans="1:13" ht="15.75" customHeight="1">
      <c r="A8" s="2548"/>
      <c r="B8" s="2539" t="s">
        <v>462</v>
      </c>
      <c r="C8" s="2722" t="s">
        <v>1</v>
      </c>
      <c r="D8" s="2435"/>
      <c r="E8" s="177"/>
      <c r="F8" s="177"/>
      <c r="G8" s="177"/>
      <c r="H8" s="177"/>
      <c r="I8" s="177"/>
      <c r="J8" s="177"/>
      <c r="K8" s="177"/>
      <c r="L8" s="177"/>
      <c r="M8" s="178"/>
    </row>
    <row r="9" spans="1:13" ht="15.75" customHeight="1">
      <c r="A9" s="2548"/>
      <c r="B9" s="2540"/>
      <c r="C9" s="2436"/>
      <c r="D9" s="2437"/>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974</v>
      </c>
      <c r="D11" s="2514"/>
      <c r="E11" s="2514"/>
      <c r="F11" s="2514"/>
      <c r="G11" s="2514"/>
      <c r="H11" s="2514"/>
      <c r="I11" s="2514"/>
      <c r="J11" s="2514"/>
      <c r="K11" s="2514"/>
      <c r="L11" s="2514"/>
      <c r="M11" s="2515"/>
    </row>
    <row r="12" spans="1:13" ht="88.5" customHeight="1">
      <c r="A12" s="2548"/>
      <c r="B12" s="109" t="s">
        <v>543</v>
      </c>
      <c r="C12" s="2758" t="s">
        <v>975</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173</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172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976</v>
      </c>
      <c r="D48" s="2514"/>
      <c r="E48" s="2514"/>
      <c r="F48" s="2514"/>
      <c r="G48" s="2514"/>
      <c r="H48" s="2514"/>
      <c r="I48" s="2514"/>
      <c r="J48" s="2514"/>
      <c r="K48" s="2514"/>
      <c r="L48" s="2514"/>
      <c r="M48" s="2515"/>
    </row>
    <row r="49" spans="1:13" ht="38.25" customHeight="1">
      <c r="A49" s="2519"/>
      <c r="B49" s="5" t="s">
        <v>514</v>
      </c>
      <c r="C49" s="2513" t="s">
        <v>921</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126</v>
      </c>
      <c r="D52" s="2592"/>
      <c r="E52" s="2592"/>
      <c r="F52" s="2592"/>
      <c r="G52" s="2592"/>
      <c r="H52" s="2592"/>
      <c r="I52" s="2592"/>
      <c r="J52" s="2592"/>
      <c r="K52" s="2592"/>
      <c r="L52" s="2592"/>
      <c r="M52" s="2593"/>
    </row>
    <row r="53" spans="1:13" ht="15.75" customHeight="1">
      <c r="A53" s="2502"/>
      <c r="B53" s="98" t="s">
        <v>521</v>
      </c>
      <c r="C53" s="2591"/>
      <c r="D53" s="2592"/>
      <c r="E53" s="2592"/>
      <c r="F53" s="2592"/>
      <c r="G53" s="2592"/>
      <c r="H53" s="2592"/>
      <c r="I53" s="2592"/>
      <c r="J53" s="2592"/>
      <c r="K53" s="2592"/>
      <c r="L53" s="2592"/>
      <c r="M53" s="2593"/>
    </row>
    <row r="54" spans="1:13" ht="15.75" customHeight="1">
      <c r="A54" s="2502"/>
      <c r="B54" s="98" t="s">
        <v>523</v>
      </c>
      <c r="C54" s="2591" t="s">
        <v>977</v>
      </c>
      <c r="D54" s="2592"/>
      <c r="E54" s="2592"/>
      <c r="F54" s="2592"/>
      <c r="G54" s="2592"/>
      <c r="H54" s="2592"/>
      <c r="I54" s="2592"/>
      <c r="J54" s="2592"/>
      <c r="K54" s="2592"/>
      <c r="L54" s="2592"/>
      <c r="M54" s="2593"/>
    </row>
    <row r="55" spans="1:13" ht="15.75" customHeight="1">
      <c r="A55" s="2502"/>
      <c r="B55" s="99" t="s">
        <v>524</v>
      </c>
      <c r="C55" s="2591" t="s">
        <v>125</v>
      </c>
      <c r="D55" s="2592"/>
      <c r="E55" s="2592"/>
      <c r="F55" s="2592"/>
      <c r="G55" s="2592"/>
      <c r="H55" s="2592"/>
      <c r="I55" s="2592"/>
      <c r="J55" s="2592"/>
      <c r="K55" s="2592"/>
      <c r="L55" s="2592"/>
      <c r="M55" s="2593"/>
    </row>
    <row r="56" spans="1:13" ht="15.75" customHeight="1">
      <c r="A56" s="2502"/>
      <c r="B56" s="98" t="s">
        <v>526</v>
      </c>
      <c r="C56" s="2597" t="s">
        <v>127</v>
      </c>
      <c r="D56" s="2592"/>
      <c r="E56" s="2592"/>
      <c r="F56" s="2592"/>
      <c r="G56" s="2592"/>
      <c r="H56" s="2592"/>
      <c r="I56" s="2592"/>
      <c r="J56" s="2592"/>
      <c r="K56" s="2592"/>
      <c r="L56" s="2592"/>
      <c r="M56" s="2593"/>
    </row>
    <row r="57" spans="1:13" ht="16.5" customHeight="1" thickBot="1">
      <c r="A57" s="2516"/>
      <c r="B57" s="98" t="s">
        <v>527</v>
      </c>
      <c r="C57" s="2591" t="s">
        <v>152</v>
      </c>
      <c r="D57" s="2592"/>
      <c r="E57" s="2592"/>
      <c r="F57" s="2592"/>
      <c r="G57" s="2592"/>
      <c r="H57" s="2592"/>
      <c r="I57" s="2592"/>
      <c r="J57" s="2592"/>
      <c r="K57" s="2592"/>
      <c r="L57" s="2592"/>
      <c r="M57" s="2593"/>
    </row>
    <row r="58" spans="1:13" ht="15.75" customHeight="1">
      <c r="A58" s="2501" t="s">
        <v>528</v>
      </c>
      <c r="B58" s="100" t="s">
        <v>529</v>
      </c>
      <c r="C58" s="2591" t="s">
        <v>844</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124</v>
      </c>
      <c r="D60" s="2592"/>
      <c r="E60" s="2592"/>
      <c r="F60" s="2592"/>
      <c r="G60" s="2592"/>
      <c r="H60" s="2592"/>
      <c r="I60" s="2592"/>
      <c r="J60" s="2592"/>
      <c r="K60" s="2592"/>
      <c r="L60" s="2592"/>
      <c r="M60" s="2593"/>
    </row>
    <row r="61" spans="1:13" ht="16.5" customHeight="1" thickBot="1">
      <c r="A61" s="150" t="s">
        <v>533</v>
      </c>
      <c r="B61" s="104"/>
      <c r="C61" s="2752"/>
      <c r="D61" s="2753"/>
      <c r="E61" s="2753"/>
      <c r="F61" s="2753"/>
      <c r="G61" s="2753"/>
      <c r="H61" s="2753"/>
      <c r="I61" s="2753"/>
      <c r="J61" s="2753"/>
      <c r="K61" s="2753"/>
      <c r="L61" s="2753"/>
      <c r="M61" s="2754"/>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display="clopez@sdmujer.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C14:D14 C7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3" sqref="C3:M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978</v>
      </c>
      <c r="C1" s="153"/>
      <c r="D1" s="153"/>
      <c r="E1" s="153"/>
      <c r="F1" s="153"/>
      <c r="G1" s="153"/>
      <c r="H1" s="153"/>
      <c r="I1" s="153"/>
      <c r="J1" s="153"/>
      <c r="K1" s="153"/>
      <c r="L1" s="153"/>
      <c r="M1" s="154"/>
    </row>
    <row r="2" spans="1:13" ht="54.75" customHeight="1">
      <c r="A2" s="2547" t="s">
        <v>457</v>
      </c>
      <c r="B2" s="4" t="s">
        <v>458</v>
      </c>
      <c r="C2" s="2582" t="s">
        <v>990</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155" t="s">
        <v>258</v>
      </c>
      <c r="D7" s="156"/>
      <c r="E7" s="156"/>
      <c r="F7" s="156"/>
      <c r="G7" s="197"/>
      <c r="H7" s="16" t="s">
        <v>5</v>
      </c>
      <c r="I7" s="2628" t="s">
        <v>669</v>
      </c>
      <c r="J7" s="2627"/>
      <c r="K7" s="2627"/>
      <c r="L7" s="2627"/>
      <c r="M7" s="2629"/>
    </row>
    <row r="8" spans="1:13" ht="15.75" customHeight="1">
      <c r="A8" s="2548"/>
      <c r="B8" s="2539" t="s">
        <v>462</v>
      </c>
      <c r="C8" s="2722" t="s">
        <v>8</v>
      </c>
      <c r="D8" s="2435"/>
      <c r="E8" s="177"/>
      <c r="F8" s="177"/>
      <c r="G8" s="177"/>
      <c r="H8" s="177"/>
      <c r="I8" s="177"/>
      <c r="J8" s="177"/>
      <c r="K8" s="177"/>
      <c r="L8" s="177"/>
      <c r="M8" s="178"/>
    </row>
    <row r="9" spans="1:13" ht="15.75" customHeight="1">
      <c r="A9" s="2548"/>
      <c r="B9" s="2540"/>
      <c r="C9" s="2436"/>
      <c r="D9" s="2437"/>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1848</v>
      </c>
      <c r="D11" s="2514"/>
      <c r="E11" s="2514"/>
      <c r="F11" s="2514"/>
      <c r="G11" s="2514"/>
      <c r="H11" s="2514"/>
      <c r="I11" s="2514"/>
      <c r="J11" s="2514"/>
      <c r="K11" s="2514"/>
      <c r="L11" s="2514"/>
      <c r="M11" s="2515"/>
    </row>
    <row r="12" spans="1:13" ht="88.5" customHeight="1">
      <c r="A12" s="2548"/>
      <c r="B12" s="109" t="s">
        <v>543</v>
      </c>
      <c r="C12" s="2758" t="s">
        <v>991</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179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992</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20</v>
      </c>
      <c r="G36" s="2606"/>
      <c r="H36" s="2605">
        <v>20</v>
      </c>
      <c r="I36" s="2606"/>
      <c r="J36" s="2605">
        <v>20</v>
      </c>
      <c r="K36" s="2606"/>
      <c r="L36" s="2605">
        <v>20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20</v>
      </c>
      <c r="E38" s="2606"/>
      <c r="F38" s="2605">
        <v>20</v>
      </c>
      <c r="G38" s="2606"/>
      <c r="H38" s="2605">
        <v>20</v>
      </c>
      <c r="I38" s="2606"/>
      <c r="J38" s="2605">
        <v>20</v>
      </c>
      <c r="K38" s="2606"/>
      <c r="L38" s="2605">
        <v>20</v>
      </c>
      <c r="M38" s="2606"/>
    </row>
    <row r="39" spans="1:13">
      <c r="A39" s="2519"/>
      <c r="B39" s="2432"/>
      <c r="C39" s="72"/>
      <c r="D39" s="73"/>
      <c r="E39" s="73"/>
      <c r="F39" s="73"/>
      <c r="G39" s="73"/>
      <c r="H39" s="74"/>
      <c r="I39" s="74"/>
      <c r="J39" s="74"/>
      <c r="K39" s="73"/>
      <c r="L39" s="73"/>
      <c r="M39" s="32"/>
    </row>
    <row r="40" spans="1:13">
      <c r="A40" s="2519"/>
      <c r="B40" s="2432"/>
      <c r="C40" s="72"/>
      <c r="D40" s="2605">
        <v>20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993</v>
      </c>
      <c r="D48" s="2514"/>
      <c r="E48" s="2514"/>
      <c r="F48" s="2514"/>
      <c r="G48" s="2514"/>
      <c r="H48" s="2514"/>
      <c r="I48" s="2514"/>
      <c r="J48" s="2514"/>
      <c r="K48" s="2514"/>
      <c r="L48" s="2514"/>
      <c r="M48" s="2515"/>
    </row>
    <row r="49" spans="1:13" ht="38.25" customHeight="1">
      <c r="A49" s="2519"/>
      <c r="B49" s="5" t="s">
        <v>514</v>
      </c>
      <c r="C49" s="2513" t="s">
        <v>994</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674</v>
      </c>
      <c r="D52" s="2592"/>
      <c r="E52" s="2592"/>
      <c r="F52" s="2592"/>
      <c r="G52" s="2592"/>
      <c r="H52" s="2592"/>
      <c r="I52" s="2592"/>
      <c r="J52" s="2592"/>
      <c r="K52" s="2592"/>
      <c r="L52" s="2592"/>
      <c r="M52" s="2593"/>
    </row>
    <row r="53" spans="1:13" ht="15.75" customHeight="1">
      <c r="A53" s="2502"/>
      <c r="B53" s="98" t="s">
        <v>521</v>
      </c>
      <c r="C53" s="207" t="s">
        <v>675</v>
      </c>
      <c r="D53" s="80"/>
      <c r="E53" s="80"/>
      <c r="F53" s="80"/>
      <c r="G53" s="80"/>
      <c r="H53" s="80"/>
      <c r="I53" s="80"/>
      <c r="J53" s="80"/>
      <c r="K53" s="80"/>
      <c r="L53" s="80"/>
      <c r="M53" s="76"/>
    </row>
    <row r="54" spans="1:13" ht="15.75" customHeight="1">
      <c r="A54" s="2502"/>
      <c r="B54" s="98" t="s">
        <v>523</v>
      </c>
      <c r="C54" s="2591" t="s">
        <v>676</v>
      </c>
      <c r="D54" s="2592"/>
      <c r="E54" s="2592"/>
      <c r="F54" s="2592"/>
      <c r="G54" s="2592"/>
      <c r="H54" s="2592"/>
      <c r="I54" s="2592"/>
      <c r="J54" s="2592"/>
      <c r="K54" s="2592"/>
      <c r="L54" s="2592"/>
      <c r="M54" s="2593"/>
    </row>
    <row r="55" spans="1:13" ht="15.75" customHeight="1">
      <c r="A55" s="2502"/>
      <c r="B55" s="99" t="s">
        <v>524</v>
      </c>
      <c r="C55" s="2591" t="s">
        <v>677</v>
      </c>
      <c r="D55" s="2592"/>
      <c r="E55" s="2592"/>
      <c r="F55" s="2592"/>
      <c r="G55" s="2592"/>
      <c r="H55" s="2592"/>
      <c r="I55" s="2592"/>
      <c r="J55" s="2592"/>
      <c r="K55" s="2592"/>
      <c r="L55" s="2592"/>
      <c r="M55" s="2593"/>
    </row>
    <row r="56" spans="1:13" ht="15.75" customHeight="1">
      <c r="A56" s="2502"/>
      <c r="B56" s="98" t="s">
        <v>526</v>
      </c>
      <c r="C56" s="2597" t="s">
        <v>77</v>
      </c>
      <c r="D56" s="2592"/>
      <c r="E56" s="2592"/>
      <c r="F56" s="2592"/>
      <c r="G56" s="2592"/>
      <c r="H56" s="2592"/>
      <c r="I56" s="2592"/>
      <c r="J56" s="2592"/>
      <c r="K56" s="2592"/>
      <c r="L56" s="2592"/>
      <c r="M56" s="2593"/>
    </row>
    <row r="57" spans="1:13" ht="16.5" customHeight="1" thickBot="1">
      <c r="A57" s="2516"/>
      <c r="B57" s="98" t="s">
        <v>527</v>
      </c>
      <c r="C57" s="2503"/>
      <c r="D57" s="2504"/>
      <c r="E57" s="2504"/>
      <c r="F57" s="2504"/>
      <c r="G57" s="2504"/>
      <c r="H57" s="2504"/>
      <c r="I57" s="2504"/>
      <c r="J57" s="2504"/>
      <c r="K57" s="2504"/>
      <c r="L57" s="2504"/>
      <c r="M57" s="2505"/>
    </row>
    <row r="58" spans="1:13" ht="15.75" customHeight="1">
      <c r="A58" s="2501" t="s">
        <v>528</v>
      </c>
      <c r="B58" s="100" t="s">
        <v>529</v>
      </c>
      <c r="C58" s="2591" t="s">
        <v>678</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676</v>
      </c>
      <c r="D60" s="2592"/>
      <c r="E60" s="2592"/>
      <c r="F60" s="2592"/>
      <c r="G60" s="2592"/>
      <c r="H60" s="2592"/>
      <c r="I60" s="2592"/>
      <c r="J60" s="2592"/>
      <c r="K60" s="2592"/>
      <c r="L60" s="2592"/>
      <c r="M60" s="2593"/>
    </row>
    <row r="61" spans="1:13" ht="16.5" customHeight="1" thickBot="1">
      <c r="A61" s="150" t="s">
        <v>533</v>
      </c>
      <c r="B61" s="104"/>
      <c r="C61" s="2506" t="s">
        <v>995</v>
      </c>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8">
    <mergeCell ref="A2:A14"/>
    <mergeCell ref="C2:M2"/>
    <mergeCell ref="C3:M3"/>
    <mergeCell ref="F4:G4"/>
    <mergeCell ref="C5:M5"/>
    <mergeCell ref="C6:M6"/>
    <mergeCell ref="I7:M7"/>
    <mergeCell ref="B8:B10"/>
    <mergeCell ref="C8:D9"/>
    <mergeCell ref="C10:D10"/>
    <mergeCell ref="B31:B33"/>
    <mergeCell ref="B34:B43"/>
    <mergeCell ref="D36:E36"/>
    <mergeCell ref="F10:G10"/>
    <mergeCell ref="I10:J10"/>
    <mergeCell ref="C11:M11"/>
    <mergeCell ref="C12:M12"/>
    <mergeCell ref="C13:M13"/>
    <mergeCell ref="C14:D14"/>
    <mergeCell ref="F14:M14"/>
    <mergeCell ref="F36:G36"/>
    <mergeCell ref="H36:I36"/>
    <mergeCell ref="J36:K36"/>
    <mergeCell ref="L36:M36"/>
    <mergeCell ref="D38:E38"/>
    <mergeCell ref="F38:G38"/>
    <mergeCell ref="G45:J46"/>
    <mergeCell ref="L45:M46"/>
    <mergeCell ref="C48:M48"/>
    <mergeCell ref="H38:I38"/>
    <mergeCell ref="J38:K38"/>
    <mergeCell ref="L38:M38"/>
    <mergeCell ref="D40:E40"/>
    <mergeCell ref="F42:G42"/>
    <mergeCell ref="H42:I42"/>
    <mergeCell ref="C49:M49"/>
    <mergeCell ref="A52:A57"/>
    <mergeCell ref="C52:M52"/>
    <mergeCell ref="C54:M54"/>
    <mergeCell ref="C55:M55"/>
    <mergeCell ref="C56:M56"/>
    <mergeCell ref="C57:M57"/>
    <mergeCell ref="A15:A51"/>
    <mergeCell ref="C15:M15"/>
    <mergeCell ref="C16:M16"/>
    <mergeCell ref="B17:B23"/>
    <mergeCell ref="F22:I22"/>
    <mergeCell ref="B24:B27"/>
    <mergeCell ref="J29:L29"/>
    <mergeCell ref="B44:B47"/>
    <mergeCell ref="F45:F46"/>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C14:D14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989</v>
      </c>
      <c r="C1" s="153"/>
      <c r="D1" s="153"/>
      <c r="E1" s="153"/>
      <c r="F1" s="153"/>
      <c r="G1" s="153"/>
      <c r="H1" s="153"/>
      <c r="I1" s="153"/>
      <c r="J1" s="153"/>
      <c r="K1" s="153"/>
      <c r="L1" s="153"/>
      <c r="M1" s="154"/>
    </row>
    <row r="2" spans="1:13" ht="54.75" customHeight="1">
      <c r="A2" s="2547" t="s">
        <v>457</v>
      </c>
      <c r="B2" s="4" t="s">
        <v>458</v>
      </c>
      <c r="C2" s="2582" t="s">
        <v>997</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681</v>
      </c>
      <c r="D7" s="2770"/>
      <c r="E7" s="156"/>
      <c r="F7" s="156"/>
      <c r="G7" s="197"/>
      <c r="H7" s="16" t="s">
        <v>5</v>
      </c>
      <c r="I7" s="2771" t="s">
        <v>693</v>
      </c>
      <c r="J7" s="2770"/>
      <c r="K7" s="2770"/>
      <c r="L7" s="2770"/>
      <c r="M7" s="2772"/>
    </row>
    <row r="8" spans="1:13" ht="15.75" customHeight="1">
      <c r="A8" s="2548"/>
      <c r="B8" s="2539" t="s">
        <v>462</v>
      </c>
      <c r="C8" s="2850" t="s">
        <v>1</v>
      </c>
      <c r="D8" s="2851"/>
      <c r="E8" s="177"/>
      <c r="F8" s="177"/>
      <c r="G8" s="177"/>
      <c r="H8" s="177"/>
      <c r="I8" s="177"/>
      <c r="J8" s="177"/>
      <c r="K8" s="177"/>
      <c r="L8" s="177"/>
      <c r="M8" s="178"/>
    </row>
    <row r="9" spans="1:13" ht="15.75" customHeight="1">
      <c r="A9" s="2548"/>
      <c r="B9" s="2540"/>
      <c r="C9" s="2852"/>
      <c r="D9" s="2853"/>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998</v>
      </c>
      <c r="D11" s="2514"/>
      <c r="E11" s="2514"/>
      <c r="F11" s="2514"/>
      <c r="G11" s="2514"/>
      <c r="H11" s="2514"/>
      <c r="I11" s="2514"/>
      <c r="J11" s="2514"/>
      <c r="K11" s="2514"/>
      <c r="L11" s="2514"/>
      <c r="M11" s="2515"/>
    </row>
    <row r="12" spans="1:13" ht="88.5" customHeight="1">
      <c r="A12" s="2548"/>
      <c r="B12" s="109" t="s">
        <v>543</v>
      </c>
      <c r="C12" s="2758" t="s">
        <v>999</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154</v>
      </c>
      <c r="G14" s="2580"/>
      <c r="H14" s="2580"/>
      <c r="I14" s="2580"/>
      <c r="J14" s="2580"/>
      <c r="K14" s="2580"/>
      <c r="L14" s="2580"/>
      <c r="M14" s="2581"/>
    </row>
    <row r="15" spans="1:13">
      <c r="A15" s="2518" t="s">
        <v>465</v>
      </c>
      <c r="B15" s="5" t="s">
        <v>2</v>
      </c>
      <c r="C15" s="2513" t="s">
        <v>82</v>
      </c>
      <c r="D15" s="2514"/>
      <c r="E15" s="2514"/>
      <c r="F15" s="2514"/>
      <c r="G15" s="2514"/>
      <c r="H15" s="2514"/>
      <c r="I15" s="2514"/>
      <c r="J15" s="2514"/>
      <c r="K15" s="2514"/>
      <c r="L15" s="2514"/>
      <c r="M15" s="2515"/>
    </row>
    <row r="16" spans="1:13" ht="42.75" customHeight="1">
      <c r="A16" s="2519"/>
      <c r="B16" s="5" t="s">
        <v>550</v>
      </c>
      <c r="C16" s="2513" t="s">
        <v>180</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1000</v>
      </c>
      <c r="D48" s="2514"/>
      <c r="E48" s="2514"/>
      <c r="F48" s="2514"/>
      <c r="G48" s="2514"/>
      <c r="H48" s="2514"/>
      <c r="I48" s="2514"/>
      <c r="J48" s="2514"/>
      <c r="K48" s="2514"/>
      <c r="L48" s="2514"/>
      <c r="M48" s="2515"/>
    </row>
    <row r="49" spans="1:13" ht="38.25" customHeight="1">
      <c r="A49" s="2519"/>
      <c r="B49" s="5" t="s">
        <v>514</v>
      </c>
      <c r="C49" s="2513" t="s">
        <v>930</v>
      </c>
      <c r="D49" s="2514"/>
      <c r="E49" s="2514"/>
      <c r="F49" s="2514"/>
      <c r="G49" s="2514"/>
      <c r="H49" s="2514"/>
      <c r="I49" s="2514"/>
      <c r="J49" s="2514"/>
      <c r="K49" s="2514"/>
      <c r="L49" s="2514"/>
      <c r="M49" s="2515"/>
    </row>
    <row r="50" spans="1:13" ht="15.75" customHeight="1">
      <c r="A50" s="2519"/>
      <c r="B50" s="5" t="s">
        <v>515</v>
      </c>
      <c r="C50" s="147" t="s">
        <v>931</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932</v>
      </c>
      <c r="D52" s="2592"/>
      <c r="E52" s="2592"/>
      <c r="F52" s="2592"/>
      <c r="G52" s="2592"/>
      <c r="H52" s="2592"/>
      <c r="I52" s="2592"/>
      <c r="J52" s="2592"/>
      <c r="K52" s="2592"/>
      <c r="L52" s="2592"/>
      <c r="M52" s="2593"/>
    </row>
    <row r="53" spans="1:13" ht="15.75" customHeight="1">
      <c r="A53" s="2502"/>
      <c r="B53" s="98" t="s">
        <v>521</v>
      </c>
      <c r="C53" s="2591" t="s">
        <v>933</v>
      </c>
      <c r="D53" s="2592"/>
      <c r="E53" s="2592"/>
      <c r="F53" s="2592"/>
      <c r="G53" s="2592"/>
      <c r="H53" s="2592"/>
      <c r="I53" s="2592"/>
      <c r="J53" s="2592"/>
      <c r="K53" s="2592"/>
      <c r="L53" s="2592"/>
      <c r="M53" s="2593"/>
    </row>
    <row r="54" spans="1:13" ht="15.75" customHeight="1">
      <c r="A54" s="2502"/>
      <c r="B54" s="98" t="s">
        <v>523</v>
      </c>
      <c r="C54" s="2591" t="s">
        <v>207</v>
      </c>
      <c r="D54" s="2592"/>
      <c r="E54" s="2592"/>
      <c r="F54" s="2592"/>
      <c r="G54" s="2592"/>
      <c r="H54" s="2592"/>
      <c r="I54" s="2592"/>
      <c r="J54" s="2592"/>
      <c r="K54" s="2592"/>
      <c r="L54" s="2592"/>
      <c r="M54" s="2593"/>
    </row>
    <row r="55" spans="1:13" ht="15.75" customHeight="1">
      <c r="A55" s="2502"/>
      <c r="B55" s="99" t="s">
        <v>524</v>
      </c>
      <c r="C55" s="2591" t="s">
        <v>156</v>
      </c>
      <c r="D55" s="2592"/>
      <c r="E55" s="2592"/>
      <c r="F55" s="2592"/>
      <c r="G55" s="2592"/>
      <c r="H55" s="2592"/>
      <c r="I55" s="2592"/>
      <c r="J55" s="2592"/>
      <c r="K55" s="2592"/>
      <c r="L55" s="2592"/>
      <c r="M55" s="2593"/>
    </row>
    <row r="56" spans="1:13" ht="15.75" customHeight="1">
      <c r="A56" s="2502"/>
      <c r="B56" s="98" t="s">
        <v>526</v>
      </c>
      <c r="C56" s="2597" t="s">
        <v>158</v>
      </c>
      <c r="D56" s="2592"/>
      <c r="E56" s="2592"/>
      <c r="F56" s="2592"/>
      <c r="G56" s="2592"/>
      <c r="H56" s="2592"/>
      <c r="I56" s="2592"/>
      <c r="J56" s="2592"/>
      <c r="K56" s="2592"/>
      <c r="L56" s="2592"/>
      <c r="M56" s="2593"/>
    </row>
    <row r="57" spans="1:13" ht="16.5" customHeight="1" thickBot="1">
      <c r="A57" s="2516"/>
      <c r="B57" s="98" t="s">
        <v>527</v>
      </c>
      <c r="C57" s="2591" t="s">
        <v>157</v>
      </c>
      <c r="D57" s="2592"/>
      <c r="E57" s="2592"/>
      <c r="F57" s="2592"/>
      <c r="G57" s="2592"/>
      <c r="H57" s="2592"/>
      <c r="I57" s="2592"/>
      <c r="J57" s="2592"/>
      <c r="K57" s="2592"/>
      <c r="L57" s="2592"/>
      <c r="M57" s="2593"/>
    </row>
    <row r="58" spans="1:13" ht="15.75" customHeight="1">
      <c r="A58" s="2501" t="s">
        <v>528</v>
      </c>
      <c r="B58" s="100" t="s">
        <v>529</v>
      </c>
      <c r="C58" s="2591" t="s">
        <v>934</v>
      </c>
      <c r="D58" s="2592"/>
      <c r="E58" s="2592"/>
      <c r="F58" s="2592"/>
      <c r="G58" s="2592"/>
      <c r="H58" s="2592"/>
      <c r="I58" s="2592"/>
      <c r="J58" s="2592"/>
      <c r="K58" s="2592"/>
      <c r="L58" s="2592"/>
      <c r="M58" s="2593"/>
    </row>
    <row r="59" spans="1:13" ht="30" customHeight="1">
      <c r="A59" s="2502"/>
      <c r="B59" s="100" t="s">
        <v>531</v>
      </c>
      <c r="C59" s="2591" t="s">
        <v>585</v>
      </c>
      <c r="D59" s="2592"/>
      <c r="E59" s="2592"/>
      <c r="F59" s="2592"/>
      <c r="G59" s="2592"/>
      <c r="H59" s="2592"/>
      <c r="I59" s="2592"/>
      <c r="J59" s="2592"/>
      <c r="K59" s="2592"/>
      <c r="L59" s="2592"/>
      <c r="M59" s="2593"/>
    </row>
    <row r="60" spans="1:13" ht="30" customHeight="1" thickBot="1">
      <c r="A60" s="2502"/>
      <c r="B60" s="101" t="s">
        <v>5</v>
      </c>
      <c r="C60" s="2591" t="s">
        <v>207</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 C7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57"/>
  <sheetViews>
    <sheetView topLeftCell="B43" zoomScale="70" zoomScaleNormal="70" zoomScalePageLayoutView="85" workbookViewId="0">
      <selection activeCell="C64" sqref="C64"/>
    </sheetView>
  </sheetViews>
  <sheetFormatPr baseColWidth="10" defaultColWidth="10.85546875" defaultRowHeight="15.75"/>
  <cols>
    <col min="1" max="1" width="25.140625" style="3" customWidth="1"/>
    <col min="2" max="2" width="39.140625" style="105" customWidth="1"/>
    <col min="3" max="16384" width="10.85546875" style="3"/>
  </cols>
  <sheetData>
    <row r="1" spans="1:14" ht="16.5" thickBot="1">
      <c r="A1" s="2"/>
      <c r="B1" s="103" t="s">
        <v>2027</v>
      </c>
      <c r="C1" s="984"/>
      <c r="D1" s="984"/>
      <c r="E1" s="984"/>
      <c r="F1" s="984"/>
      <c r="G1" s="984"/>
      <c r="H1" s="984"/>
      <c r="I1" s="984"/>
      <c r="J1" s="984"/>
      <c r="K1" s="984"/>
      <c r="L1" s="984"/>
      <c r="M1" s="985"/>
      <c r="N1" s="995"/>
    </row>
    <row r="2" spans="1:14" ht="15.6" customHeight="1">
      <c r="A2" s="2412" t="s">
        <v>457</v>
      </c>
      <c r="B2" s="4" t="s">
        <v>458</v>
      </c>
      <c r="C2" s="2415" t="s">
        <v>1958</v>
      </c>
      <c r="D2" s="2416"/>
      <c r="E2" s="2416"/>
      <c r="F2" s="2416"/>
      <c r="G2" s="2416"/>
      <c r="H2" s="2416"/>
      <c r="I2" s="2416"/>
      <c r="J2" s="2416"/>
      <c r="K2" s="2416"/>
      <c r="L2" s="2416"/>
      <c r="M2" s="2417"/>
    </row>
    <row r="3" spans="1:14" ht="31.15" customHeight="1">
      <c r="A3" s="2413"/>
      <c r="B3" s="680" t="s">
        <v>1964</v>
      </c>
      <c r="C3" s="2418" t="s">
        <v>2028</v>
      </c>
      <c r="D3" s="2419"/>
      <c r="E3" s="2419"/>
      <c r="F3" s="2420"/>
      <c r="G3" s="2420"/>
      <c r="H3" s="2420"/>
      <c r="I3" s="2420"/>
      <c r="J3" s="2420"/>
      <c r="K3" s="2420"/>
      <c r="L3" s="2420"/>
      <c r="M3" s="2421"/>
    </row>
    <row r="4" spans="1:14">
      <c r="A4" s="2413"/>
      <c r="B4" s="6" t="s">
        <v>3</v>
      </c>
      <c r="C4" s="955" t="s">
        <v>28</v>
      </c>
      <c r="D4" s="966"/>
      <c r="E4" s="933"/>
      <c r="F4" s="2422" t="s">
        <v>4</v>
      </c>
      <c r="G4" s="2423"/>
      <c r="H4" s="664"/>
      <c r="I4" s="956" t="s">
        <v>29</v>
      </c>
      <c r="J4" s="956"/>
      <c r="K4" s="956"/>
      <c r="L4" s="956"/>
      <c r="M4" s="957"/>
    </row>
    <row r="5" spans="1:14" ht="16.5" customHeight="1">
      <c r="A5" s="2413"/>
      <c r="B5" s="13" t="s">
        <v>459</v>
      </c>
      <c r="C5" s="2424" t="s">
        <v>29</v>
      </c>
      <c r="D5" s="2425"/>
      <c r="E5" s="2425"/>
      <c r="F5" s="2425"/>
      <c r="G5" s="2425"/>
      <c r="H5" s="2425"/>
      <c r="I5" s="2425"/>
      <c r="J5" s="2425"/>
      <c r="K5" s="2425"/>
      <c r="L5" s="2425"/>
      <c r="M5" s="2426"/>
    </row>
    <row r="6" spans="1:14">
      <c r="A6" s="2413"/>
      <c r="B6" s="6" t="s">
        <v>460</v>
      </c>
      <c r="C6" s="955"/>
      <c r="D6" s="956"/>
      <c r="E6" s="956"/>
      <c r="F6" s="956"/>
      <c r="G6" s="956"/>
      <c r="H6" s="956"/>
      <c r="I6" s="956" t="s">
        <v>29</v>
      </c>
      <c r="J6" s="956"/>
      <c r="K6" s="956"/>
      <c r="L6" s="956"/>
      <c r="M6" s="957"/>
    </row>
    <row r="7" spans="1:14">
      <c r="A7" s="2413"/>
      <c r="B7" s="680" t="s">
        <v>461</v>
      </c>
      <c r="C7" s="2427" t="s">
        <v>0</v>
      </c>
      <c r="D7" s="2428"/>
      <c r="E7" s="948"/>
      <c r="F7" s="948"/>
      <c r="G7" s="667"/>
      <c r="H7" s="668" t="s">
        <v>5</v>
      </c>
      <c r="I7" s="2429" t="s">
        <v>1</v>
      </c>
      <c r="J7" s="2428"/>
      <c r="K7" s="2428"/>
      <c r="L7" s="2428"/>
      <c r="M7" s="2430"/>
    </row>
    <row r="8" spans="1:14">
      <c r="A8" s="2413"/>
      <c r="B8" s="2431" t="s">
        <v>462</v>
      </c>
      <c r="C8" s="974"/>
      <c r="D8" s="970"/>
      <c r="E8" s="970"/>
      <c r="F8" s="970"/>
      <c r="G8" s="970"/>
      <c r="H8" s="970"/>
      <c r="I8" s="970"/>
      <c r="J8" s="970"/>
      <c r="K8" s="970"/>
      <c r="L8" s="18"/>
      <c r="M8" s="935"/>
    </row>
    <row r="9" spans="1:14" ht="33" customHeight="1">
      <c r="A9" s="2413"/>
      <c r="B9" s="2432"/>
      <c r="C9" s="2436" t="s">
        <v>2029</v>
      </c>
      <c r="D9" s="2437"/>
      <c r="E9" s="954"/>
      <c r="F9" s="2437" t="s">
        <v>2030</v>
      </c>
      <c r="G9" s="2437"/>
      <c r="H9" s="954"/>
      <c r="I9" s="2437" t="s">
        <v>2031</v>
      </c>
      <c r="J9" s="2437"/>
      <c r="K9" s="969"/>
      <c r="L9" s="21"/>
      <c r="M9" s="22"/>
    </row>
    <row r="10" spans="1:14">
      <c r="A10" s="2413"/>
      <c r="B10" s="2433"/>
      <c r="C10" s="2438" t="s">
        <v>463</v>
      </c>
      <c r="D10" s="2439"/>
      <c r="E10" s="952"/>
      <c r="F10" s="2439" t="s">
        <v>463</v>
      </c>
      <c r="G10" s="2439"/>
      <c r="H10" s="952"/>
      <c r="I10" s="2439" t="s">
        <v>463</v>
      </c>
      <c r="J10" s="2439"/>
      <c r="K10" s="952"/>
      <c r="L10" s="24"/>
      <c r="M10" s="25"/>
    </row>
    <row r="11" spans="1:14" ht="43.15" customHeight="1">
      <c r="A11" s="2414"/>
      <c r="B11" s="680" t="s">
        <v>464</v>
      </c>
      <c r="C11" s="2488" t="s">
        <v>2032</v>
      </c>
      <c r="D11" s="2489"/>
      <c r="E11" s="2489"/>
      <c r="F11" s="2489"/>
      <c r="G11" s="2489"/>
      <c r="H11" s="2489"/>
      <c r="I11" s="2489"/>
      <c r="J11" s="2489"/>
      <c r="K11" s="2489"/>
      <c r="L11" s="2489"/>
      <c r="M11" s="2490"/>
    </row>
    <row r="12" spans="1:14" ht="15.75" customHeight="1">
      <c r="A12" s="2443" t="s">
        <v>465</v>
      </c>
      <c r="B12" s="680" t="s">
        <v>2</v>
      </c>
      <c r="C12" s="2440" t="s">
        <v>1969</v>
      </c>
      <c r="D12" s="2441"/>
      <c r="E12" s="2441"/>
      <c r="F12" s="2441"/>
      <c r="G12" s="2441"/>
      <c r="H12" s="2441"/>
      <c r="I12" s="2441"/>
      <c r="J12" s="2441"/>
      <c r="K12" s="2441"/>
      <c r="L12" s="2441"/>
      <c r="M12" s="2442"/>
    </row>
    <row r="13" spans="1:14" ht="8.25" customHeight="1">
      <c r="A13" s="2444"/>
      <c r="B13" s="2431" t="s">
        <v>466</v>
      </c>
      <c r="C13" s="606"/>
      <c r="D13" s="27"/>
      <c r="E13" s="27"/>
      <c r="F13" s="27"/>
      <c r="G13" s="27"/>
      <c r="H13" s="27"/>
      <c r="I13" s="27"/>
      <c r="J13" s="27"/>
      <c r="K13" s="27"/>
      <c r="L13" s="27"/>
      <c r="M13" s="682"/>
    </row>
    <row r="14" spans="1:14">
      <c r="A14" s="2444"/>
      <c r="B14" s="2432"/>
      <c r="C14" s="29"/>
      <c r="D14" s="30"/>
      <c r="E14" s="31"/>
      <c r="F14" s="30"/>
      <c r="G14" s="31"/>
      <c r="H14" s="30"/>
      <c r="I14" s="31"/>
      <c r="J14" s="30"/>
      <c r="K14" s="31"/>
      <c r="L14" s="31"/>
      <c r="M14" s="32"/>
    </row>
    <row r="15" spans="1:14">
      <c r="A15" s="2444"/>
      <c r="B15" s="2432"/>
      <c r="C15" s="33" t="s">
        <v>467</v>
      </c>
      <c r="D15" s="34"/>
      <c r="E15" s="35" t="s">
        <v>468</v>
      </c>
      <c r="F15" s="34"/>
      <c r="G15" s="35" t="s">
        <v>469</v>
      </c>
      <c r="H15" s="34"/>
      <c r="I15" s="35" t="s">
        <v>470</v>
      </c>
      <c r="J15" s="683"/>
      <c r="K15" s="35"/>
      <c r="L15" s="35"/>
      <c r="M15" s="37"/>
    </row>
    <row r="16" spans="1:14">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1970</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889"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988">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0.09</v>
      </c>
      <c r="E32" s="991"/>
      <c r="F32" s="990">
        <v>0.09</v>
      </c>
      <c r="G32" s="991"/>
      <c r="H32" s="990">
        <v>0.09</v>
      </c>
      <c r="I32" s="991"/>
      <c r="J32" s="990">
        <v>0.09</v>
      </c>
      <c r="K32" s="991"/>
      <c r="L32" s="990">
        <v>0.09</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0.09</v>
      </c>
      <c r="E34" s="991"/>
      <c r="F34" s="990">
        <v>0.09</v>
      </c>
      <c r="G34" s="991"/>
      <c r="H34" s="990">
        <v>0.09</v>
      </c>
      <c r="I34" s="991"/>
      <c r="J34" s="990">
        <v>0.09</v>
      </c>
      <c r="K34" s="991"/>
      <c r="L34" s="990">
        <v>0.09</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0.1</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96"/>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2033</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996</v>
      </c>
      <c r="C1" s="153"/>
      <c r="D1" s="153"/>
      <c r="E1" s="153"/>
      <c r="F1" s="153"/>
      <c r="G1" s="153"/>
      <c r="H1" s="153"/>
      <c r="I1" s="153"/>
      <c r="J1" s="153"/>
      <c r="K1" s="153"/>
      <c r="L1" s="153"/>
      <c r="M1" s="154"/>
    </row>
    <row r="2" spans="1:13" ht="54.75" customHeight="1">
      <c r="A2" s="2547" t="s">
        <v>457</v>
      </c>
      <c r="B2" s="4" t="s">
        <v>458</v>
      </c>
      <c r="C2" s="2582" t="s">
        <v>182</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23</v>
      </c>
      <c r="D7" s="2770"/>
      <c r="E7" s="156"/>
      <c r="F7" s="156"/>
      <c r="G7" s="197"/>
      <c r="H7" s="16" t="s">
        <v>5</v>
      </c>
      <c r="I7" s="2628" t="s">
        <v>1</v>
      </c>
      <c r="J7" s="2627"/>
      <c r="K7" s="2627"/>
      <c r="L7" s="2627"/>
      <c r="M7" s="2629"/>
    </row>
    <row r="8" spans="1:13" ht="15.75" customHeight="1">
      <c r="A8" s="2548"/>
      <c r="B8" s="2539" t="s">
        <v>462</v>
      </c>
      <c r="C8" s="2844" t="s">
        <v>184</v>
      </c>
      <c r="D8" s="2845"/>
      <c r="E8" s="2845"/>
      <c r="F8" s="2845"/>
      <c r="G8" s="2845"/>
      <c r="H8" s="2845"/>
      <c r="I8" s="2845"/>
      <c r="J8" s="2845"/>
      <c r="K8" s="2845"/>
      <c r="L8" s="2845"/>
      <c r="M8" s="2846"/>
    </row>
    <row r="9" spans="1:13" ht="15.75" customHeight="1">
      <c r="A9" s="2548"/>
      <c r="B9" s="2540"/>
      <c r="C9" s="2847"/>
      <c r="D9" s="2848"/>
      <c r="E9" s="2848"/>
      <c r="F9" s="2848"/>
      <c r="G9" s="2848"/>
      <c r="H9" s="2848"/>
      <c r="I9" s="2848"/>
      <c r="J9" s="2848"/>
      <c r="K9" s="2848"/>
      <c r="L9" s="2848"/>
      <c r="M9" s="2849"/>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1002</v>
      </c>
      <c r="D11" s="2514"/>
      <c r="E11" s="2514"/>
      <c r="F11" s="2514"/>
      <c r="G11" s="2514"/>
      <c r="H11" s="2514"/>
      <c r="I11" s="2514"/>
      <c r="J11" s="2514"/>
      <c r="K11" s="2514"/>
      <c r="L11" s="2514"/>
      <c r="M11" s="2515"/>
    </row>
    <row r="12" spans="1:13" ht="88.5" customHeight="1">
      <c r="A12" s="2548"/>
      <c r="B12" s="109" t="s">
        <v>543</v>
      </c>
      <c r="C12" s="2758" t="s">
        <v>1003</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183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1004</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618" t="s">
        <v>714</v>
      </c>
      <c r="D52" s="2619"/>
      <c r="E52" s="2619"/>
      <c r="F52" s="2619"/>
      <c r="G52" s="2619"/>
      <c r="H52" s="2619"/>
      <c r="I52" s="2619"/>
      <c r="J52" s="2619"/>
      <c r="K52" s="2619"/>
      <c r="L52" s="2619"/>
      <c r="M52" s="2620"/>
    </row>
    <row r="53" spans="1:13" ht="15.75" customHeight="1">
      <c r="A53" s="2502"/>
      <c r="B53" s="98" t="s">
        <v>521</v>
      </c>
      <c r="C53" s="2618" t="s">
        <v>715</v>
      </c>
      <c r="D53" s="2619"/>
      <c r="E53" s="2619"/>
      <c r="F53" s="2619"/>
      <c r="G53" s="2619"/>
      <c r="H53" s="2619"/>
      <c r="I53" s="2619"/>
      <c r="J53" s="2619"/>
      <c r="K53" s="2619"/>
      <c r="L53" s="2619"/>
      <c r="M53" s="2620"/>
    </row>
    <row r="54" spans="1:13" ht="15.75" customHeight="1">
      <c r="A54" s="2502"/>
      <c r="B54" s="98" t="s">
        <v>523</v>
      </c>
      <c r="C54" s="2618" t="s">
        <v>1</v>
      </c>
      <c r="D54" s="2619"/>
      <c r="E54" s="2619"/>
      <c r="F54" s="2619"/>
      <c r="G54" s="2619"/>
      <c r="H54" s="2619"/>
      <c r="I54" s="2619"/>
      <c r="J54" s="2619"/>
      <c r="K54" s="2619"/>
      <c r="L54" s="2619"/>
      <c r="M54" s="2620"/>
    </row>
    <row r="55" spans="1:13" ht="15.75" customHeight="1">
      <c r="A55" s="2502"/>
      <c r="B55" s="99" t="s">
        <v>524</v>
      </c>
      <c r="C55" s="2618" t="s">
        <v>716</v>
      </c>
      <c r="D55" s="2619"/>
      <c r="E55" s="2619"/>
      <c r="F55" s="2619"/>
      <c r="G55" s="2619"/>
      <c r="H55" s="2619"/>
      <c r="I55" s="2619"/>
      <c r="J55" s="2619"/>
      <c r="K55" s="2619"/>
      <c r="L55" s="2619"/>
      <c r="M55" s="2620"/>
    </row>
    <row r="56" spans="1:13" ht="15.75" customHeight="1">
      <c r="A56" s="2502"/>
      <c r="B56" s="98" t="s">
        <v>526</v>
      </c>
      <c r="C56" s="2622" t="s">
        <v>86</v>
      </c>
      <c r="D56" s="2619"/>
      <c r="E56" s="2619"/>
      <c r="F56" s="2619"/>
      <c r="G56" s="2619"/>
      <c r="H56" s="2619"/>
      <c r="I56" s="2619"/>
      <c r="J56" s="2619"/>
      <c r="K56" s="2619"/>
      <c r="L56" s="2619"/>
      <c r="M56" s="2620"/>
    </row>
    <row r="57" spans="1:13" ht="16.5" customHeight="1" thickBot="1">
      <c r="A57" s="2516"/>
      <c r="B57" s="98" t="s">
        <v>527</v>
      </c>
      <c r="C57" s="2618" t="s">
        <v>85</v>
      </c>
      <c r="D57" s="2619"/>
      <c r="E57" s="2619"/>
      <c r="F57" s="2619"/>
      <c r="G57" s="2619"/>
      <c r="H57" s="2619"/>
      <c r="I57" s="2619"/>
      <c r="J57" s="2619"/>
      <c r="K57" s="2619"/>
      <c r="L57" s="2619"/>
      <c r="M57" s="2620"/>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C7 C14:D14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1001</v>
      </c>
      <c r="C1" s="153"/>
      <c r="D1" s="153"/>
      <c r="E1" s="153"/>
      <c r="F1" s="153"/>
      <c r="G1" s="153"/>
      <c r="H1" s="153"/>
      <c r="I1" s="153"/>
      <c r="J1" s="153"/>
      <c r="K1" s="153"/>
      <c r="L1" s="153"/>
      <c r="M1" s="154"/>
    </row>
    <row r="2" spans="1:13" ht="54.75" customHeight="1">
      <c r="A2" s="2547" t="s">
        <v>457</v>
      </c>
      <c r="B2" s="4" t="s">
        <v>458</v>
      </c>
      <c r="C2" s="2582" t="s">
        <v>185</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23</v>
      </c>
      <c r="D7" s="2770"/>
      <c r="E7" s="156"/>
      <c r="F7" s="156"/>
      <c r="G7" s="197"/>
      <c r="H7" s="16" t="s">
        <v>5</v>
      </c>
      <c r="I7" s="2628" t="s">
        <v>1</v>
      </c>
      <c r="J7" s="2627"/>
      <c r="K7" s="2627"/>
      <c r="L7" s="2627"/>
      <c r="M7" s="2629"/>
    </row>
    <row r="8" spans="1:13" ht="15.75" customHeight="1">
      <c r="A8" s="2548"/>
      <c r="B8" s="2539" t="s">
        <v>462</v>
      </c>
      <c r="C8" s="2844" t="s">
        <v>708</v>
      </c>
      <c r="D8" s="2845"/>
      <c r="E8" s="2845"/>
      <c r="F8" s="2845"/>
      <c r="G8" s="2845"/>
      <c r="H8" s="2845"/>
      <c r="I8" s="2845"/>
      <c r="J8" s="2845"/>
      <c r="K8" s="2845"/>
      <c r="L8" s="2845"/>
      <c r="M8" s="2846"/>
    </row>
    <row r="9" spans="1:13" ht="15.75" customHeight="1">
      <c r="A9" s="2548"/>
      <c r="B9" s="2540"/>
      <c r="C9" s="2847"/>
      <c r="D9" s="2848"/>
      <c r="E9" s="2848"/>
      <c r="F9" s="2848"/>
      <c r="G9" s="2848"/>
      <c r="H9" s="2848"/>
      <c r="I9" s="2848"/>
      <c r="J9" s="2848"/>
      <c r="K9" s="2848"/>
      <c r="L9" s="2848"/>
      <c r="M9" s="2849"/>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1006</v>
      </c>
      <c r="D11" s="2514"/>
      <c r="E11" s="2514"/>
      <c r="F11" s="2514"/>
      <c r="G11" s="2514"/>
      <c r="H11" s="2514"/>
      <c r="I11" s="2514"/>
      <c r="J11" s="2514"/>
      <c r="K11" s="2514"/>
      <c r="L11" s="2514"/>
      <c r="M11" s="2515"/>
    </row>
    <row r="12" spans="1:13" ht="88.5" customHeight="1">
      <c r="A12" s="2548"/>
      <c r="B12" s="109" t="s">
        <v>543</v>
      </c>
      <c r="C12" s="2758" t="s">
        <v>1007</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186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1008</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06"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v>
      </c>
      <c r="E36" s="2606"/>
      <c r="F36" s="2605">
        <v>1</v>
      </c>
      <c r="G36" s="2606"/>
      <c r="H36" s="2605">
        <v>1</v>
      </c>
      <c r="I36" s="2606"/>
      <c r="J36" s="2605">
        <v>1</v>
      </c>
      <c r="K36" s="2606"/>
      <c r="L36" s="260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v>
      </c>
      <c r="E38" s="2606"/>
      <c r="F38" s="2605">
        <v>1</v>
      </c>
      <c r="G38" s="2606"/>
      <c r="H38" s="2605">
        <v>1</v>
      </c>
      <c r="I38" s="2606"/>
      <c r="J38" s="2605">
        <v>1</v>
      </c>
      <c r="K38" s="2606"/>
      <c r="L38" s="2605">
        <v>1</v>
      </c>
      <c r="M38" s="2606"/>
    </row>
    <row r="39" spans="1:13">
      <c r="A39" s="2519"/>
      <c r="B39" s="2432"/>
      <c r="C39" s="72"/>
      <c r="D39" s="73"/>
      <c r="E39" s="73"/>
      <c r="F39" s="73"/>
      <c r="G39" s="73"/>
      <c r="H39" s="74"/>
      <c r="I39" s="74"/>
      <c r="J39" s="74"/>
      <c r="K39" s="73"/>
      <c r="L39" s="73"/>
      <c r="M39" s="32"/>
    </row>
    <row r="40" spans="1:13">
      <c r="A40" s="2519"/>
      <c r="B40" s="2432"/>
      <c r="C40" s="72"/>
      <c r="D40" s="260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1009</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618" t="s">
        <v>714</v>
      </c>
      <c r="D52" s="2619"/>
      <c r="E52" s="2619"/>
      <c r="F52" s="2619"/>
      <c r="G52" s="2619"/>
      <c r="H52" s="2619"/>
      <c r="I52" s="2619"/>
      <c r="J52" s="2619"/>
      <c r="K52" s="2619"/>
      <c r="L52" s="2619"/>
      <c r="M52" s="2620"/>
    </row>
    <row r="53" spans="1:13" ht="15.75" customHeight="1">
      <c r="A53" s="2502"/>
      <c r="B53" s="98" t="s">
        <v>521</v>
      </c>
      <c r="C53" s="2618" t="s">
        <v>715</v>
      </c>
      <c r="D53" s="2619"/>
      <c r="E53" s="2619"/>
      <c r="F53" s="2619"/>
      <c r="G53" s="2619"/>
      <c r="H53" s="2619"/>
      <c r="I53" s="2619"/>
      <c r="J53" s="2619"/>
      <c r="K53" s="2619"/>
      <c r="L53" s="2619"/>
      <c r="M53" s="2620"/>
    </row>
    <row r="54" spans="1:13" ht="15.75" customHeight="1">
      <c r="A54" s="2502"/>
      <c r="B54" s="98" t="s">
        <v>523</v>
      </c>
      <c r="C54" s="2618" t="s">
        <v>1</v>
      </c>
      <c r="D54" s="2619"/>
      <c r="E54" s="2619"/>
      <c r="F54" s="2619"/>
      <c r="G54" s="2619"/>
      <c r="H54" s="2619"/>
      <c r="I54" s="2619"/>
      <c r="J54" s="2619"/>
      <c r="K54" s="2619"/>
      <c r="L54" s="2619"/>
      <c r="M54" s="2620"/>
    </row>
    <row r="55" spans="1:13" ht="15.75" customHeight="1">
      <c r="A55" s="2502"/>
      <c r="B55" s="99" t="s">
        <v>524</v>
      </c>
      <c r="C55" s="2618" t="s">
        <v>716</v>
      </c>
      <c r="D55" s="2619"/>
      <c r="E55" s="2619"/>
      <c r="F55" s="2619"/>
      <c r="G55" s="2619"/>
      <c r="H55" s="2619"/>
      <c r="I55" s="2619"/>
      <c r="J55" s="2619"/>
      <c r="K55" s="2619"/>
      <c r="L55" s="2619"/>
      <c r="M55" s="2620"/>
    </row>
    <row r="56" spans="1:13" ht="15.75" customHeight="1">
      <c r="A56" s="2502"/>
      <c r="B56" s="98" t="s">
        <v>526</v>
      </c>
      <c r="C56" s="2622" t="s">
        <v>86</v>
      </c>
      <c r="D56" s="2619"/>
      <c r="E56" s="2619"/>
      <c r="F56" s="2619"/>
      <c r="G56" s="2619"/>
      <c r="H56" s="2619"/>
      <c r="I56" s="2619"/>
      <c r="J56" s="2619"/>
      <c r="K56" s="2619"/>
      <c r="L56" s="2619"/>
      <c r="M56" s="2620"/>
    </row>
    <row r="57" spans="1:13" ht="16.5" customHeight="1" thickBot="1">
      <c r="A57" s="2516"/>
      <c r="B57" s="98" t="s">
        <v>527</v>
      </c>
      <c r="C57" s="2618" t="s">
        <v>85</v>
      </c>
      <c r="D57" s="2619"/>
      <c r="E57" s="2619"/>
      <c r="F57" s="2619"/>
      <c r="G57" s="2619"/>
      <c r="H57" s="2619"/>
      <c r="I57" s="2619"/>
      <c r="J57" s="2619"/>
      <c r="K57" s="2619"/>
      <c r="L57" s="2619"/>
      <c r="M57" s="2620"/>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 C7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3" sqref="C3:M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1005</v>
      </c>
      <c r="C1" s="153"/>
      <c r="D1" s="153"/>
      <c r="E1" s="153"/>
      <c r="F1" s="153"/>
      <c r="G1" s="153"/>
      <c r="H1" s="153"/>
      <c r="I1" s="153"/>
      <c r="J1" s="153"/>
      <c r="K1" s="153"/>
      <c r="L1" s="153"/>
      <c r="M1" s="154"/>
    </row>
    <row r="2" spans="1:13" ht="54.75" customHeight="1">
      <c r="A2" s="2547" t="s">
        <v>457</v>
      </c>
      <c r="B2" s="4" t="s">
        <v>458</v>
      </c>
      <c r="C2" s="2582" t="s">
        <v>187</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23</v>
      </c>
      <c r="D7" s="2770"/>
      <c r="E7" s="156"/>
      <c r="F7" s="156"/>
      <c r="G7" s="197"/>
      <c r="H7" s="16" t="s">
        <v>5</v>
      </c>
      <c r="I7" s="2628" t="s">
        <v>1</v>
      </c>
      <c r="J7" s="2627"/>
      <c r="K7" s="2627"/>
      <c r="L7" s="2627"/>
      <c r="M7" s="2629"/>
    </row>
    <row r="8" spans="1:13" ht="15.75" customHeight="1">
      <c r="A8" s="2548"/>
      <c r="B8" s="2539" t="s">
        <v>462</v>
      </c>
      <c r="C8" s="2844" t="s">
        <v>189</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1011</v>
      </c>
      <c r="D11" s="2514"/>
      <c r="E11" s="2514"/>
      <c r="F11" s="2514"/>
      <c r="G11" s="2514"/>
      <c r="H11" s="2514"/>
      <c r="I11" s="2514"/>
      <c r="J11" s="2514"/>
      <c r="K11" s="2514"/>
      <c r="L11" s="2514"/>
      <c r="M11" s="2515"/>
    </row>
    <row r="12" spans="1:13" ht="88.5" customHeight="1">
      <c r="A12" s="2548"/>
      <c r="B12" s="109" t="s">
        <v>543</v>
      </c>
      <c r="C12" s="2758" t="s">
        <v>1012</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188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1013</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14540</v>
      </c>
      <c r="E29" s="48"/>
      <c r="F29" s="59" t="s">
        <v>487</v>
      </c>
      <c r="G29" s="168">
        <v>2019</v>
      </c>
      <c r="H29" s="48"/>
      <c r="I29" s="59" t="s">
        <v>488</v>
      </c>
      <c r="J29" s="2616" t="s">
        <v>1014</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6000</v>
      </c>
      <c r="E36" s="2606"/>
      <c r="F36" s="2605">
        <v>12000</v>
      </c>
      <c r="G36" s="2606"/>
      <c r="H36" s="2605">
        <v>14000</v>
      </c>
      <c r="I36" s="2606"/>
      <c r="J36" s="2605">
        <v>14000</v>
      </c>
      <c r="K36" s="2606"/>
      <c r="L36" s="2605">
        <v>14000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14000</v>
      </c>
      <c r="E38" s="2606"/>
      <c r="F38" s="2605">
        <v>14000</v>
      </c>
      <c r="G38" s="2606"/>
      <c r="H38" s="2605">
        <v>14000</v>
      </c>
      <c r="I38" s="2606"/>
      <c r="J38" s="2605">
        <v>14000</v>
      </c>
      <c r="K38" s="2606"/>
      <c r="L38" s="2605">
        <v>14000</v>
      </c>
      <c r="M38" s="2606"/>
    </row>
    <row r="39" spans="1:13">
      <c r="A39" s="2519"/>
      <c r="B39" s="2432"/>
      <c r="C39" s="72"/>
      <c r="D39" s="73"/>
      <c r="E39" s="73"/>
      <c r="F39" s="73"/>
      <c r="G39" s="73"/>
      <c r="H39" s="74"/>
      <c r="I39" s="74"/>
      <c r="J39" s="74"/>
      <c r="K39" s="73"/>
      <c r="L39" s="73"/>
      <c r="M39" s="32"/>
    </row>
    <row r="40" spans="1:13">
      <c r="A40" s="2519"/>
      <c r="B40" s="2432"/>
      <c r="C40" s="72"/>
      <c r="D40" s="2605">
        <v>14000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144000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1015</v>
      </c>
      <c r="D48" s="2514"/>
      <c r="E48" s="2514"/>
      <c r="F48" s="2514"/>
      <c r="G48" s="2514"/>
      <c r="H48" s="2514"/>
      <c r="I48" s="2514"/>
      <c r="J48" s="2514"/>
      <c r="K48" s="2514"/>
      <c r="L48" s="2514"/>
      <c r="M48" s="2515"/>
    </row>
    <row r="49" spans="1:13" ht="38.25" customHeight="1">
      <c r="A49" s="2519"/>
      <c r="B49" s="5" t="s">
        <v>514</v>
      </c>
      <c r="C49" s="2513" t="s">
        <v>1016</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618" t="s">
        <v>714</v>
      </c>
      <c r="D52" s="2619"/>
      <c r="E52" s="2619"/>
      <c r="F52" s="2619"/>
      <c r="G52" s="2619"/>
      <c r="H52" s="2619"/>
      <c r="I52" s="2619"/>
      <c r="J52" s="2619"/>
      <c r="K52" s="2619"/>
      <c r="L52" s="2619"/>
      <c r="M52" s="2620"/>
    </row>
    <row r="53" spans="1:13" ht="15.75" customHeight="1">
      <c r="A53" s="2502"/>
      <c r="B53" s="98" t="s">
        <v>521</v>
      </c>
      <c r="C53" s="2618" t="s">
        <v>715</v>
      </c>
      <c r="D53" s="2619"/>
      <c r="E53" s="2619"/>
      <c r="F53" s="2619"/>
      <c r="G53" s="2619"/>
      <c r="H53" s="2619"/>
      <c r="I53" s="2619"/>
      <c r="J53" s="2619"/>
      <c r="K53" s="2619"/>
      <c r="L53" s="2619"/>
      <c r="M53" s="2620"/>
    </row>
    <row r="54" spans="1:13" ht="15.75" customHeight="1">
      <c r="A54" s="2502"/>
      <c r="B54" s="98" t="s">
        <v>523</v>
      </c>
      <c r="C54" s="2618" t="s">
        <v>1</v>
      </c>
      <c r="D54" s="2619"/>
      <c r="E54" s="2619"/>
      <c r="F54" s="2619"/>
      <c r="G54" s="2619"/>
      <c r="H54" s="2619"/>
      <c r="I54" s="2619"/>
      <c r="J54" s="2619"/>
      <c r="K54" s="2619"/>
      <c r="L54" s="2619"/>
      <c r="M54" s="2620"/>
    </row>
    <row r="55" spans="1:13" ht="15.75" customHeight="1">
      <c r="A55" s="2502"/>
      <c r="B55" s="99" t="s">
        <v>524</v>
      </c>
      <c r="C55" s="2618" t="s">
        <v>716</v>
      </c>
      <c r="D55" s="2619"/>
      <c r="E55" s="2619"/>
      <c r="F55" s="2619"/>
      <c r="G55" s="2619"/>
      <c r="H55" s="2619"/>
      <c r="I55" s="2619"/>
      <c r="J55" s="2619"/>
      <c r="K55" s="2619"/>
      <c r="L55" s="2619"/>
      <c r="M55" s="2620"/>
    </row>
    <row r="56" spans="1:13" ht="15.75" customHeight="1">
      <c r="A56" s="2502"/>
      <c r="B56" s="98" t="s">
        <v>526</v>
      </c>
      <c r="C56" s="2622" t="s">
        <v>86</v>
      </c>
      <c r="D56" s="2619"/>
      <c r="E56" s="2619"/>
      <c r="F56" s="2619"/>
      <c r="G56" s="2619"/>
      <c r="H56" s="2619"/>
      <c r="I56" s="2619"/>
      <c r="J56" s="2619"/>
      <c r="K56" s="2619"/>
      <c r="L56" s="2619"/>
      <c r="M56" s="2620"/>
    </row>
    <row r="57" spans="1:13" ht="16.5" customHeight="1" thickBot="1">
      <c r="A57" s="2516"/>
      <c r="B57" s="98" t="s">
        <v>527</v>
      </c>
      <c r="C57" s="2618" t="s">
        <v>85</v>
      </c>
      <c r="D57" s="2619"/>
      <c r="E57" s="2619"/>
      <c r="F57" s="2619"/>
      <c r="G57" s="2619"/>
      <c r="H57" s="2619"/>
      <c r="I57" s="2619"/>
      <c r="J57" s="2619"/>
      <c r="K57" s="2619"/>
      <c r="L57" s="2619"/>
      <c r="M57" s="2620"/>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C7 C14:D14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1010</v>
      </c>
      <c r="C1" s="153"/>
      <c r="D1" s="153"/>
      <c r="E1" s="153"/>
      <c r="F1" s="153"/>
      <c r="G1" s="153"/>
      <c r="H1" s="153"/>
      <c r="I1" s="153"/>
      <c r="J1" s="153"/>
      <c r="K1" s="153"/>
      <c r="L1" s="153"/>
      <c r="M1" s="154"/>
    </row>
    <row r="2" spans="1:13" ht="54.75" customHeight="1">
      <c r="A2" s="2547" t="s">
        <v>457</v>
      </c>
      <c r="B2" s="4" t="s">
        <v>458</v>
      </c>
      <c r="C2" s="2582" t="s">
        <v>190</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23</v>
      </c>
      <c r="D7" s="2770"/>
      <c r="E7" s="156"/>
      <c r="F7" s="156"/>
      <c r="G7" s="197"/>
      <c r="H7" s="16" t="s">
        <v>5</v>
      </c>
      <c r="I7" s="2628" t="s">
        <v>1</v>
      </c>
      <c r="J7" s="2627"/>
      <c r="K7" s="2627"/>
      <c r="L7" s="2627"/>
      <c r="M7" s="2629"/>
    </row>
    <row r="8" spans="1:13" ht="15.75" customHeight="1">
      <c r="A8" s="2548"/>
      <c r="B8" s="2539" t="s">
        <v>462</v>
      </c>
      <c r="C8" s="2844" t="s">
        <v>967</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1018</v>
      </c>
      <c r="D11" s="2514"/>
      <c r="E11" s="2514"/>
      <c r="F11" s="2514"/>
      <c r="G11" s="2514"/>
      <c r="H11" s="2514"/>
      <c r="I11" s="2514"/>
      <c r="J11" s="2514"/>
      <c r="K11" s="2514"/>
      <c r="L11" s="2514"/>
      <c r="M11" s="2515"/>
    </row>
    <row r="12" spans="1:13" ht="88.5" customHeight="1">
      <c r="A12" s="2548"/>
      <c r="B12" s="109" t="s">
        <v>543</v>
      </c>
      <c r="C12" s="2758" t="s">
        <v>1019</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191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1020</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970</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618" t="s">
        <v>714</v>
      </c>
      <c r="D52" s="2619"/>
      <c r="E52" s="2619"/>
      <c r="F52" s="2619"/>
      <c r="G52" s="2619"/>
      <c r="H52" s="2619"/>
      <c r="I52" s="2619"/>
      <c r="J52" s="2619"/>
      <c r="K52" s="2619"/>
      <c r="L52" s="2619"/>
      <c r="M52" s="2620"/>
    </row>
    <row r="53" spans="1:13" ht="15.75" customHeight="1">
      <c r="A53" s="2502"/>
      <c r="B53" s="98" t="s">
        <v>521</v>
      </c>
      <c r="C53" s="2618" t="s">
        <v>715</v>
      </c>
      <c r="D53" s="2619"/>
      <c r="E53" s="2619"/>
      <c r="F53" s="2619"/>
      <c r="G53" s="2619"/>
      <c r="H53" s="2619"/>
      <c r="I53" s="2619"/>
      <c r="J53" s="2619"/>
      <c r="K53" s="2619"/>
      <c r="L53" s="2619"/>
      <c r="M53" s="2620"/>
    </row>
    <row r="54" spans="1:13" ht="15.75" customHeight="1">
      <c r="A54" s="2502"/>
      <c r="B54" s="98" t="s">
        <v>523</v>
      </c>
      <c r="C54" s="2618" t="s">
        <v>1</v>
      </c>
      <c r="D54" s="2619"/>
      <c r="E54" s="2619"/>
      <c r="F54" s="2619"/>
      <c r="G54" s="2619"/>
      <c r="H54" s="2619"/>
      <c r="I54" s="2619"/>
      <c r="J54" s="2619"/>
      <c r="K54" s="2619"/>
      <c r="L54" s="2619"/>
      <c r="M54" s="2620"/>
    </row>
    <row r="55" spans="1:13" ht="15.75" customHeight="1">
      <c r="A55" s="2502"/>
      <c r="B55" s="99" t="s">
        <v>524</v>
      </c>
      <c r="C55" s="2618" t="s">
        <v>716</v>
      </c>
      <c r="D55" s="2619"/>
      <c r="E55" s="2619"/>
      <c r="F55" s="2619"/>
      <c r="G55" s="2619"/>
      <c r="H55" s="2619"/>
      <c r="I55" s="2619"/>
      <c r="J55" s="2619"/>
      <c r="K55" s="2619"/>
      <c r="L55" s="2619"/>
      <c r="M55" s="2620"/>
    </row>
    <row r="56" spans="1:13" ht="15.75" customHeight="1">
      <c r="A56" s="2502"/>
      <c r="B56" s="98" t="s">
        <v>526</v>
      </c>
      <c r="C56" s="2622" t="s">
        <v>86</v>
      </c>
      <c r="D56" s="2619"/>
      <c r="E56" s="2619"/>
      <c r="F56" s="2619"/>
      <c r="G56" s="2619"/>
      <c r="H56" s="2619"/>
      <c r="I56" s="2619"/>
      <c r="J56" s="2619"/>
      <c r="K56" s="2619"/>
      <c r="L56" s="2619"/>
      <c r="M56" s="2620"/>
    </row>
    <row r="57" spans="1:13" ht="16.5" customHeight="1" thickBot="1">
      <c r="A57" s="2516"/>
      <c r="B57" s="98" t="s">
        <v>527</v>
      </c>
      <c r="C57" s="2618" t="s">
        <v>85</v>
      </c>
      <c r="D57" s="2619"/>
      <c r="E57" s="2619"/>
      <c r="F57" s="2619"/>
      <c r="G57" s="2619"/>
      <c r="H57" s="2619"/>
      <c r="I57" s="2619"/>
      <c r="J57" s="2619"/>
      <c r="K57" s="2619"/>
      <c r="L57" s="2619"/>
      <c r="M57" s="2620"/>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 C7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1017</v>
      </c>
      <c r="C1" s="153"/>
      <c r="D1" s="153"/>
      <c r="E1" s="153"/>
      <c r="F1" s="153"/>
      <c r="G1" s="153"/>
      <c r="H1" s="153"/>
      <c r="I1" s="153"/>
      <c r="J1" s="153"/>
      <c r="K1" s="153"/>
      <c r="L1" s="153"/>
      <c r="M1" s="154"/>
    </row>
    <row r="2" spans="1:13" ht="54.75" customHeight="1">
      <c r="A2" s="2547" t="s">
        <v>457</v>
      </c>
      <c r="B2" s="4" t="s">
        <v>458</v>
      </c>
      <c r="C2" s="2582" t="s">
        <v>193</v>
      </c>
      <c r="D2" s="2583"/>
      <c r="E2" s="2583"/>
      <c r="F2" s="2583"/>
      <c r="G2" s="2583"/>
      <c r="H2" s="2583"/>
      <c r="I2" s="2583"/>
      <c r="J2" s="2583"/>
      <c r="K2" s="2583"/>
      <c r="L2" s="2583"/>
      <c r="M2" s="2584"/>
    </row>
    <row r="3" spans="1:13" ht="42" customHeight="1">
      <c r="A3" s="2548"/>
      <c r="B3" s="109" t="s">
        <v>538</v>
      </c>
      <c r="C3" s="2503" t="s">
        <v>169</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69" t="s">
        <v>23</v>
      </c>
      <c r="D7" s="2770"/>
      <c r="E7" s="156"/>
      <c r="F7" s="156"/>
      <c r="G7" s="197"/>
      <c r="H7" s="16" t="s">
        <v>5</v>
      </c>
      <c r="I7" s="2628" t="s">
        <v>1</v>
      </c>
      <c r="J7" s="2627"/>
      <c r="K7" s="2627"/>
      <c r="L7" s="2627"/>
      <c r="M7" s="2629"/>
    </row>
    <row r="8" spans="1:13" ht="15.75" customHeight="1">
      <c r="A8" s="2548"/>
      <c r="B8" s="2539" t="s">
        <v>462</v>
      </c>
      <c r="C8" s="2844" t="s">
        <v>967</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1022</v>
      </c>
      <c r="D11" s="2514"/>
      <c r="E11" s="2514"/>
      <c r="F11" s="2514"/>
      <c r="G11" s="2514"/>
      <c r="H11" s="2514"/>
      <c r="I11" s="2514"/>
      <c r="J11" s="2514"/>
      <c r="K11" s="2514"/>
      <c r="L11" s="2514"/>
      <c r="M11" s="2515"/>
    </row>
    <row r="12" spans="1:13" ht="88.5" customHeight="1">
      <c r="A12" s="2548"/>
      <c r="B12" s="109" t="s">
        <v>543</v>
      </c>
      <c r="C12" s="2758" t="s">
        <v>1023</v>
      </c>
      <c r="D12" s="2759"/>
      <c r="E12" s="2759"/>
      <c r="F12" s="2759"/>
      <c r="G12" s="2759"/>
      <c r="H12" s="2759"/>
      <c r="I12" s="2759"/>
      <c r="J12" s="2759"/>
      <c r="K12" s="2759"/>
      <c r="L12" s="2759"/>
      <c r="M12" s="2760"/>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194</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1024</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t="s">
        <v>534</v>
      </c>
      <c r="E25" s="48"/>
      <c r="F25" s="35" t="s">
        <v>481</v>
      </c>
      <c r="G25" s="38"/>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20</v>
      </c>
      <c r="E29" s="48"/>
      <c r="F29" s="59" t="s">
        <v>487</v>
      </c>
      <c r="G29" s="168">
        <v>2019</v>
      </c>
      <c r="H29" s="48"/>
      <c r="I29" s="59" t="s">
        <v>488</v>
      </c>
      <c r="J29" s="2616" t="s">
        <v>956</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20</v>
      </c>
      <c r="E36" s="2606"/>
      <c r="F36" s="2605">
        <v>20</v>
      </c>
      <c r="G36" s="2606"/>
      <c r="H36" s="2605">
        <v>20</v>
      </c>
      <c r="I36" s="2606"/>
      <c r="J36" s="2605">
        <v>20</v>
      </c>
      <c r="K36" s="2606"/>
      <c r="L36" s="2605">
        <v>20</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20</v>
      </c>
      <c r="E38" s="2606"/>
      <c r="F38" s="2605">
        <v>20</v>
      </c>
      <c r="G38" s="2606"/>
      <c r="H38" s="2605">
        <v>20</v>
      </c>
      <c r="I38" s="2606"/>
      <c r="J38" s="2605">
        <v>20</v>
      </c>
      <c r="K38" s="2606"/>
      <c r="L38" s="2605">
        <v>20</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20</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1025</v>
      </c>
      <c r="D48" s="2514"/>
      <c r="E48" s="2514"/>
      <c r="F48" s="2514"/>
      <c r="G48" s="2514"/>
      <c r="H48" s="2514"/>
      <c r="I48" s="2514"/>
      <c r="J48" s="2514"/>
      <c r="K48" s="2514"/>
      <c r="L48" s="2514"/>
      <c r="M48" s="2515"/>
    </row>
    <row r="49" spans="1:13" ht="38.25" customHeight="1">
      <c r="A49" s="2519"/>
      <c r="B49" s="5" t="s">
        <v>514</v>
      </c>
      <c r="C49" s="2513" t="s">
        <v>1026</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618" t="s">
        <v>714</v>
      </c>
      <c r="D52" s="2619"/>
      <c r="E52" s="2619"/>
      <c r="F52" s="2619"/>
      <c r="G52" s="2619"/>
      <c r="H52" s="2619"/>
      <c r="I52" s="2619"/>
      <c r="J52" s="2619"/>
      <c r="K52" s="2619"/>
      <c r="L52" s="2619"/>
      <c r="M52" s="2620"/>
    </row>
    <row r="53" spans="1:13" ht="15.75" customHeight="1">
      <c r="A53" s="2502"/>
      <c r="B53" s="98" t="s">
        <v>521</v>
      </c>
      <c r="C53" s="2618" t="s">
        <v>715</v>
      </c>
      <c r="D53" s="2619"/>
      <c r="E53" s="2619"/>
      <c r="F53" s="2619"/>
      <c r="G53" s="2619"/>
      <c r="H53" s="2619"/>
      <c r="I53" s="2619"/>
      <c r="J53" s="2619"/>
      <c r="K53" s="2619"/>
      <c r="L53" s="2619"/>
      <c r="M53" s="2620"/>
    </row>
    <row r="54" spans="1:13" ht="15.75" customHeight="1">
      <c r="A54" s="2502"/>
      <c r="B54" s="98" t="s">
        <v>523</v>
      </c>
      <c r="C54" s="2618" t="s">
        <v>1</v>
      </c>
      <c r="D54" s="2619"/>
      <c r="E54" s="2619"/>
      <c r="F54" s="2619"/>
      <c r="G54" s="2619"/>
      <c r="H54" s="2619"/>
      <c r="I54" s="2619"/>
      <c r="J54" s="2619"/>
      <c r="K54" s="2619"/>
      <c r="L54" s="2619"/>
      <c r="M54" s="2620"/>
    </row>
    <row r="55" spans="1:13" ht="15.75" customHeight="1">
      <c r="A55" s="2502"/>
      <c r="B55" s="99" t="s">
        <v>524</v>
      </c>
      <c r="C55" s="2618" t="s">
        <v>716</v>
      </c>
      <c r="D55" s="2619"/>
      <c r="E55" s="2619"/>
      <c r="F55" s="2619"/>
      <c r="G55" s="2619"/>
      <c r="H55" s="2619"/>
      <c r="I55" s="2619"/>
      <c r="J55" s="2619"/>
      <c r="K55" s="2619"/>
      <c r="L55" s="2619"/>
      <c r="M55" s="2620"/>
    </row>
    <row r="56" spans="1:13" ht="15.75" customHeight="1">
      <c r="A56" s="2502"/>
      <c r="B56" s="98" t="s">
        <v>526</v>
      </c>
      <c r="C56" s="2622" t="s">
        <v>86</v>
      </c>
      <c r="D56" s="2619"/>
      <c r="E56" s="2619"/>
      <c r="F56" s="2619"/>
      <c r="G56" s="2619"/>
      <c r="H56" s="2619"/>
      <c r="I56" s="2619"/>
      <c r="J56" s="2619"/>
      <c r="K56" s="2619"/>
      <c r="L56" s="2619"/>
      <c r="M56" s="2620"/>
    </row>
    <row r="57" spans="1:13" ht="16.5" customHeight="1" thickBot="1">
      <c r="A57" s="2516"/>
      <c r="B57" s="98" t="s">
        <v>527</v>
      </c>
      <c r="C57" s="2618" t="s">
        <v>85</v>
      </c>
      <c r="D57" s="2619"/>
      <c r="E57" s="2619"/>
      <c r="F57" s="2619"/>
      <c r="G57" s="2619"/>
      <c r="H57" s="2619"/>
      <c r="I57" s="2619"/>
      <c r="J57" s="2619"/>
      <c r="K57" s="2619"/>
      <c r="L57" s="2619"/>
      <c r="M57" s="2620"/>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'C:\Users\claoc\Documents\oficina 2020\[MatrizNUEVOPlandeAccion.PolMuj.y.Gén.SubSeg.Conv.Jl.22.xlsx]Desplegables'!#REF!</xm:f>
          </x14:formula1>
          <xm:sqref>G45:J46 C7 C14:D14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41" zoomScale="85" zoomScaleNormal="85" workbookViewId="0">
      <selection activeCell="C12" sqref="C12:M12"/>
    </sheetView>
  </sheetViews>
  <sheetFormatPr baseColWidth="10" defaultColWidth="11.42578125" defaultRowHeight="15.75"/>
  <cols>
    <col min="1" max="1" width="25.140625" style="3" customWidth="1"/>
    <col min="2" max="2" width="39.140625" style="105" customWidth="1"/>
    <col min="3" max="16384" width="11.42578125" style="3"/>
  </cols>
  <sheetData>
    <row r="1" spans="1:13" ht="16.5" thickBot="1">
      <c r="A1" s="2"/>
      <c r="B1" s="103" t="s">
        <v>1021</v>
      </c>
      <c r="C1" s="153"/>
      <c r="D1" s="153"/>
      <c r="E1" s="153"/>
      <c r="F1" s="153"/>
      <c r="G1" s="153"/>
      <c r="H1" s="153"/>
      <c r="I1" s="153"/>
      <c r="J1" s="153"/>
      <c r="K1" s="153"/>
      <c r="L1" s="153"/>
      <c r="M1" s="154"/>
    </row>
    <row r="2" spans="1:13" ht="39" customHeight="1">
      <c r="A2" s="2547" t="s">
        <v>457</v>
      </c>
      <c r="B2" s="4" t="s">
        <v>458</v>
      </c>
      <c r="C2" s="2582" t="s">
        <v>55</v>
      </c>
      <c r="D2" s="2583"/>
      <c r="E2" s="2583"/>
      <c r="F2" s="2583"/>
      <c r="G2" s="2583"/>
      <c r="H2" s="2583"/>
      <c r="I2" s="2583"/>
      <c r="J2" s="2583"/>
      <c r="K2" s="2583"/>
      <c r="L2" s="2583"/>
      <c r="M2" s="2584"/>
    </row>
    <row r="3" spans="1:13" ht="57.95" customHeight="1">
      <c r="A3" s="2548"/>
      <c r="B3" s="109" t="s">
        <v>538</v>
      </c>
      <c r="C3" s="2503" t="s">
        <v>169</v>
      </c>
      <c r="D3" s="2504"/>
      <c r="E3" s="2504"/>
      <c r="F3" s="2504"/>
      <c r="G3" s="2504"/>
      <c r="H3" s="2504"/>
      <c r="I3" s="2504"/>
      <c r="J3" s="2504"/>
      <c r="K3" s="2504"/>
      <c r="L3" s="2504"/>
      <c r="M3" s="2505"/>
    </row>
    <row r="4" spans="1:13">
      <c r="A4" s="2548"/>
      <c r="B4" s="13" t="s">
        <v>3</v>
      </c>
      <c r="C4" s="7" t="s">
        <v>28</v>
      </c>
      <c r="D4" s="8"/>
      <c r="E4" s="9"/>
      <c r="F4" s="2585" t="s">
        <v>4</v>
      </c>
      <c r="G4" s="2586"/>
      <c r="H4" s="10" t="s">
        <v>8</v>
      </c>
      <c r="I4" s="11"/>
      <c r="J4" s="11"/>
      <c r="K4" s="11"/>
      <c r="L4" s="11"/>
      <c r="M4" s="12"/>
    </row>
    <row r="5" spans="1:13" ht="45" customHeight="1">
      <c r="A5" s="2548"/>
      <c r="B5" s="13" t="s">
        <v>459</v>
      </c>
      <c r="C5" s="2503" t="s">
        <v>8</v>
      </c>
      <c r="D5" s="2504"/>
      <c r="E5" s="2504"/>
      <c r="F5" s="2504"/>
      <c r="G5" s="2504"/>
      <c r="H5" s="2504"/>
      <c r="I5" s="2504"/>
      <c r="J5" s="2504"/>
      <c r="K5" s="2504"/>
      <c r="L5" s="2504"/>
      <c r="M5" s="2505"/>
    </row>
    <row r="6" spans="1:13" ht="45" customHeight="1">
      <c r="A6" s="2548"/>
      <c r="B6" s="13" t="s">
        <v>460</v>
      </c>
      <c r="C6" s="2503" t="s">
        <v>8</v>
      </c>
      <c r="D6" s="2504"/>
      <c r="E6" s="2504"/>
      <c r="F6" s="2504"/>
      <c r="G6" s="2504"/>
      <c r="H6" s="2504"/>
      <c r="I6" s="2504"/>
      <c r="J6" s="2504"/>
      <c r="K6" s="2504"/>
      <c r="L6" s="2504"/>
      <c r="M6" s="2505"/>
    </row>
    <row r="7" spans="1:13">
      <c r="A7" s="2548"/>
      <c r="B7" s="109" t="s">
        <v>461</v>
      </c>
      <c r="C7" s="2598" t="str">
        <f>+'[21]Plan de acción-Gestión Pública'!CN13</f>
        <v xml:space="preserve">Gestión Pública </v>
      </c>
      <c r="D7" s="2588"/>
      <c r="E7" s="14"/>
      <c r="F7" s="14"/>
      <c r="G7" s="15"/>
      <c r="H7" s="16" t="s">
        <v>5</v>
      </c>
      <c r="I7" s="2587" t="str">
        <f>+'[21]Plan de acción-Gestión Pública'!CO13</f>
        <v>Secretaría General</v>
      </c>
      <c r="J7" s="2588"/>
      <c r="K7" s="2588"/>
      <c r="L7" s="2588"/>
      <c r="M7" s="2589"/>
    </row>
    <row r="8" spans="1:13">
      <c r="A8" s="2548"/>
      <c r="B8" s="2539" t="s">
        <v>462</v>
      </c>
      <c r="C8" s="102"/>
      <c r="D8" s="17"/>
      <c r="E8" s="17"/>
      <c r="F8" s="17"/>
      <c r="G8" s="17"/>
      <c r="H8" s="17"/>
      <c r="I8" s="17"/>
      <c r="J8" s="17"/>
      <c r="K8" s="17"/>
      <c r="L8" s="18"/>
      <c r="M8" s="19"/>
    </row>
    <row r="9" spans="1:13" ht="15.75" customHeight="1">
      <c r="A9" s="2548"/>
      <c r="B9" s="2540"/>
      <c r="C9" s="2569" t="s">
        <v>1</v>
      </c>
      <c r="D9" s="2569"/>
      <c r="E9" s="2569"/>
      <c r="F9" s="2569" t="s">
        <v>8</v>
      </c>
      <c r="G9" s="2569"/>
      <c r="H9" s="20"/>
      <c r="I9" s="2569" t="s">
        <v>8</v>
      </c>
      <c r="J9" s="2569"/>
      <c r="K9" s="20"/>
      <c r="L9" s="21"/>
      <c r="M9" s="22"/>
    </row>
    <row r="10" spans="1:13">
      <c r="A10" s="2548"/>
      <c r="B10" s="2590"/>
      <c r="C10" s="2612" t="s">
        <v>463</v>
      </c>
      <c r="D10" s="2613"/>
      <c r="E10" s="23"/>
      <c r="F10" s="2569" t="s">
        <v>463</v>
      </c>
      <c r="G10" s="2569"/>
      <c r="H10" s="23"/>
      <c r="I10" s="2569" t="s">
        <v>463</v>
      </c>
      <c r="J10" s="2569"/>
      <c r="K10" s="23"/>
      <c r="L10" s="24"/>
      <c r="M10" s="25"/>
    </row>
    <row r="11" spans="1:13" ht="92.25" customHeight="1">
      <c r="A11" s="2548"/>
      <c r="B11" s="109" t="s">
        <v>464</v>
      </c>
      <c r="C11" s="2513" t="s">
        <v>639</v>
      </c>
      <c r="D11" s="2514"/>
      <c r="E11" s="2514"/>
      <c r="F11" s="2514"/>
      <c r="G11" s="2514"/>
      <c r="H11" s="2514"/>
      <c r="I11" s="2514"/>
      <c r="J11" s="2514"/>
      <c r="K11" s="2514"/>
      <c r="L11" s="2514"/>
      <c r="M11" s="2515"/>
    </row>
    <row r="12" spans="1:13" ht="106.5" customHeight="1">
      <c r="A12" s="2548"/>
      <c r="B12" s="109" t="s">
        <v>543</v>
      </c>
      <c r="C12" s="2513" t="s">
        <v>640</v>
      </c>
      <c r="D12" s="2514"/>
      <c r="E12" s="2514"/>
      <c r="F12" s="2514"/>
      <c r="G12" s="2514"/>
      <c r="H12" s="2514"/>
      <c r="I12" s="2514"/>
      <c r="J12" s="2514"/>
      <c r="K12" s="2514"/>
      <c r="L12" s="2514"/>
      <c r="M12" s="2515"/>
    </row>
    <row r="13" spans="1:13" ht="60" customHeight="1">
      <c r="A13" s="2548"/>
      <c r="B13" s="109" t="s">
        <v>545</v>
      </c>
      <c r="C13" s="2513" t="s">
        <v>1956</v>
      </c>
      <c r="D13" s="2514"/>
      <c r="E13" s="2514"/>
      <c r="F13" s="2514"/>
      <c r="G13" s="2514"/>
      <c r="H13" s="2514"/>
      <c r="I13" s="2514"/>
      <c r="J13" s="2514"/>
      <c r="K13" s="2514"/>
      <c r="L13" s="2514"/>
      <c r="M13" s="2515"/>
    </row>
    <row r="14" spans="1:13" ht="102.95" customHeight="1">
      <c r="A14" s="2548"/>
      <c r="B14" s="162" t="s">
        <v>547</v>
      </c>
      <c r="C14" s="2513" t="s">
        <v>57</v>
      </c>
      <c r="D14" s="2514"/>
      <c r="E14" s="128" t="s">
        <v>548</v>
      </c>
      <c r="F14" s="2579" t="s">
        <v>58</v>
      </c>
      <c r="G14" s="2580"/>
      <c r="H14" s="2580"/>
      <c r="I14" s="2580"/>
      <c r="J14" s="2580"/>
      <c r="K14" s="2580"/>
      <c r="L14" s="2580"/>
      <c r="M14" s="2581"/>
    </row>
    <row r="15" spans="1:13">
      <c r="A15" s="2518" t="s">
        <v>465</v>
      </c>
      <c r="B15" s="5" t="s">
        <v>2</v>
      </c>
      <c r="C15" s="2513" t="s">
        <v>641</v>
      </c>
      <c r="D15" s="2514"/>
      <c r="E15" s="2514"/>
      <c r="F15" s="2514"/>
      <c r="G15" s="2514"/>
      <c r="H15" s="2514"/>
      <c r="I15" s="2514"/>
      <c r="J15" s="2514"/>
      <c r="K15" s="2514"/>
      <c r="L15" s="2514"/>
      <c r="M15" s="2515"/>
    </row>
    <row r="16" spans="1:13" ht="30" customHeight="1">
      <c r="A16" s="2519"/>
      <c r="B16" s="5" t="s">
        <v>550</v>
      </c>
      <c r="C16" s="2513" t="s">
        <v>56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41" t="s">
        <v>642</v>
      </c>
      <c r="G22" s="41"/>
      <c r="H22" s="41"/>
      <c r="I22" s="41"/>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c r="A29" s="2519"/>
      <c r="B29" s="56"/>
      <c r="C29" s="57" t="s">
        <v>486</v>
      </c>
      <c r="D29" s="58" t="s">
        <v>9</v>
      </c>
      <c r="E29" s="48"/>
      <c r="F29" s="59" t="s">
        <v>487</v>
      </c>
      <c r="G29" s="168" t="s">
        <v>29</v>
      </c>
      <c r="H29" s="48"/>
      <c r="I29" s="59" t="s">
        <v>488</v>
      </c>
      <c r="J29" s="2616" t="s">
        <v>29</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643</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63">
        <v>1</v>
      </c>
      <c r="E36" s="169"/>
      <c r="F36" s="163">
        <v>1</v>
      </c>
      <c r="G36" s="169"/>
      <c r="H36" s="163">
        <v>1</v>
      </c>
      <c r="I36" s="169"/>
      <c r="J36" s="163">
        <v>1</v>
      </c>
      <c r="K36" s="169"/>
      <c r="L36" s="163">
        <v>1</v>
      </c>
      <c r="M36" s="16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63">
        <v>1</v>
      </c>
      <c r="E38" s="169"/>
      <c r="F38" s="163">
        <v>1</v>
      </c>
      <c r="G38" s="169"/>
      <c r="H38" s="163">
        <v>1</v>
      </c>
      <c r="I38" s="169"/>
      <c r="J38" s="161" t="s">
        <v>29</v>
      </c>
      <c r="K38" s="169"/>
      <c r="L38" s="161" t="s">
        <v>29</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61" t="s">
        <v>29</v>
      </c>
      <c r="E40" s="165"/>
      <c r="F40" s="161" t="s">
        <v>29</v>
      </c>
      <c r="G40" s="165"/>
      <c r="H40" s="161" t="s">
        <v>29</v>
      </c>
      <c r="I40" s="165"/>
      <c r="J40" s="161" t="s">
        <v>29</v>
      </c>
      <c r="K40" s="165"/>
      <c r="L40" s="161" t="s">
        <v>29</v>
      </c>
      <c r="M40" s="166"/>
    </row>
    <row r="41" spans="1:13">
      <c r="A41" s="2519"/>
      <c r="B41" s="2432"/>
      <c r="C41" s="72"/>
      <c r="D41" s="80" t="s">
        <v>508</v>
      </c>
      <c r="E41" s="80"/>
      <c r="F41" s="80" t="s">
        <v>509</v>
      </c>
      <c r="G41" s="80"/>
      <c r="H41" s="82"/>
      <c r="I41" s="82"/>
      <c r="J41" s="82"/>
      <c r="K41" s="82"/>
      <c r="L41" s="82"/>
      <c r="M41" s="83"/>
    </row>
    <row r="42" spans="1:13">
      <c r="A42" s="2519"/>
      <c r="B42" s="2432"/>
      <c r="C42" s="72"/>
      <c r="D42" s="163"/>
      <c r="E42" s="78"/>
      <c r="F42" s="2605">
        <v>8</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c r="A45" s="2519"/>
      <c r="B45" s="2432"/>
      <c r="C45" s="90"/>
      <c r="D45" s="91" t="s">
        <v>131</v>
      </c>
      <c r="E45" s="92" t="s">
        <v>28</v>
      </c>
      <c r="F45" s="2453" t="s">
        <v>511</v>
      </c>
      <c r="G45" s="2529"/>
      <c r="H45" s="2529"/>
      <c r="I45" s="2529"/>
      <c r="J45" s="2529"/>
      <c r="K45" s="94" t="s">
        <v>512</v>
      </c>
      <c r="L45" s="2577"/>
      <c r="M45" s="2578"/>
    </row>
    <row r="46" spans="1:13">
      <c r="A46" s="2519"/>
      <c r="B46" s="2432"/>
      <c r="C46" s="90"/>
      <c r="D46" s="95"/>
      <c r="E46" s="38" t="s">
        <v>477</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1" customHeight="1">
      <c r="A48" s="2519"/>
      <c r="B48" s="109" t="s">
        <v>513</v>
      </c>
      <c r="C48" s="2513" t="s">
        <v>644</v>
      </c>
      <c r="D48" s="2514"/>
      <c r="E48" s="2514"/>
      <c r="F48" s="2514"/>
      <c r="G48" s="2514"/>
      <c r="H48" s="2514"/>
      <c r="I48" s="2514"/>
      <c r="J48" s="2514"/>
      <c r="K48" s="2514"/>
      <c r="L48" s="2514"/>
      <c r="M48" s="2515"/>
    </row>
    <row r="49" spans="1:13" ht="38.25" customHeight="1">
      <c r="A49" s="2519"/>
      <c r="B49" s="5" t="s">
        <v>514</v>
      </c>
      <c r="C49" s="2513" t="s">
        <v>645</v>
      </c>
      <c r="D49" s="2514"/>
      <c r="E49" s="2514"/>
      <c r="F49" s="2514"/>
      <c r="G49" s="2514"/>
      <c r="H49" s="2514"/>
      <c r="I49" s="2514"/>
      <c r="J49" s="2514"/>
      <c r="K49" s="2514"/>
      <c r="L49" s="2514"/>
      <c r="M49" s="2515"/>
    </row>
    <row r="50" spans="1:13">
      <c r="A50" s="2519"/>
      <c r="B50" s="5" t="s">
        <v>515</v>
      </c>
      <c r="C50" s="147">
        <v>15</v>
      </c>
      <c r="D50" s="148"/>
      <c r="E50" s="148"/>
      <c r="F50" s="148"/>
      <c r="G50" s="148"/>
      <c r="H50" s="148"/>
      <c r="I50" s="148"/>
      <c r="J50" s="148"/>
      <c r="K50" s="148"/>
      <c r="L50" s="148"/>
      <c r="M50" s="170"/>
    </row>
    <row r="51" spans="1:13">
      <c r="A51" s="2519"/>
      <c r="B51" s="5" t="s">
        <v>517</v>
      </c>
      <c r="C51" s="171" t="s">
        <v>9</v>
      </c>
      <c r="D51" s="148"/>
      <c r="E51" s="148"/>
      <c r="F51" s="148"/>
      <c r="G51" s="148"/>
      <c r="H51" s="148"/>
      <c r="I51" s="148"/>
      <c r="J51" s="148"/>
      <c r="K51" s="148"/>
      <c r="L51" s="148"/>
      <c r="M51" s="170"/>
    </row>
    <row r="52" spans="1:13" ht="15.75" customHeight="1">
      <c r="A52" s="2501" t="s">
        <v>518</v>
      </c>
      <c r="B52" s="98" t="s">
        <v>519</v>
      </c>
      <c r="C52" s="2591" t="s">
        <v>62</v>
      </c>
      <c r="D52" s="2592"/>
      <c r="E52" s="2592"/>
      <c r="F52" s="2592"/>
      <c r="G52" s="2592"/>
      <c r="H52" s="2592"/>
      <c r="I52" s="2592"/>
      <c r="J52" s="2592"/>
      <c r="K52" s="2592"/>
      <c r="L52" s="2592"/>
      <c r="M52" s="2614"/>
    </row>
    <row r="53" spans="1:13" ht="15.75" customHeight="1">
      <c r="A53" s="2502"/>
      <c r="B53" s="98" t="s">
        <v>521</v>
      </c>
      <c r="C53" s="2591" t="s">
        <v>646</v>
      </c>
      <c r="D53" s="2592"/>
      <c r="E53" s="2592"/>
      <c r="F53" s="2592"/>
      <c r="G53" s="2592"/>
      <c r="H53" s="2592"/>
      <c r="I53" s="2592"/>
      <c r="J53" s="2592"/>
      <c r="K53" s="2592"/>
      <c r="L53" s="2592"/>
      <c r="M53" s="2614"/>
    </row>
    <row r="54" spans="1:13" ht="15.75" customHeight="1">
      <c r="A54" s="2502"/>
      <c r="B54" s="98" t="s">
        <v>523</v>
      </c>
      <c r="C54" s="2591" t="s">
        <v>60</v>
      </c>
      <c r="D54" s="2592"/>
      <c r="E54" s="2592"/>
      <c r="F54" s="2592"/>
      <c r="G54" s="2592"/>
      <c r="H54" s="2592"/>
      <c r="I54" s="2592"/>
      <c r="J54" s="2592"/>
      <c r="K54" s="2592"/>
      <c r="L54" s="2592"/>
      <c r="M54" s="2614"/>
    </row>
    <row r="55" spans="1:13" ht="15.75" customHeight="1">
      <c r="A55" s="2502"/>
      <c r="B55" s="99" t="s">
        <v>524</v>
      </c>
      <c r="C55" s="2591" t="s">
        <v>61</v>
      </c>
      <c r="D55" s="2592"/>
      <c r="E55" s="2592"/>
      <c r="F55" s="2592"/>
      <c r="G55" s="2592"/>
      <c r="H55" s="2592"/>
      <c r="I55" s="2592"/>
      <c r="J55" s="2592"/>
      <c r="K55" s="2592"/>
      <c r="L55" s="2592"/>
      <c r="M55" s="2614"/>
    </row>
    <row r="56" spans="1:13" ht="15.75" customHeight="1">
      <c r="A56" s="2502"/>
      <c r="B56" s="98" t="s">
        <v>526</v>
      </c>
      <c r="C56" s="2597" t="s">
        <v>64</v>
      </c>
      <c r="D56" s="2750"/>
      <c r="E56" s="2750"/>
      <c r="F56" s="2750"/>
      <c r="G56" s="2750"/>
      <c r="H56" s="2750"/>
      <c r="I56" s="2750"/>
      <c r="J56" s="2750"/>
      <c r="K56" s="2750"/>
      <c r="L56" s="2750"/>
      <c r="M56" s="2856"/>
    </row>
    <row r="57" spans="1:13" ht="16.5" customHeight="1" thickBot="1">
      <c r="A57" s="2516"/>
      <c r="B57" s="98" t="s">
        <v>527</v>
      </c>
      <c r="C57" s="2591" t="s">
        <v>63</v>
      </c>
      <c r="D57" s="2592"/>
      <c r="E57" s="2592"/>
      <c r="F57" s="2592"/>
      <c r="G57" s="2592"/>
      <c r="H57" s="2592"/>
      <c r="I57" s="2592"/>
      <c r="J57" s="2592"/>
      <c r="K57" s="2592"/>
      <c r="L57" s="2592"/>
      <c r="M57" s="2614"/>
    </row>
    <row r="58" spans="1:13" ht="15.75" customHeight="1">
      <c r="A58" s="2501" t="s">
        <v>528</v>
      </c>
      <c r="B58" s="100" t="s">
        <v>529</v>
      </c>
      <c r="C58" s="2591" t="s">
        <v>647</v>
      </c>
      <c r="D58" s="2592"/>
      <c r="E58" s="2592"/>
      <c r="F58" s="2592"/>
      <c r="G58" s="2592"/>
      <c r="H58" s="2592"/>
      <c r="I58" s="2592"/>
      <c r="J58" s="2592"/>
      <c r="K58" s="2592"/>
      <c r="L58" s="2592"/>
      <c r="M58" s="2614"/>
    </row>
    <row r="59" spans="1:13" ht="30" customHeight="1">
      <c r="A59" s="2502"/>
      <c r="B59" s="100" t="s">
        <v>531</v>
      </c>
      <c r="C59" s="2591" t="s">
        <v>648</v>
      </c>
      <c r="D59" s="2592"/>
      <c r="E59" s="2592"/>
      <c r="F59" s="2592"/>
      <c r="G59" s="2592"/>
      <c r="H59" s="2592"/>
      <c r="I59" s="2592"/>
      <c r="J59" s="2592"/>
      <c r="K59" s="2592"/>
      <c r="L59" s="2592"/>
      <c r="M59" s="2614"/>
    </row>
    <row r="60" spans="1:13" ht="30" customHeight="1" thickBot="1">
      <c r="A60" s="2502"/>
      <c r="B60" s="101" t="s">
        <v>5</v>
      </c>
      <c r="C60" s="2591" t="s">
        <v>60</v>
      </c>
      <c r="D60" s="2592"/>
      <c r="E60" s="2592"/>
      <c r="F60" s="2592"/>
      <c r="G60" s="2592"/>
      <c r="H60" s="2592"/>
      <c r="I60" s="2592"/>
      <c r="J60" s="2592"/>
      <c r="K60" s="2592"/>
      <c r="L60" s="2592"/>
      <c r="M60" s="2614"/>
    </row>
    <row r="61" spans="1:13" ht="16.5" customHeight="1" thickBot="1">
      <c r="A61" s="150" t="s">
        <v>533</v>
      </c>
      <c r="B61" s="104"/>
      <c r="C61" s="2506"/>
      <c r="D61" s="2507"/>
      <c r="E61" s="2507"/>
      <c r="F61" s="2507"/>
      <c r="G61" s="2507"/>
      <c r="H61" s="2507"/>
      <c r="I61" s="2507"/>
      <c r="J61" s="2507"/>
      <c r="K61" s="2507"/>
      <c r="L61" s="2507"/>
      <c r="M61" s="2615"/>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C4 G45:J46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2" sqref="C2:M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1027</v>
      </c>
      <c r="C1" s="153"/>
      <c r="D1" s="153"/>
      <c r="E1" s="153"/>
      <c r="F1" s="153"/>
      <c r="G1" s="153"/>
      <c r="H1" s="153"/>
      <c r="I1" s="153"/>
      <c r="J1" s="153"/>
      <c r="K1" s="153"/>
      <c r="L1" s="153"/>
      <c r="M1" s="154"/>
    </row>
    <row r="2" spans="1:13" ht="54.75" customHeight="1">
      <c r="A2" s="2547" t="s">
        <v>457</v>
      </c>
      <c r="B2" s="4" t="s">
        <v>458</v>
      </c>
      <c r="C2" s="2582" t="s">
        <v>195</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38</v>
      </c>
      <c r="D7" s="2588"/>
      <c r="E7" s="156"/>
      <c r="F7" s="156"/>
      <c r="G7" s="197"/>
      <c r="H7" s="16" t="s">
        <v>5</v>
      </c>
      <c r="I7" s="2587" t="s">
        <v>650</v>
      </c>
      <c r="J7" s="2588"/>
      <c r="K7" s="2588"/>
      <c r="L7" s="2588"/>
      <c r="M7" s="2589"/>
    </row>
    <row r="8" spans="1:13" ht="15.75" customHeight="1">
      <c r="A8" s="2548"/>
      <c r="B8" s="2539" t="s">
        <v>462</v>
      </c>
      <c r="C8" s="2844" t="s">
        <v>8</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1028</v>
      </c>
      <c r="D11" s="2514"/>
      <c r="E11" s="2514"/>
      <c r="F11" s="2514"/>
      <c r="G11" s="2514"/>
      <c r="H11" s="2514"/>
      <c r="I11" s="2514"/>
      <c r="J11" s="2514"/>
      <c r="K11" s="2514"/>
      <c r="L11" s="2514"/>
      <c r="M11" s="2515"/>
    </row>
    <row r="12" spans="1:13" ht="88.5" customHeight="1">
      <c r="A12" s="2548"/>
      <c r="B12" s="109" t="s">
        <v>543</v>
      </c>
      <c r="C12" s="2758" t="s">
        <v>1029</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68</v>
      </c>
      <c r="D14" s="2617"/>
      <c r="E14" s="128" t="s">
        <v>548</v>
      </c>
      <c r="F14" s="2579" t="s">
        <v>69</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196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1030</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6</v>
      </c>
      <c r="E36" s="2606"/>
      <c r="F36" s="2605">
        <v>6</v>
      </c>
      <c r="G36" s="2606"/>
      <c r="H36" s="2605">
        <v>6</v>
      </c>
      <c r="I36" s="2606"/>
      <c r="J36" s="2605">
        <v>6</v>
      </c>
      <c r="K36" s="2606"/>
      <c r="L36" s="2605">
        <v>6</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6</v>
      </c>
      <c r="E38" s="2606"/>
      <c r="F38" s="2605">
        <v>6</v>
      </c>
      <c r="G38" s="2606"/>
      <c r="H38" s="2605">
        <v>6</v>
      </c>
      <c r="I38" s="2606"/>
      <c r="J38" s="2605">
        <v>6</v>
      </c>
      <c r="K38" s="2606"/>
      <c r="L38" s="2605">
        <v>6</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t="s">
        <v>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60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1031</v>
      </c>
      <c r="D48" s="2514"/>
      <c r="E48" s="2514"/>
      <c r="F48" s="2514"/>
      <c r="G48" s="2514"/>
      <c r="H48" s="2514"/>
      <c r="I48" s="2514"/>
      <c r="J48" s="2514"/>
      <c r="K48" s="2514"/>
      <c r="L48" s="2514"/>
      <c r="M48" s="2515"/>
    </row>
    <row r="49" spans="1:13" ht="38.25" customHeight="1">
      <c r="A49" s="2519"/>
      <c r="B49" s="5" t="s">
        <v>514</v>
      </c>
      <c r="C49" s="2513" t="s">
        <v>1032</v>
      </c>
      <c r="D49" s="2514"/>
      <c r="E49" s="2514"/>
      <c r="F49" s="2514"/>
      <c r="G49" s="2514"/>
      <c r="H49" s="2514"/>
      <c r="I49" s="2514"/>
      <c r="J49" s="2514"/>
      <c r="K49" s="2514"/>
      <c r="L49" s="2514"/>
      <c r="M49" s="2515"/>
    </row>
    <row r="50" spans="1:13" ht="15.75" customHeight="1">
      <c r="A50" s="2519"/>
      <c r="B50" s="5" t="s">
        <v>515</v>
      </c>
      <c r="C50" s="147" t="s">
        <v>931</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1033</v>
      </c>
      <c r="D52" s="2592"/>
      <c r="E52" s="2592"/>
      <c r="F52" s="2592"/>
      <c r="G52" s="2592"/>
      <c r="H52" s="2592"/>
      <c r="I52" s="2592"/>
      <c r="J52" s="2592"/>
      <c r="K52" s="2592"/>
      <c r="L52" s="2592"/>
      <c r="M52" s="2593"/>
    </row>
    <row r="53" spans="1:13" ht="15.75" customHeight="1">
      <c r="A53" s="2502"/>
      <c r="B53" s="98" t="s">
        <v>521</v>
      </c>
      <c r="C53" s="2591" t="s">
        <v>1034</v>
      </c>
      <c r="D53" s="2592"/>
      <c r="E53" s="2592"/>
      <c r="F53" s="2592"/>
      <c r="G53" s="2592"/>
      <c r="H53" s="2592"/>
      <c r="I53" s="2592"/>
      <c r="J53" s="2592"/>
      <c r="K53" s="2592"/>
      <c r="L53" s="2592"/>
      <c r="M53" s="2593"/>
    </row>
    <row r="54" spans="1:13" ht="15.75" customHeight="1">
      <c r="A54" s="2502"/>
      <c r="B54" s="98" t="s">
        <v>523</v>
      </c>
      <c r="C54" s="2591" t="s">
        <v>658</v>
      </c>
      <c r="D54" s="2592"/>
      <c r="E54" s="2592"/>
      <c r="F54" s="2592"/>
      <c r="G54" s="2592"/>
      <c r="H54" s="2592"/>
      <c r="I54" s="2592"/>
      <c r="J54" s="2592"/>
      <c r="K54" s="2592"/>
      <c r="L54" s="2592"/>
      <c r="M54" s="2593"/>
    </row>
    <row r="55" spans="1:13" ht="15.75" customHeight="1">
      <c r="A55" s="2502"/>
      <c r="B55" s="99" t="s">
        <v>524</v>
      </c>
      <c r="C55" s="2591" t="s">
        <v>119</v>
      </c>
      <c r="D55" s="2592"/>
      <c r="E55" s="2592"/>
      <c r="F55" s="2592"/>
      <c r="G55" s="2592"/>
      <c r="H55" s="2592"/>
      <c r="I55" s="2592"/>
      <c r="J55" s="2592"/>
      <c r="K55" s="2592"/>
      <c r="L55" s="2592"/>
      <c r="M55" s="2593"/>
    </row>
    <row r="56" spans="1:13" ht="15.75" customHeight="1">
      <c r="A56" s="2502"/>
      <c r="B56" s="98" t="s">
        <v>526</v>
      </c>
      <c r="C56" s="2597" t="s">
        <v>197</v>
      </c>
      <c r="D56" s="2592"/>
      <c r="E56" s="2592"/>
      <c r="F56" s="2592"/>
      <c r="G56" s="2592"/>
      <c r="H56" s="2592"/>
      <c r="I56" s="2592"/>
      <c r="J56" s="2592"/>
      <c r="K56" s="2592"/>
      <c r="L56" s="2592"/>
      <c r="M56" s="2593"/>
    </row>
    <row r="57" spans="1:13" ht="16.5" customHeight="1" thickBot="1">
      <c r="A57" s="2516"/>
      <c r="B57" s="98" t="s">
        <v>527</v>
      </c>
      <c r="C57" s="2591">
        <v>3115464700</v>
      </c>
      <c r="D57" s="2592"/>
      <c r="E57" s="2592"/>
      <c r="F57" s="2592"/>
      <c r="G57" s="2592"/>
      <c r="H57" s="2592"/>
      <c r="I57" s="2592"/>
      <c r="J57" s="2592"/>
      <c r="K57" s="2592"/>
      <c r="L57" s="2592"/>
      <c r="M57" s="2593"/>
    </row>
    <row r="58" spans="1:13" ht="15.75" customHeight="1">
      <c r="A58" s="2501" t="s">
        <v>528</v>
      </c>
      <c r="B58" s="100" t="s">
        <v>529</v>
      </c>
      <c r="C58" s="2591" t="s">
        <v>659</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658</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'C:\Users\ASUS\Documents\PPMYEG\INTEGRACION SOCIAL\[Fichas IDIPRON.xlsx]Desplegables'!#REF!</xm:f>
          </x14:formula1>
          <xm:sqref>C7 G45:J46 C14:D14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1"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1035</v>
      </c>
      <c r="C1" s="153"/>
      <c r="D1" s="153"/>
      <c r="E1" s="153"/>
      <c r="F1" s="153"/>
      <c r="G1" s="153"/>
      <c r="H1" s="153"/>
      <c r="I1" s="153"/>
      <c r="J1" s="153"/>
      <c r="K1" s="153"/>
      <c r="L1" s="153"/>
      <c r="M1" s="154"/>
    </row>
    <row r="2" spans="1:13" ht="54.75" customHeight="1">
      <c r="A2" s="2547" t="s">
        <v>457</v>
      </c>
      <c r="B2" s="4" t="s">
        <v>458</v>
      </c>
      <c r="C2" s="2582" t="s">
        <v>198</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38</v>
      </c>
      <c r="D7" s="2588"/>
      <c r="E7" s="156"/>
      <c r="F7" s="156"/>
      <c r="G7" s="197"/>
      <c r="H7" s="16" t="s">
        <v>5</v>
      </c>
      <c r="I7" s="2587" t="s">
        <v>1036</v>
      </c>
      <c r="J7" s="2588"/>
      <c r="K7" s="2588"/>
      <c r="L7" s="2588"/>
      <c r="M7" s="2589"/>
    </row>
    <row r="8" spans="1:13" ht="15.75" customHeight="1">
      <c r="A8" s="2548"/>
      <c r="B8" s="2539" t="s">
        <v>462</v>
      </c>
      <c r="C8" s="2844" t="s">
        <v>8</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1037</v>
      </c>
      <c r="D11" s="2514"/>
      <c r="E11" s="2514"/>
      <c r="F11" s="2514"/>
      <c r="G11" s="2514"/>
      <c r="H11" s="2514"/>
      <c r="I11" s="2514"/>
      <c r="J11" s="2514"/>
      <c r="K11" s="2514"/>
      <c r="L11" s="2514"/>
      <c r="M11" s="2515"/>
    </row>
    <row r="12" spans="1:13" ht="74.25" customHeight="1">
      <c r="A12" s="2548"/>
      <c r="B12" s="109" t="s">
        <v>543</v>
      </c>
      <c r="C12" s="2758" t="s">
        <v>1038</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199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1039</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3</v>
      </c>
      <c r="E36" s="2606"/>
      <c r="F36" s="2605">
        <v>11</v>
      </c>
      <c r="G36" s="2606"/>
      <c r="H36" s="2605">
        <v>11</v>
      </c>
      <c r="I36" s="2606"/>
      <c r="J36" s="2605">
        <v>11</v>
      </c>
      <c r="K36" s="2606"/>
      <c r="L36" s="2605">
        <v>11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11</v>
      </c>
      <c r="E38" s="2606"/>
      <c r="F38" s="2605">
        <v>11</v>
      </c>
      <c r="G38" s="2606"/>
      <c r="H38" s="2605">
        <v>11</v>
      </c>
      <c r="I38" s="2606"/>
      <c r="J38" s="2605">
        <v>11</v>
      </c>
      <c r="K38" s="2606"/>
      <c r="L38" s="2605">
        <v>11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11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113</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1040</v>
      </c>
      <c r="D48" s="2514"/>
      <c r="E48" s="2514"/>
      <c r="F48" s="2514"/>
      <c r="G48" s="2514"/>
      <c r="H48" s="2514"/>
      <c r="I48" s="2514"/>
      <c r="J48" s="2514"/>
      <c r="K48" s="2514"/>
      <c r="L48" s="2514"/>
      <c r="M48" s="2515"/>
    </row>
    <row r="49" spans="1:13" ht="38.25" customHeight="1">
      <c r="A49" s="2519"/>
      <c r="B49" s="5" t="s">
        <v>514</v>
      </c>
      <c r="C49" s="2513" t="s">
        <v>1041</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1042</v>
      </c>
      <c r="D52" s="2592"/>
      <c r="E52" s="2592"/>
      <c r="F52" s="2592"/>
      <c r="G52" s="2592"/>
      <c r="H52" s="2592"/>
      <c r="I52" s="2592"/>
      <c r="J52" s="2592"/>
      <c r="K52" s="2592"/>
      <c r="L52" s="2592"/>
      <c r="M52" s="2593"/>
    </row>
    <row r="53" spans="1:13" ht="15.75" customHeight="1">
      <c r="A53" s="2502"/>
      <c r="B53" s="98" t="s">
        <v>521</v>
      </c>
      <c r="C53" s="2591" t="s">
        <v>1043</v>
      </c>
      <c r="D53" s="2592"/>
      <c r="E53" s="2592"/>
      <c r="F53" s="2592"/>
      <c r="G53" s="2592"/>
      <c r="H53" s="2592"/>
      <c r="I53" s="2592"/>
      <c r="J53" s="2592"/>
      <c r="K53" s="2592"/>
      <c r="L53" s="2592"/>
      <c r="M53" s="2593"/>
    </row>
    <row r="54" spans="1:13" ht="15.75" customHeight="1">
      <c r="A54" s="2502"/>
      <c r="B54" s="98" t="s">
        <v>523</v>
      </c>
      <c r="C54" s="2591" t="s">
        <v>1036</v>
      </c>
      <c r="D54" s="2592"/>
      <c r="E54" s="2592"/>
      <c r="F54" s="2592"/>
      <c r="G54" s="2592"/>
      <c r="H54" s="2592"/>
      <c r="I54" s="2592"/>
      <c r="J54" s="2592"/>
      <c r="K54" s="2592"/>
      <c r="L54" s="2592"/>
      <c r="M54" s="2593"/>
    </row>
    <row r="55" spans="1:13" ht="15.75" customHeight="1">
      <c r="A55" s="2502"/>
      <c r="B55" s="99" t="s">
        <v>524</v>
      </c>
      <c r="C55" s="2591" t="s">
        <v>1044</v>
      </c>
      <c r="D55" s="2592"/>
      <c r="E55" s="2592"/>
      <c r="F55" s="2592"/>
      <c r="G55" s="2592"/>
      <c r="H55" s="2592"/>
      <c r="I55" s="2592"/>
      <c r="J55" s="2592"/>
      <c r="K55" s="2592"/>
      <c r="L55" s="2592"/>
      <c r="M55" s="2593"/>
    </row>
    <row r="56" spans="1:13" ht="15.75" customHeight="1">
      <c r="A56" s="2502"/>
      <c r="B56" s="98" t="s">
        <v>526</v>
      </c>
      <c r="C56" s="2597" t="s">
        <v>201</v>
      </c>
      <c r="D56" s="2592"/>
      <c r="E56" s="2592"/>
      <c r="F56" s="2592"/>
      <c r="G56" s="2592"/>
      <c r="H56" s="2592"/>
      <c r="I56" s="2592"/>
      <c r="J56" s="2592"/>
      <c r="K56" s="2592"/>
      <c r="L56" s="2592"/>
      <c r="M56" s="2593"/>
    </row>
    <row r="57" spans="1:13" ht="16.5" customHeight="1" thickBot="1">
      <c r="A57" s="2516"/>
      <c r="B57" s="98" t="s">
        <v>527</v>
      </c>
      <c r="C57" s="2591" t="s">
        <v>200</v>
      </c>
      <c r="D57" s="2592"/>
      <c r="E57" s="2592"/>
      <c r="F57" s="2592"/>
      <c r="G57" s="2592"/>
      <c r="H57" s="2592"/>
      <c r="I57" s="2592"/>
      <c r="J57" s="2592"/>
      <c r="K57" s="2592"/>
      <c r="L57" s="2592"/>
      <c r="M57" s="2593"/>
    </row>
    <row r="58" spans="1:13" ht="15.75" customHeight="1">
      <c r="A58" s="2501" t="s">
        <v>528</v>
      </c>
      <c r="B58" s="100" t="s">
        <v>529</v>
      </c>
      <c r="C58" s="2591" t="s">
        <v>600</v>
      </c>
      <c r="D58" s="2592"/>
      <c r="E58" s="2592"/>
      <c r="F58" s="2592"/>
      <c r="G58" s="2592"/>
      <c r="H58" s="2592"/>
      <c r="I58" s="2592"/>
      <c r="J58" s="2592"/>
      <c r="K58" s="2592"/>
      <c r="L58" s="2592"/>
      <c r="M58" s="2593"/>
    </row>
    <row r="59" spans="1:13" ht="30" customHeight="1">
      <c r="A59" s="2502"/>
      <c r="B59" s="100" t="s">
        <v>531</v>
      </c>
      <c r="C59" s="2591" t="s">
        <v>601</v>
      </c>
      <c r="D59" s="2592"/>
      <c r="E59" s="2592"/>
      <c r="F59" s="2592"/>
      <c r="G59" s="2592"/>
      <c r="H59" s="2592"/>
      <c r="I59" s="2592"/>
      <c r="J59" s="2592"/>
      <c r="K59" s="2592"/>
      <c r="L59" s="2592"/>
      <c r="M59" s="2593"/>
    </row>
    <row r="60" spans="1:13" ht="30" customHeight="1" thickBot="1">
      <c r="A60" s="2502"/>
      <c r="B60" s="101" t="s">
        <v>5</v>
      </c>
      <c r="C60" s="2591" t="s">
        <v>39</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1045</v>
      </c>
      <c r="C1" s="153"/>
      <c r="D1" s="153"/>
      <c r="E1" s="153"/>
      <c r="F1" s="153"/>
      <c r="G1" s="153"/>
      <c r="H1" s="153"/>
      <c r="I1" s="153"/>
      <c r="J1" s="153"/>
      <c r="K1" s="153"/>
      <c r="L1" s="153"/>
      <c r="M1" s="154"/>
    </row>
    <row r="2" spans="1:13" ht="54.75" customHeight="1">
      <c r="A2" s="2547" t="s">
        <v>457</v>
      </c>
      <c r="B2" s="4" t="s">
        <v>458</v>
      </c>
      <c r="C2" s="2582" t="s">
        <v>202</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626" t="s">
        <v>258</v>
      </c>
      <c r="D7" s="2627"/>
      <c r="E7" s="156"/>
      <c r="F7" s="156"/>
      <c r="G7" s="197"/>
      <c r="H7" s="16" t="s">
        <v>5</v>
      </c>
      <c r="I7" s="2628" t="s">
        <v>669</v>
      </c>
      <c r="J7" s="2627"/>
      <c r="K7" s="2627"/>
      <c r="L7" s="2627"/>
      <c r="M7" s="2629"/>
    </row>
    <row r="8" spans="1:13" ht="15.75" customHeight="1">
      <c r="A8" s="2548"/>
      <c r="B8" s="2539" t="s">
        <v>462</v>
      </c>
      <c r="C8" s="2844" t="s">
        <v>8</v>
      </c>
      <c r="D8" s="2845"/>
      <c r="E8" s="208"/>
      <c r="F8" s="208"/>
      <c r="G8" s="208"/>
      <c r="H8" s="208"/>
      <c r="I8" s="208"/>
      <c r="J8" s="208"/>
      <c r="K8" s="208"/>
      <c r="L8" s="208"/>
      <c r="M8" s="209"/>
    </row>
    <row r="9" spans="1:13" ht="15.75" customHeight="1">
      <c r="A9" s="2548"/>
      <c r="B9" s="2540"/>
      <c r="C9" s="2854"/>
      <c r="D9" s="2855"/>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1046</v>
      </c>
      <c r="D11" s="2514"/>
      <c r="E11" s="2514"/>
      <c r="F11" s="2514"/>
      <c r="G11" s="2514"/>
      <c r="H11" s="2514"/>
      <c r="I11" s="2514"/>
      <c r="J11" s="2514"/>
      <c r="K11" s="2514"/>
      <c r="L11" s="2514"/>
      <c r="M11" s="2515"/>
    </row>
    <row r="12" spans="1:13" ht="74.25" customHeight="1">
      <c r="A12" s="2548"/>
      <c r="B12" s="109" t="s">
        <v>543</v>
      </c>
      <c r="C12" s="2758" t="s">
        <v>1047</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204</v>
      </c>
      <c r="G14" s="2580"/>
      <c r="H14" s="2580"/>
      <c r="I14" s="2580"/>
      <c r="J14" s="2580"/>
      <c r="K14" s="2580"/>
      <c r="L14" s="2580"/>
      <c r="M14" s="2581"/>
    </row>
    <row r="15" spans="1:13">
      <c r="A15" s="2518" t="s">
        <v>465</v>
      </c>
      <c r="B15" s="5" t="s">
        <v>2</v>
      </c>
      <c r="C15" s="2513" t="s">
        <v>710</v>
      </c>
      <c r="D15" s="2514"/>
      <c r="E15" s="2514"/>
      <c r="F15" s="2514"/>
      <c r="G15" s="2514"/>
      <c r="H15" s="2514"/>
      <c r="I15" s="2514"/>
      <c r="J15" s="2514"/>
      <c r="K15" s="2514"/>
      <c r="L15" s="2514"/>
      <c r="M15" s="2515"/>
    </row>
    <row r="16" spans="1:13" ht="42.75" customHeight="1">
      <c r="A16" s="2519"/>
      <c r="B16" s="5" t="s">
        <v>550</v>
      </c>
      <c r="C16" s="2513" t="s">
        <v>203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1048</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4</v>
      </c>
      <c r="E36" s="2606"/>
      <c r="F36" s="2605">
        <v>4</v>
      </c>
      <c r="G36" s="2606"/>
      <c r="H36" s="2605">
        <v>4</v>
      </c>
      <c r="I36" s="2606"/>
      <c r="J36" s="2605">
        <v>4</v>
      </c>
      <c r="K36" s="2606"/>
      <c r="L36" s="2605">
        <v>4</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4</v>
      </c>
      <c r="E38" s="2606"/>
      <c r="F38" s="2605">
        <v>4</v>
      </c>
      <c r="G38" s="2606"/>
      <c r="H38" s="2605">
        <v>4</v>
      </c>
      <c r="I38" s="2606"/>
      <c r="J38" s="2605">
        <v>4</v>
      </c>
      <c r="K38" s="2606"/>
      <c r="L38" s="2605">
        <v>4</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4</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44</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1049</v>
      </c>
      <c r="D48" s="2514"/>
      <c r="E48" s="2514"/>
      <c r="F48" s="2514"/>
      <c r="G48" s="2514"/>
      <c r="H48" s="2514"/>
      <c r="I48" s="2514"/>
      <c r="J48" s="2514"/>
      <c r="K48" s="2514"/>
      <c r="L48" s="2514"/>
      <c r="M48" s="2515"/>
    </row>
    <row r="49" spans="1:13" ht="38.25" customHeight="1">
      <c r="A49" s="2519"/>
      <c r="B49" s="5" t="s">
        <v>514</v>
      </c>
      <c r="C49" s="2513" t="s">
        <v>884</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674</v>
      </c>
      <c r="D52" s="2592"/>
      <c r="E52" s="2592"/>
      <c r="F52" s="2592"/>
      <c r="G52" s="2592"/>
      <c r="H52" s="2592"/>
      <c r="I52" s="2592"/>
      <c r="J52" s="2592"/>
      <c r="K52" s="2592"/>
      <c r="L52" s="2592"/>
      <c r="M52" s="2593"/>
    </row>
    <row r="53" spans="1:13" ht="15.75" customHeight="1">
      <c r="A53" s="2502"/>
      <c r="B53" s="98" t="s">
        <v>521</v>
      </c>
      <c r="C53" s="207" t="s">
        <v>675</v>
      </c>
      <c r="D53" s="80"/>
      <c r="E53" s="80"/>
      <c r="F53" s="80"/>
      <c r="G53" s="80"/>
      <c r="H53" s="80"/>
      <c r="I53" s="80"/>
      <c r="J53" s="80"/>
      <c r="K53" s="80"/>
      <c r="L53" s="80"/>
      <c r="M53" s="76"/>
    </row>
    <row r="54" spans="1:13" ht="15.75" customHeight="1">
      <c r="A54" s="2502"/>
      <c r="B54" s="98" t="s">
        <v>523</v>
      </c>
      <c r="C54" s="2591" t="s">
        <v>676</v>
      </c>
      <c r="D54" s="2592"/>
      <c r="E54" s="2592"/>
      <c r="F54" s="2592"/>
      <c r="G54" s="2592"/>
      <c r="H54" s="2592"/>
      <c r="I54" s="2592"/>
      <c r="J54" s="2592"/>
      <c r="K54" s="2592"/>
      <c r="L54" s="2592"/>
      <c r="M54" s="2593"/>
    </row>
    <row r="55" spans="1:13" ht="15.75" customHeight="1">
      <c r="A55" s="2502"/>
      <c r="B55" s="99" t="s">
        <v>524</v>
      </c>
      <c r="C55" s="2591" t="s">
        <v>677</v>
      </c>
      <c r="D55" s="2592"/>
      <c r="E55" s="2592"/>
      <c r="F55" s="2592"/>
      <c r="G55" s="2592"/>
      <c r="H55" s="2592"/>
      <c r="I55" s="2592"/>
      <c r="J55" s="2592"/>
      <c r="K55" s="2592"/>
      <c r="L55" s="2592"/>
      <c r="M55" s="2593"/>
    </row>
    <row r="56" spans="1:13" ht="15.75" customHeight="1">
      <c r="A56" s="2502"/>
      <c r="B56" s="98" t="s">
        <v>526</v>
      </c>
      <c r="C56" s="2597" t="s">
        <v>77</v>
      </c>
      <c r="D56" s="2592"/>
      <c r="E56" s="2592"/>
      <c r="F56" s="2592"/>
      <c r="G56" s="2592"/>
      <c r="H56" s="2592"/>
      <c r="I56" s="2592"/>
      <c r="J56" s="2592"/>
      <c r="K56" s="2592"/>
      <c r="L56" s="2592"/>
      <c r="M56" s="2593"/>
    </row>
    <row r="57" spans="1:13" ht="16.5" customHeight="1" thickBot="1">
      <c r="A57" s="2516"/>
      <c r="B57" s="98" t="s">
        <v>527</v>
      </c>
      <c r="C57" s="2503"/>
      <c r="D57" s="2504"/>
      <c r="E57" s="2504"/>
      <c r="F57" s="2504"/>
      <c r="G57" s="2504"/>
      <c r="H57" s="2504"/>
      <c r="I57" s="2504"/>
      <c r="J57" s="2504"/>
      <c r="K57" s="2504"/>
      <c r="L57" s="2504"/>
      <c r="M57" s="2505"/>
    </row>
    <row r="58" spans="1:13" ht="15.75" customHeight="1">
      <c r="A58" s="2501" t="s">
        <v>528</v>
      </c>
      <c r="B58" s="100" t="s">
        <v>529</v>
      </c>
      <c r="C58" s="2591" t="s">
        <v>678</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676</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9">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'C:\Users\ASUS\Documents\PPMYEG\INTEGRACION SOCIAL\[Fichas IDIPRON.xlsx]Desplegables'!#REF!</xm:f>
          </x14:formula1>
          <xm:sqref>C7 C14:D14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34" sqref="C34"/>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1050</v>
      </c>
      <c r="C1" s="153"/>
      <c r="D1" s="153"/>
      <c r="E1" s="153"/>
      <c r="F1" s="153"/>
      <c r="G1" s="153"/>
      <c r="H1" s="153"/>
      <c r="I1" s="153"/>
      <c r="J1" s="153"/>
      <c r="K1" s="153"/>
      <c r="L1" s="153"/>
      <c r="M1" s="154"/>
    </row>
    <row r="2" spans="1:13" ht="54.75" customHeight="1">
      <c r="A2" s="2547" t="s">
        <v>457</v>
      </c>
      <c r="B2" s="4" t="s">
        <v>458</v>
      </c>
      <c r="C2" s="2582" t="s">
        <v>205</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681</v>
      </c>
      <c r="D7" s="2735"/>
      <c r="E7" s="2735"/>
      <c r="F7" s="2735"/>
      <c r="G7" s="2736"/>
      <c r="H7" s="16" t="s">
        <v>5</v>
      </c>
      <c r="I7" s="2771" t="s">
        <v>693</v>
      </c>
      <c r="J7" s="2770"/>
      <c r="K7" s="2770"/>
      <c r="L7" s="2770"/>
      <c r="M7" s="2772"/>
    </row>
    <row r="8" spans="1:13" ht="15.75" customHeight="1">
      <c r="A8" s="2548"/>
      <c r="B8" s="2539" t="s">
        <v>462</v>
      </c>
      <c r="C8" s="2850" t="s">
        <v>39</v>
      </c>
      <c r="D8" s="2851"/>
      <c r="E8" s="208"/>
      <c r="F8" s="208"/>
      <c r="G8" s="208"/>
      <c r="H8" s="208"/>
      <c r="I8" s="208"/>
      <c r="J8" s="208"/>
      <c r="K8" s="208"/>
      <c r="L8" s="208"/>
      <c r="M8" s="209"/>
    </row>
    <row r="9" spans="1:13" ht="15.75" customHeight="1">
      <c r="A9" s="2548"/>
      <c r="B9" s="2540"/>
      <c r="C9" s="2852"/>
      <c r="D9" s="2853"/>
      <c r="E9" s="210"/>
      <c r="F9" s="211"/>
      <c r="G9" s="211"/>
      <c r="H9" s="210"/>
      <c r="I9" s="211"/>
      <c r="J9" s="211"/>
      <c r="K9" s="210"/>
      <c r="L9" s="210"/>
      <c r="M9" s="212"/>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1051</v>
      </c>
      <c r="D11" s="2514"/>
      <c r="E11" s="2514"/>
      <c r="F11" s="2514"/>
      <c r="G11" s="2514"/>
      <c r="H11" s="2514"/>
      <c r="I11" s="2514"/>
      <c r="J11" s="2514"/>
      <c r="K11" s="2514"/>
      <c r="L11" s="2514"/>
      <c r="M11" s="2515"/>
    </row>
    <row r="12" spans="1:13" ht="74.25" customHeight="1">
      <c r="A12" s="2548"/>
      <c r="B12" s="109" t="s">
        <v>543</v>
      </c>
      <c r="C12" s="2758" t="s">
        <v>1052</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206</v>
      </c>
      <c r="G14" s="2580"/>
      <c r="H14" s="2580"/>
      <c r="I14" s="2580"/>
      <c r="J14" s="2580"/>
      <c r="K14" s="2580"/>
      <c r="L14" s="2580"/>
      <c r="M14" s="2581"/>
    </row>
    <row r="15" spans="1:13">
      <c r="A15" s="2518" t="s">
        <v>465</v>
      </c>
      <c r="B15" s="5" t="s">
        <v>2</v>
      </c>
      <c r="C15" s="2513" t="s">
        <v>1053</v>
      </c>
      <c r="D15" s="2514"/>
      <c r="E15" s="2514"/>
      <c r="F15" s="2514"/>
      <c r="G15" s="2514"/>
      <c r="H15" s="2514"/>
      <c r="I15" s="2514"/>
      <c r="J15" s="2514"/>
      <c r="K15" s="2514"/>
      <c r="L15" s="2514"/>
      <c r="M15" s="2515"/>
    </row>
    <row r="16" spans="1:13" ht="42.75" customHeight="1">
      <c r="A16" s="2519"/>
      <c r="B16" s="5" t="s">
        <v>550</v>
      </c>
      <c r="C16" s="2513" t="s">
        <v>205</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1054</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2</v>
      </c>
      <c r="E36" s="2606"/>
      <c r="F36" s="2605">
        <v>2</v>
      </c>
      <c r="G36" s="2606"/>
      <c r="H36" s="2605">
        <v>2</v>
      </c>
      <c r="I36" s="2606"/>
      <c r="J36" s="2605">
        <v>1</v>
      </c>
      <c r="K36" s="2606"/>
      <c r="L36" s="2605">
        <v>2</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605">
        <v>2</v>
      </c>
      <c r="E38" s="2606"/>
      <c r="F38" s="2605">
        <v>2</v>
      </c>
      <c r="G38" s="2606"/>
      <c r="H38" s="2605">
        <v>2</v>
      </c>
      <c r="I38" s="2606"/>
      <c r="J38" s="2605">
        <v>2</v>
      </c>
      <c r="K38" s="2606"/>
      <c r="L38" s="2605">
        <v>3</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t="s">
        <v>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20</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1055</v>
      </c>
      <c r="D48" s="2514"/>
      <c r="E48" s="2514"/>
      <c r="F48" s="2514"/>
      <c r="G48" s="2514"/>
      <c r="H48" s="2514"/>
      <c r="I48" s="2514"/>
      <c r="J48" s="2514"/>
      <c r="K48" s="2514"/>
      <c r="L48" s="2514"/>
      <c r="M48" s="2515"/>
    </row>
    <row r="49" spans="1:13" ht="38.25" customHeight="1">
      <c r="A49" s="2519"/>
      <c r="B49" s="5" t="s">
        <v>514</v>
      </c>
      <c r="C49" s="2513" t="s">
        <v>1056</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1057</v>
      </c>
      <c r="D52" s="2592"/>
      <c r="E52" s="2592"/>
      <c r="F52" s="2592"/>
      <c r="G52" s="2592"/>
      <c r="H52" s="2592"/>
      <c r="I52" s="2592"/>
      <c r="J52" s="2592"/>
      <c r="K52" s="2592"/>
      <c r="L52" s="2592"/>
      <c r="M52" s="2593"/>
    </row>
    <row r="53" spans="1:13" ht="15.75" customHeight="1">
      <c r="A53" s="2502"/>
      <c r="B53" s="98" t="s">
        <v>521</v>
      </c>
      <c r="C53" s="2591" t="s">
        <v>1058</v>
      </c>
      <c r="D53" s="2592"/>
      <c r="E53" s="2592"/>
      <c r="F53" s="2592"/>
      <c r="G53" s="2592"/>
      <c r="H53" s="2592"/>
      <c r="I53" s="2592"/>
      <c r="J53" s="2592"/>
      <c r="K53" s="2592"/>
      <c r="L53" s="2592"/>
      <c r="M53" s="2593"/>
    </row>
    <row r="54" spans="1:13" ht="15.75" customHeight="1">
      <c r="A54" s="2502"/>
      <c r="B54" s="98" t="s">
        <v>523</v>
      </c>
      <c r="C54" s="2591" t="s">
        <v>207</v>
      </c>
      <c r="D54" s="2592"/>
      <c r="E54" s="2592"/>
      <c r="F54" s="2592"/>
      <c r="G54" s="2592"/>
      <c r="H54" s="2592"/>
      <c r="I54" s="2592"/>
      <c r="J54" s="2592"/>
      <c r="K54" s="2592"/>
      <c r="L54" s="2592"/>
      <c r="M54" s="2593"/>
    </row>
    <row r="55" spans="1:13" ht="15.75" customHeight="1">
      <c r="A55" s="2502"/>
      <c r="B55" s="99" t="s">
        <v>524</v>
      </c>
      <c r="C55" s="2591" t="s">
        <v>208</v>
      </c>
      <c r="D55" s="2592"/>
      <c r="E55" s="2592"/>
      <c r="F55" s="2592"/>
      <c r="G55" s="2592"/>
      <c r="H55" s="2592"/>
      <c r="I55" s="2592"/>
      <c r="J55" s="2592"/>
      <c r="K55" s="2592"/>
      <c r="L55" s="2592"/>
      <c r="M55" s="2593"/>
    </row>
    <row r="56" spans="1:13" ht="15.75" customHeight="1">
      <c r="A56" s="2502"/>
      <c r="B56" s="98" t="s">
        <v>526</v>
      </c>
      <c r="C56" s="2597" t="s">
        <v>209</v>
      </c>
      <c r="D56" s="2592"/>
      <c r="E56" s="2592"/>
      <c r="F56" s="2592"/>
      <c r="G56" s="2592"/>
      <c r="H56" s="2592"/>
      <c r="I56" s="2592"/>
      <c r="J56" s="2592"/>
      <c r="K56" s="2592"/>
      <c r="L56" s="2592"/>
      <c r="M56" s="2593"/>
    </row>
    <row r="57" spans="1:13" ht="16.5" customHeight="1" thickBot="1">
      <c r="A57" s="2516"/>
      <c r="B57" s="98" t="s">
        <v>527</v>
      </c>
      <c r="C57" s="2591">
        <v>3779595</v>
      </c>
      <c r="D57" s="2592"/>
      <c r="E57" s="2592"/>
      <c r="F57" s="2592"/>
      <c r="G57" s="2592"/>
      <c r="H57" s="2592"/>
      <c r="I57" s="2592"/>
      <c r="J57" s="2592"/>
      <c r="K57" s="2592"/>
      <c r="L57" s="2592"/>
      <c r="M57" s="2593"/>
    </row>
    <row r="58" spans="1:13" ht="15.75" customHeight="1">
      <c r="A58" s="2501" t="s">
        <v>528</v>
      </c>
      <c r="B58" s="100" t="s">
        <v>529</v>
      </c>
      <c r="C58" s="2591" t="s">
        <v>691</v>
      </c>
      <c r="D58" s="2592"/>
      <c r="E58" s="2592"/>
      <c r="F58" s="2592"/>
      <c r="G58" s="2592"/>
      <c r="H58" s="2592"/>
      <c r="I58" s="2592"/>
      <c r="J58" s="2592"/>
      <c r="K58" s="2592"/>
      <c r="L58" s="2592"/>
      <c r="M58" s="2593"/>
    </row>
    <row r="59" spans="1:13" ht="30" customHeight="1">
      <c r="A59" s="2502"/>
      <c r="B59" s="100" t="s">
        <v>531</v>
      </c>
      <c r="C59" s="2591" t="s">
        <v>574</v>
      </c>
      <c r="D59" s="2592"/>
      <c r="E59" s="2592"/>
      <c r="F59" s="2592"/>
      <c r="G59" s="2592"/>
      <c r="H59" s="2592"/>
      <c r="I59" s="2592"/>
      <c r="J59" s="2592"/>
      <c r="K59" s="2592"/>
      <c r="L59" s="2592"/>
      <c r="M59" s="2593"/>
    </row>
    <row r="60" spans="1:13" ht="30" customHeight="1" thickBot="1">
      <c r="A60" s="2502"/>
      <c r="B60" s="101" t="s">
        <v>5</v>
      </c>
      <c r="C60" s="2591" t="s">
        <v>207</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60" zoomScaleNormal="60" zoomScalePageLayoutView="85" workbookViewId="0">
      <selection activeCell="C3" sqref="C3:M3"/>
    </sheetView>
  </sheetViews>
  <sheetFormatPr baseColWidth="10" defaultColWidth="10.85546875" defaultRowHeight="15.75"/>
  <cols>
    <col min="1" max="1" width="25.140625" style="3" customWidth="1"/>
    <col min="2" max="2" width="39.140625" style="105" customWidth="1"/>
    <col min="3" max="14" width="10.85546875" style="3"/>
    <col min="15" max="15" width="30.5703125" style="3" customWidth="1"/>
    <col min="16" max="16384" width="10.85546875" style="3"/>
  </cols>
  <sheetData>
    <row r="1" spans="1:13" ht="16.5" thickBot="1">
      <c r="A1" s="2"/>
      <c r="B1" s="103" t="s">
        <v>2018</v>
      </c>
      <c r="C1" s="984"/>
      <c r="D1" s="984"/>
      <c r="E1" s="984"/>
      <c r="F1" s="984"/>
      <c r="G1" s="984"/>
      <c r="H1" s="984"/>
      <c r="I1" s="984"/>
      <c r="J1" s="984"/>
      <c r="K1" s="984"/>
      <c r="L1" s="984"/>
      <c r="M1" s="985"/>
    </row>
    <row r="2" spans="1:13" ht="15.6" customHeight="1">
      <c r="A2" s="2412" t="s">
        <v>457</v>
      </c>
      <c r="B2" s="4" t="s">
        <v>458</v>
      </c>
      <c r="C2" s="2415" t="s">
        <v>220</v>
      </c>
      <c r="D2" s="2416"/>
      <c r="E2" s="2416"/>
      <c r="F2" s="2416"/>
      <c r="G2" s="2416"/>
      <c r="H2" s="2416"/>
      <c r="I2" s="2416"/>
      <c r="J2" s="2416"/>
      <c r="K2" s="2416"/>
      <c r="L2" s="2416"/>
      <c r="M2" s="2417"/>
    </row>
    <row r="3" spans="1:13" ht="54.6" customHeight="1">
      <c r="A3" s="2413"/>
      <c r="B3" s="680" t="s">
        <v>1964</v>
      </c>
      <c r="C3" s="2418" t="s">
        <v>2019</v>
      </c>
      <c r="D3" s="2419"/>
      <c r="E3" s="2419"/>
      <c r="F3" s="2420"/>
      <c r="G3" s="2420"/>
      <c r="H3" s="2420"/>
      <c r="I3" s="2420"/>
      <c r="J3" s="2420"/>
      <c r="K3" s="2420"/>
      <c r="L3" s="2420"/>
      <c r="M3" s="2421"/>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t="s">
        <v>29</v>
      </c>
      <c r="D6" s="956"/>
      <c r="E6" s="956"/>
      <c r="F6" s="956"/>
      <c r="G6" s="956"/>
      <c r="H6" s="956"/>
      <c r="I6" s="956"/>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974"/>
      <c r="D8" s="970"/>
      <c r="E8" s="970"/>
      <c r="F8" s="970"/>
      <c r="G8" s="970"/>
      <c r="H8" s="970"/>
      <c r="I8" s="970"/>
      <c r="J8" s="970"/>
      <c r="K8" s="970"/>
      <c r="L8" s="18"/>
      <c r="M8" s="935"/>
    </row>
    <row r="9" spans="1:13" ht="33" customHeight="1">
      <c r="A9" s="2413"/>
      <c r="B9" s="2432"/>
      <c r="C9" s="2436" t="s">
        <v>2020</v>
      </c>
      <c r="D9" s="2437"/>
      <c r="E9" s="954"/>
      <c r="F9" s="2437" t="s">
        <v>2021</v>
      </c>
      <c r="G9" s="2437"/>
      <c r="H9" s="954"/>
      <c r="I9" s="2437" t="s">
        <v>2022</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75" customHeight="1">
      <c r="A11" s="2414"/>
      <c r="B11" s="680" t="s">
        <v>464</v>
      </c>
      <c r="C11" s="2488" t="s">
        <v>2023</v>
      </c>
      <c r="D11" s="2489"/>
      <c r="E11" s="2489"/>
      <c r="F11" s="2489"/>
      <c r="G11" s="2489"/>
      <c r="H11" s="2489"/>
      <c r="I11" s="2489"/>
      <c r="J11" s="2489"/>
      <c r="K11" s="2489"/>
      <c r="L11" s="2489"/>
      <c r="M11" s="2490"/>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2024</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685">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0.12</v>
      </c>
      <c r="E32" s="991"/>
      <c r="F32" s="990">
        <v>0.12</v>
      </c>
      <c r="G32" s="991"/>
      <c r="H32" s="990">
        <v>0.08</v>
      </c>
      <c r="I32" s="991"/>
      <c r="J32" s="990">
        <v>0.08</v>
      </c>
      <c r="K32" s="991"/>
      <c r="L32" s="990">
        <v>0.08</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0.08</v>
      </c>
      <c r="E34" s="991"/>
      <c r="F34" s="990">
        <v>0.08</v>
      </c>
      <c r="G34" s="991"/>
      <c r="H34" s="990">
        <v>0.08</v>
      </c>
      <c r="I34" s="991"/>
      <c r="J34" s="990">
        <v>0.08</v>
      </c>
      <c r="K34" s="991"/>
      <c r="L34" s="990">
        <v>0.08</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76">
        <v>0.08</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t="s">
        <v>535</v>
      </c>
      <c r="H41" s="2455"/>
      <c r="I41" s="2455"/>
      <c r="J41" s="2456"/>
      <c r="K41" s="94" t="s">
        <v>512</v>
      </c>
      <c r="L41" s="2446" t="s">
        <v>2025</v>
      </c>
      <c r="M41" s="2447"/>
    </row>
    <row r="42" spans="1:13">
      <c r="A42" s="2444"/>
      <c r="B42" s="2432"/>
      <c r="C42" s="90"/>
      <c r="D42" s="945" t="s">
        <v>477</v>
      </c>
      <c r="E42" s="684"/>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150.6" customHeight="1">
      <c r="A44" s="2444"/>
      <c r="B44" s="680" t="s">
        <v>513</v>
      </c>
      <c r="C44" s="2485" t="s">
        <v>2026</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96"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C7 G41:J42 C4</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1059</v>
      </c>
      <c r="C1" s="153"/>
      <c r="D1" s="153"/>
      <c r="E1" s="153"/>
      <c r="F1" s="153"/>
      <c r="G1" s="153"/>
      <c r="H1" s="153"/>
      <c r="I1" s="153"/>
      <c r="J1" s="153"/>
      <c r="K1" s="153"/>
      <c r="L1" s="153"/>
      <c r="M1" s="154"/>
    </row>
    <row r="2" spans="1:13" ht="54.75" customHeight="1">
      <c r="A2" s="2547" t="s">
        <v>457</v>
      </c>
      <c r="B2" s="4" t="s">
        <v>458</v>
      </c>
      <c r="C2" s="2582" t="s">
        <v>1060</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23</v>
      </c>
      <c r="D7" s="2735"/>
      <c r="E7" s="2735"/>
      <c r="F7" s="2735"/>
      <c r="G7" s="2736"/>
      <c r="H7" s="16" t="s">
        <v>5</v>
      </c>
      <c r="I7" s="2587" t="s">
        <v>1</v>
      </c>
      <c r="J7" s="2588"/>
      <c r="K7" s="2588"/>
      <c r="L7" s="2588"/>
      <c r="M7" s="2589"/>
    </row>
    <row r="8" spans="1:13" ht="15.75" customHeight="1">
      <c r="A8" s="2548"/>
      <c r="B8" s="2539" t="s">
        <v>462</v>
      </c>
      <c r="C8" s="2722" t="s">
        <v>708</v>
      </c>
      <c r="D8" s="2435"/>
      <c r="E8" s="2435"/>
      <c r="F8" s="2435"/>
      <c r="G8" s="2435"/>
      <c r="H8" s="2435"/>
      <c r="I8" s="2435"/>
      <c r="J8" s="2435"/>
      <c r="K8" s="2435"/>
      <c r="L8" s="2435"/>
      <c r="M8" s="2742"/>
    </row>
    <row r="9" spans="1:13" ht="15.75" customHeight="1">
      <c r="A9" s="2548"/>
      <c r="B9" s="2540"/>
      <c r="C9" s="2743"/>
      <c r="D9" s="2744"/>
      <c r="E9" s="2744"/>
      <c r="F9" s="2744"/>
      <c r="G9" s="2744"/>
      <c r="H9" s="2744"/>
      <c r="I9" s="2744"/>
      <c r="J9" s="2744"/>
      <c r="K9" s="2744"/>
      <c r="L9" s="2744"/>
      <c r="M9" s="2745"/>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1061</v>
      </c>
      <c r="D11" s="2514"/>
      <c r="E11" s="2514"/>
      <c r="F11" s="2514"/>
      <c r="G11" s="2514"/>
      <c r="H11" s="2514"/>
      <c r="I11" s="2514"/>
      <c r="J11" s="2514"/>
      <c r="K11" s="2514"/>
      <c r="L11" s="2514"/>
      <c r="M11" s="2515"/>
    </row>
    <row r="12" spans="1:13" ht="74.25" customHeight="1">
      <c r="A12" s="2548"/>
      <c r="B12" s="109" t="s">
        <v>543</v>
      </c>
      <c r="C12" s="2758" t="s">
        <v>1062</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84</v>
      </c>
      <c r="G14" s="2580"/>
      <c r="H14" s="2580"/>
      <c r="I14" s="2580"/>
      <c r="J14" s="2580"/>
      <c r="K14" s="2580"/>
      <c r="L14" s="2580"/>
      <c r="M14" s="2581"/>
    </row>
    <row r="15" spans="1:13">
      <c r="A15" s="2518" t="s">
        <v>465</v>
      </c>
      <c r="B15" s="5" t="s">
        <v>2</v>
      </c>
      <c r="C15" s="2513" t="s">
        <v>565</v>
      </c>
      <c r="D15" s="2514"/>
      <c r="E15" s="2514"/>
      <c r="F15" s="2514"/>
      <c r="G15" s="2514"/>
      <c r="H15" s="2514"/>
      <c r="I15" s="2514"/>
      <c r="J15" s="2514"/>
      <c r="K15" s="2514"/>
      <c r="L15" s="2514"/>
      <c r="M15" s="2515"/>
    </row>
    <row r="16" spans="1:13" ht="42.75" customHeight="1">
      <c r="A16" s="2519"/>
      <c r="B16" s="5" t="s">
        <v>550</v>
      </c>
      <c r="C16" s="2513" t="s">
        <v>679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192" t="s">
        <v>499</v>
      </c>
      <c r="E37" s="192"/>
      <c r="F37" s="192" t="s">
        <v>500</v>
      </c>
      <c r="G37" s="192"/>
      <c r="H37" s="193" t="s">
        <v>501</v>
      </c>
      <c r="I37" s="193"/>
      <c r="J37" s="193" t="s">
        <v>502</v>
      </c>
      <c r="K37" s="192"/>
      <c r="L37" s="192" t="s">
        <v>503</v>
      </c>
      <c r="M37" s="194"/>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t="s">
        <v>535</v>
      </c>
      <c r="H45" s="2621"/>
      <c r="I45" s="2621"/>
      <c r="J45" s="2621"/>
      <c r="K45" s="94" t="s">
        <v>512</v>
      </c>
      <c r="L45" s="2577"/>
      <c r="M45" s="2578"/>
    </row>
    <row r="46" spans="1:13" ht="15.75" customHeight="1">
      <c r="A46" s="2519"/>
      <c r="B46" s="2432"/>
      <c r="C46" s="90"/>
      <c r="D46" s="95" t="s">
        <v>534</v>
      </c>
      <c r="E46" s="38"/>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1063</v>
      </c>
      <c r="D48" s="2514"/>
      <c r="E48" s="2514"/>
      <c r="F48" s="2514"/>
      <c r="G48" s="2514"/>
      <c r="H48" s="2514"/>
      <c r="I48" s="2514"/>
      <c r="J48" s="2514"/>
      <c r="K48" s="2514"/>
      <c r="L48" s="2514"/>
      <c r="M48" s="2515"/>
    </row>
    <row r="49" spans="1:13" ht="38.25" customHeight="1">
      <c r="A49" s="2519"/>
      <c r="B49" s="5" t="s">
        <v>514</v>
      </c>
      <c r="C49" s="2513" t="s">
        <v>712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147" t="s">
        <v>9</v>
      </c>
      <c r="D51" s="148"/>
      <c r="E51" s="148"/>
      <c r="F51" s="148"/>
      <c r="G51" s="148"/>
      <c r="H51" s="148"/>
      <c r="I51" s="148"/>
      <c r="J51" s="148"/>
      <c r="K51" s="148"/>
      <c r="L51" s="148"/>
      <c r="M51" s="149"/>
    </row>
    <row r="52" spans="1:13" ht="15.75" customHeight="1">
      <c r="A52" s="2501" t="s">
        <v>518</v>
      </c>
      <c r="B52" s="98" t="s">
        <v>519</v>
      </c>
      <c r="C52" s="2591" t="s">
        <v>714</v>
      </c>
      <c r="D52" s="2592"/>
      <c r="E52" s="2592"/>
      <c r="F52" s="2592"/>
      <c r="G52" s="2592"/>
      <c r="H52" s="2592"/>
      <c r="I52" s="2592"/>
      <c r="J52" s="2592"/>
      <c r="K52" s="2592"/>
      <c r="L52" s="2592"/>
      <c r="M52" s="2593"/>
    </row>
    <row r="53" spans="1:13" ht="15.75" customHeight="1">
      <c r="A53" s="2502"/>
      <c r="B53" s="98" t="s">
        <v>521</v>
      </c>
      <c r="C53" s="2591" t="s">
        <v>715</v>
      </c>
      <c r="D53" s="2592"/>
      <c r="E53" s="2592"/>
      <c r="F53" s="2592"/>
      <c r="G53" s="2592"/>
      <c r="H53" s="2592"/>
      <c r="I53" s="2592"/>
      <c r="J53" s="2592"/>
      <c r="K53" s="2592"/>
      <c r="L53" s="2592"/>
      <c r="M53" s="2593"/>
    </row>
    <row r="54" spans="1:13" ht="15.75" customHeight="1">
      <c r="A54" s="2502"/>
      <c r="B54" s="98" t="s">
        <v>523</v>
      </c>
      <c r="C54" s="2591" t="s">
        <v>1</v>
      </c>
      <c r="D54" s="2592"/>
      <c r="E54" s="2592"/>
      <c r="F54" s="2592"/>
      <c r="G54" s="2592"/>
      <c r="H54" s="2592"/>
      <c r="I54" s="2592"/>
      <c r="J54" s="2592"/>
      <c r="K54" s="2592"/>
      <c r="L54" s="2592"/>
      <c r="M54" s="2593"/>
    </row>
    <row r="55" spans="1:13" ht="15.75" customHeight="1">
      <c r="A55" s="2502"/>
      <c r="B55" s="99" t="s">
        <v>524</v>
      </c>
      <c r="C55" s="2591" t="s">
        <v>716</v>
      </c>
      <c r="D55" s="2592"/>
      <c r="E55" s="2592"/>
      <c r="F55" s="2592"/>
      <c r="G55" s="2592"/>
      <c r="H55" s="2592"/>
      <c r="I55" s="2592"/>
      <c r="J55" s="2592"/>
      <c r="K55" s="2592"/>
      <c r="L55" s="2592"/>
      <c r="M55" s="2593"/>
    </row>
    <row r="56" spans="1:13" ht="15.75" customHeight="1">
      <c r="A56" s="2502"/>
      <c r="B56" s="98" t="s">
        <v>526</v>
      </c>
      <c r="C56" s="2597" t="s">
        <v>86</v>
      </c>
      <c r="D56" s="2592"/>
      <c r="E56" s="2592"/>
      <c r="F56" s="2592"/>
      <c r="G56" s="2592"/>
      <c r="H56" s="2592"/>
      <c r="I56" s="2592"/>
      <c r="J56" s="2592"/>
      <c r="K56" s="2592"/>
      <c r="L56" s="2592"/>
      <c r="M56" s="2593"/>
    </row>
    <row r="57" spans="1:13" ht="16.5" customHeight="1" thickBot="1">
      <c r="A57" s="2516"/>
      <c r="B57" s="98" t="s">
        <v>527</v>
      </c>
      <c r="C57" s="2591" t="s">
        <v>85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3" zoomScale="80" zoomScaleNormal="80" workbookViewId="0">
      <selection activeCell="C57" sqref="C57:M57"/>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1064</v>
      </c>
      <c r="C1" s="153"/>
      <c r="D1" s="153"/>
      <c r="E1" s="153"/>
      <c r="F1" s="153"/>
      <c r="G1" s="153"/>
      <c r="H1" s="153"/>
      <c r="I1" s="153"/>
      <c r="J1" s="153"/>
      <c r="K1" s="153"/>
      <c r="L1" s="153"/>
      <c r="M1" s="154"/>
    </row>
    <row r="2" spans="1:13" ht="54.75" customHeight="1">
      <c r="A2" s="2547" t="s">
        <v>457</v>
      </c>
      <c r="B2" s="4" t="s">
        <v>458</v>
      </c>
      <c r="C2" s="2582" t="s">
        <v>210</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23</v>
      </c>
      <c r="D7" s="2735"/>
      <c r="E7" s="2735"/>
      <c r="F7" s="2735"/>
      <c r="G7" s="2736"/>
      <c r="H7" s="16" t="s">
        <v>5</v>
      </c>
      <c r="I7" s="2587" t="s">
        <v>1</v>
      </c>
      <c r="J7" s="2588"/>
      <c r="K7" s="2588"/>
      <c r="L7" s="2588"/>
      <c r="M7" s="2589"/>
    </row>
    <row r="8" spans="1:13" ht="15.75" customHeight="1">
      <c r="A8" s="2548"/>
      <c r="B8" s="2539" t="s">
        <v>462</v>
      </c>
      <c r="C8" s="2722" t="s">
        <v>708</v>
      </c>
      <c r="D8" s="2435"/>
      <c r="E8" s="2435"/>
      <c r="F8" s="2435"/>
      <c r="G8" s="2435"/>
      <c r="H8" s="2435"/>
      <c r="I8" s="2435"/>
      <c r="J8" s="2435"/>
      <c r="K8" s="2435"/>
      <c r="L8" s="2435"/>
      <c r="M8" s="2742"/>
    </row>
    <row r="9" spans="1:13" ht="15.75" customHeight="1">
      <c r="A9" s="2548"/>
      <c r="B9" s="2540"/>
      <c r="C9" s="2743"/>
      <c r="D9" s="2744"/>
      <c r="E9" s="2744"/>
      <c r="F9" s="2744"/>
      <c r="G9" s="2744"/>
      <c r="H9" s="2744"/>
      <c r="I9" s="2744"/>
      <c r="J9" s="2744"/>
      <c r="K9" s="2744"/>
      <c r="L9" s="2744"/>
      <c r="M9" s="2745"/>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1065</v>
      </c>
      <c r="D11" s="2514"/>
      <c r="E11" s="2514"/>
      <c r="F11" s="2514"/>
      <c r="G11" s="2514"/>
      <c r="H11" s="2514"/>
      <c r="I11" s="2514"/>
      <c r="J11" s="2514"/>
      <c r="K11" s="2514"/>
      <c r="L11" s="2514"/>
      <c r="M11" s="2515"/>
    </row>
    <row r="12" spans="1:13" ht="74.25" customHeight="1">
      <c r="A12" s="2548"/>
      <c r="B12" s="109" t="s">
        <v>543</v>
      </c>
      <c r="C12" s="2758" t="s">
        <v>1066</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212</v>
      </c>
      <c r="G14" s="2580"/>
      <c r="H14" s="2580"/>
      <c r="I14" s="2580"/>
      <c r="J14" s="2580"/>
      <c r="K14" s="2580"/>
      <c r="L14" s="2580"/>
      <c r="M14" s="2581"/>
    </row>
    <row r="15" spans="1:13">
      <c r="A15" s="2518" t="s">
        <v>465</v>
      </c>
      <c r="B15" s="5" t="s">
        <v>2</v>
      </c>
      <c r="C15" s="2513" t="s">
        <v>565</v>
      </c>
      <c r="D15" s="2514"/>
      <c r="E15" s="2514"/>
      <c r="F15" s="2514"/>
      <c r="G15" s="2514"/>
      <c r="H15" s="2514"/>
      <c r="I15" s="2514"/>
      <c r="J15" s="2514"/>
      <c r="K15" s="2514"/>
      <c r="L15" s="2514"/>
      <c r="M15" s="2515"/>
    </row>
    <row r="16" spans="1:13" ht="42.75" customHeight="1">
      <c r="A16" s="2519"/>
      <c r="B16" s="5" t="s">
        <v>550</v>
      </c>
      <c r="C16" s="2513" t="s">
        <v>211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1067</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376</v>
      </c>
      <c r="E29" s="48"/>
      <c r="F29" s="59" t="s">
        <v>487</v>
      </c>
      <c r="G29" s="168">
        <v>2019</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478</v>
      </c>
      <c r="E36" s="2606"/>
      <c r="F36" s="2605">
        <v>396</v>
      </c>
      <c r="G36" s="2606"/>
      <c r="H36" s="2605">
        <v>396</v>
      </c>
      <c r="I36" s="2606"/>
      <c r="J36" s="2605">
        <v>396</v>
      </c>
      <c r="K36" s="2606"/>
      <c r="L36" s="2605">
        <v>396</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605">
        <v>396</v>
      </c>
      <c r="E38" s="2606"/>
      <c r="F38" s="2605">
        <v>396</v>
      </c>
      <c r="G38" s="2606"/>
      <c r="H38" s="2605">
        <v>396</v>
      </c>
      <c r="I38" s="2606"/>
      <c r="J38" s="2605">
        <v>396</v>
      </c>
      <c r="K38" s="2606"/>
      <c r="L38" s="2605">
        <v>396</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396</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4438</v>
      </c>
      <c r="G42" s="2606"/>
      <c r="H42" s="2607"/>
      <c r="I42" s="2607"/>
      <c r="J42" s="73"/>
      <c r="K42" s="73"/>
      <c r="L42" s="73"/>
      <c r="M42" s="85"/>
    </row>
    <row r="43" spans="1:13">
      <c r="A43" s="2519"/>
      <c r="B43" s="2432"/>
      <c r="C43" s="86"/>
      <c r="D43" s="80"/>
      <c r="E43" s="80"/>
      <c r="F43" s="80"/>
      <c r="G43" s="80"/>
      <c r="H43" s="88"/>
      <c r="I43" s="88"/>
      <c r="J43" s="88"/>
      <c r="K43" s="88"/>
      <c r="L43" s="88"/>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1068</v>
      </c>
      <c r="D48" s="2514"/>
      <c r="E48" s="2514"/>
      <c r="F48" s="2514"/>
      <c r="G48" s="2514"/>
      <c r="H48" s="2514"/>
      <c r="I48" s="2514"/>
      <c r="J48" s="2514"/>
      <c r="K48" s="2514"/>
      <c r="L48" s="2514"/>
      <c r="M48" s="2515"/>
    </row>
    <row r="49" spans="1:13" ht="38.25" customHeight="1">
      <c r="A49" s="2519"/>
      <c r="B49" s="5" t="s">
        <v>514</v>
      </c>
      <c r="C49" s="2513" t="s">
        <v>1069</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214</v>
      </c>
      <c r="D52" s="2592"/>
      <c r="E52" s="2592"/>
      <c r="F52" s="2592"/>
      <c r="G52" s="2592"/>
      <c r="H52" s="2592"/>
      <c r="I52" s="2592"/>
      <c r="J52" s="2592"/>
      <c r="K52" s="2592"/>
      <c r="L52" s="2592"/>
      <c r="M52" s="2593"/>
    </row>
    <row r="53" spans="1:13" ht="15.75" customHeight="1">
      <c r="A53" s="2502"/>
      <c r="B53" s="98" t="s">
        <v>521</v>
      </c>
      <c r="C53" s="2591" t="s">
        <v>1070</v>
      </c>
      <c r="D53" s="2592"/>
      <c r="E53" s="2592"/>
      <c r="F53" s="2592"/>
      <c r="G53" s="2592"/>
      <c r="H53" s="2592"/>
      <c r="I53" s="2592"/>
      <c r="J53" s="2592"/>
      <c r="K53" s="2592"/>
      <c r="L53" s="2592"/>
      <c r="M53" s="2593"/>
    </row>
    <row r="54" spans="1:13" ht="15.75" customHeight="1">
      <c r="A54" s="2502"/>
      <c r="B54" s="98" t="s">
        <v>523</v>
      </c>
      <c r="C54" s="2591" t="s">
        <v>753</v>
      </c>
      <c r="D54" s="2592"/>
      <c r="E54" s="2592"/>
      <c r="F54" s="2592"/>
      <c r="G54" s="2592"/>
      <c r="H54" s="2592"/>
      <c r="I54" s="2592"/>
      <c r="J54" s="2592"/>
      <c r="K54" s="2592"/>
      <c r="L54" s="2592"/>
      <c r="M54" s="2593"/>
    </row>
    <row r="55" spans="1:13" ht="15.75" customHeight="1">
      <c r="A55" s="2502"/>
      <c r="B55" s="99" t="s">
        <v>524</v>
      </c>
      <c r="C55" s="2591" t="s">
        <v>213</v>
      </c>
      <c r="D55" s="2592"/>
      <c r="E55" s="2592"/>
      <c r="F55" s="2592"/>
      <c r="G55" s="2592"/>
      <c r="H55" s="2592"/>
      <c r="I55" s="2592"/>
      <c r="J55" s="2592"/>
      <c r="K55" s="2592"/>
      <c r="L55" s="2592"/>
      <c r="M55" s="2593"/>
    </row>
    <row r="56" spans="1:13" ht="15.75" customHeight="1">
      <c r="A56" s="2502"/>
      <c r="B56" s="98" t="s">
        <v>526</v>
      </c>
      <c r="C56" s="2597" t="s">
        <v>216</v>
      </c>
      <c r="D56" s="2592"/>
      <c r="E56" s="2592"/>
      <c r="F56" s="2592"/>
      <c r="G56" s="2592"/>
      <c r="H56" s="2592"/>
      <c r="I56" s="2592"/>
      <c r="J56" s="2592"/>
      <c r="K56" s="2592"/>
      <c r="L56" s="2592"/>
      <c r="M56" s="2593"/>
    </row>
    <row r="57" spans="1:13" ht="16.5" customHeight="1" thickBot="1">
      <c r="A57" s="2516"/>
      <c r="B57" s="98" t="s">
        <v>527</v>
      </c>
      <c r="C57" s="2591" t="s">
        <v>215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display="clopez@sdmujer.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3" sqref="C3:M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1071</v>
      </c>
      <c r="C1" s="153"/>
      <c r="D1" s="153"/>
      <c r="E1" s="153"/>
      <c r="F1" s="153"/>
      <c r="G1" s="153"/>
      <c r="H1" s="153"/>
      <c r="I1" s="153"/>
      <c r="J1" s="153"/>
      <c r="K1" s="153"/>
      <c r="L1" s="153"/>
      <c r="M1" s="154"/>
    </row>
    <row r="2" spans="1:13" ht="54.75" customHeight="1">
      <c r="A2" s="2547" t="s">
        <v>457</v>
      </c>
      <c r="B2" s="4" t="s">
        <v>458</v>
      </c>
      <c r="C2" s="2582" t="s">
        <v>217</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23</v>
      </c>
      <c r="D7" s="2735"/>
      <c r="E7" s="2735"/>
      <c r="F7" s="2735"/>
      <c r="G7" s="2736"/>
      <c r="H7" s="16" t="s">
        <v>5</v>
      </c>
      <c r="I7" s="2587" t="s">
        <v>1</v>
      </c>
      <c r="J7" s="2588"/>
      <c r="K7" s="2588"/>
      <c r="L7" s="2588"/>
      <c r="M7" s="2589"/>
    </row>
    <row r="8" spans="1:13" ht="15.75" customHeight="1">
      <c r="A8" s="2548"/>
      <c r="B8" s="2539" t="s">
        <v>462</v>
      </c>
      <c r="C8" s="2722" t="s">
        <v>1072</v>
      </c>
      <c r="D8" s="2435"/>
      <c r="E8" s="177"/>
      <c r="F8" s="177"/>
      <c r="G8" s="177"/>
      <c r="H8" s="177"/>
      <c r="I8" s="177"/>
      <c r="J8" s="177"/>
      <c r="K8" s="177"/>
      <c r="L8" s="177"/>
      <c r="M8" s="178"/>
    </row>
    <row r="9" spans="1:13" ht="15.75" customHeight="1">
      <c r="A9" s="2548"/>
      <c r="B9" s="2540"/>
      <c r="C9" s="2436"/>
      <c r="D9" s="2437"/>
      <c r="E9" s="179"/>
      <c r="F9" s="206"/>
      <c r="G9" s="206"/>
      <c r="H9" s="179"/>
      <c r="I9" s="206"/>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1073</v>
      </c>
      <c r="D11" s="2514"/>
      <c r="E11" s="2514"/>
      <c r="F11" s="2514"/>
      <c r="G11" s="2514"/>
      <c r="H11" s="2514"/>
      <c r="I11" s="2514"/>
      <c r="J11" s="2514"/>
      <c r="K11" s="2514"/>
      <c r="L11" s="2514"/>
      <c r="M11" s="2515"/>
    </row>
    <row r="12" spans="1:13" ht="74.25" customHeight="1">
      <c r="A12" s="2548"/>
      <c r="B12" s="109" t="s">
        <v>543</v>
      </c>
      <c r="C12" s="2758" t="s">
        <v>1074</v>
      </c>
      <c r="D12" s="2759"/>
      <c r="E12" s="2759"/>
      <c r="F12" s="2759"/>
      <c r="G12" s="2759"/>
      <c r="H12" s="2759"/>
      <c r="I12" s="2759"/>
      <c r="J12" s="2759"/>
      <c r="K12" s="2759"/>
      <c r="L12" s="2759"/>
      <c r="M12" s="2760"/>
    </row>
    <row r="13" spans="1:13" ht="60" customHeight="1">
      <c r="A13" s="2548"/>
      <c r="B13" s="109" t="s">
        <v>545</v>
      </c>
      <c r="C13" s="2513" t="s">
        <v>1957</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212</v>
      </c>
      <c r="G14" s="2580"/>
      <c r="H14" s="2580"/>
      <c r="I14" s="2580"/>
      <c r="J14" s="2580"/>
      <c r="K14" s="2580"/>
      <c r="L14" s="2580"/>
      <c r="M14" s="2581"/>
    </row>
    <row r="15" spans="1:13">
      <c r="A15" s="2518" t="s">
        <v>465</v>
      </c>
      <c r="B15" s="5" t="s">
        <v>2</v>
      </c>
      <c r="C15" s="2513" t="s">
        <v>565</v>
      </c>
      <c r="D15" s="2514"/>
      <c r="E15" s="2514"/>
      <c r="F15" s="2514"/>
      <c r="G15" s="2514"/>
      <c r="H15" s="2514"/>
      <c r="I15" s="2514"/>
      <c r="J15" s="2514"/>
      <c r="K15" s="2514"/>
      <c r="L15" s="2514"/>
      <c r="M15" s="2515"/>
    </row>
    <row r="16" spans="1:13" ht="42.75" customHeight="1">
      <c r="A16" s="2519"/>
      <c r="B16" s="5" t="s">
        <v>550</v>
      </c>
      <c r="C16" s="2513" t="s">
        <v>218</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1075</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14005</v>
      </c>
      <c r="E29" s="48"/>
      <c r="F29" s="59" t="s">
        <v>487</v>
      </c>
      <c r="G29" s="168">
        <v>2019</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107">
        <v>6796</v>
      </c>
      <c r="E36" s="78"/>
      <c r="F36" s="107">
        <v>8072</v>
      </c>
      <c r="G36" s="78"/>
      <c r="H36" s="107">
        <v>9642</v>
      </c>
      <c r="I36" s="78"/>
      <c r="J36" s="107">
        <v>11192</v>
      </c>
      <c r="K36" s="78"/>
      <c r="L36" s="107">
        <v>11692</v>
      </c>
      <c r="M36" s="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107">
        <v>11692</v>
      </c>
      <c r="E38" s="78"/>
      <c r="F38" s="107">
        <v>11692</v>
      </c>
      <c r="G38" s="78"/>
      <c r="H38" s="107">
        <v>11692</v>
      </c>
      <c r="I38" s="78"/>
      <c r="J38" s="107">
        <v>11692</v>
      </c>
      <c r="K38" s="78"/>
      <c r="L38" s="107">
        <v>11692</v>
      </c>
      <c r="M38" s="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07">
        <v>11692</v>
      </c>
      <c r="E40" s="78"/>
      <c r="F40" s="107"/>
      <c r="G40" s="78"/>
      <c r="H40" s="107"/>
      <c r="I40" s="78"/>
      <c r="J40" s="107"/>
      <c r="K40" s="78"/>
      <c r="L40" s="107"/>
      <c r="M40" s="76"/>
    </row>
    <row r="41" spans="1:13">
      <c r="A41" s="2519"/>
      <c r="B41" s="2432"/>
      <c r="C41" s="72"/>
      <c r="D41" s="80" t="s">
        <v>508</v>
      </c>
      <c r="E41" s="80"/>
      <c r="F41" s="80" t="s">
        <v>509</v>
      </c>
      <c r="G41" s="80"/>
      <c r="H41" s="82"/>
      <c r="I41" s="82"/>
      <c r="J41" s="82"/>
      <c r="K41" s="82"/>
      <c r="L41" s="82"/>
      <c r="M41" s="83"/>
    </row>
    <row r="42" spans="1:13">
      <c r="A42" s="2519"/>
      <c r="B42" s="2432"/>
      <c r="C42" s="72"/>
      <c r="D42" s="107"/>
      <c r="E42" s="78"/>
      <c r="F42" s="2605">
        <v>117546</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621"/>
      <c r="H45" s="2621"/>
      <c r="I45" s="2621"/>
      <c r="J45" s="2621"/>
      <c r="K45" s="94" t="s">
        <v>512</v>
      </c>
      <c r="L45" s="2577"/>
      <c r="M45" s="2578"/>
    </row>
    <row r="46" spans="1:13" ht="15.75" customHeight="1">
      <c r="A46" s="2519"/>
      <c r="B46" s="2432"/>
      <c r="C46" s="90"/>
      <c r="D46" s="95"/>
      <c r="E46" s="38" t="s">
        <v>534</v>
      </c>
      <c r="F46" s="2453"/>
      <c r="G46" s="2621"/>
      <c r="H46" s="2621"/>
      <c r="I46" s="2621"/>
      <c r="J46" s="26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1068</v>
      </c>
      <c r="D48" s="2514"/>
      <c r="E48" s="2514"/>
      <c r="F48" s="2514"/>
      <c r="G48" s="2514"/>
      <c r="H48" s="2514"/>
      <c r="I48" s="2514"/>
      <c r="J48" s="2514"/>
      <c r="K48" s="2514"/>
      <c r="L48" s="2514"/>
      <c r="M48" s="2515"/>
    </row>
    <row r="49" spans="1:13" ht="38.25" customHeight="1">
      <c r="A49" s="2519"/>
      <c r="B49" s="5" t="s">
        <v>514</v>
      </c>
      <c r="C49" s="2513" t="s">
        <v>1069</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147">
        <v>2019</v>
      </c>
      <c r="D51" s="148"/>
      <c r="E51" s="148"/>
      <c r="F51" s="148"/>
      <c r="G51" s="148"/>
      <c r="H51" s="148"/>
      <c r="I51" s="148"/>
      <c r="J51" s="148"/>
      <c r="K51" s="148"/>
      <c r="L51" s="148"/>
      <c r="M51" s="149"/>
    </row>
    <row r="52" spans="1:13" ht="15.75" customHeight="1">
      <c r="A52" s="2501" t="s">
        <v>518</v>
      </c>
      <c r="B52" s="98" t="s">
        <v>519</v>
      </c>
      <c r="C52" s="2591" t="s">
        <v>214</v>
      </c>
      <c r="D52" s="2592"/>
      <c r="E52" s="2592"/>
      <c r="F52" s="2592"/>
      <c r="G52" s="2592"/>
      <c r="H52" s="2592"/>
      <c r="I52" s="2592"/>
      <c r="J52" s="2592"/>
      <c r="K52" s="2592"/>
      <c r="L52" s="2592"/>
      <c r="M52" s="2593"/>
    </row>
    <row r="53" spans="1:13" ht="15.75" customHeight="1">
      <c r="A53" s="2502"/>
      <c r="B53" s="98" t="s">
        <v>521</v>
      </c>
      <c r="C53" s="2591" t="s">
        <v>1070</v>
      </c>
      <c r="D53" s="2592"/>
      <c r="E53" s="2592"/>
      <c r="F53" s="2592"/>
      <c r="G53" s="2592"/>
      <c r="H53" s="2592"/>
      <c r="I53" s="2592"/>
      <c r="J53" s="2592"/>
      <c r="K53" s="2592"/>
      <c r="L53" s="2592"/>
      <c r="M53" s="2593"/>
    </row>
    <row r="54" spans="1:13" ht="15.75" customHeight="1">
      <c r="A54" s="2502"/>
      <c r="B54" s="98" t="s">
        <v>523</v>
      </c>
      <c r="C54" s="2591" t="s">
        <v>753</v>
      </c>
      <c r="D54" s="2592"/>
      <c r="E54" s="2592"/>
      <c r="F54" s="2592"/>
      <c r="G54" s="2592"/>
      <c r="H54" s="2592"/>
      <c r="I54" s="2592"/>
      <c r="J54" s="2592"/>
      <c r="K54" s="2592"/>
      <c r="L54" s="2592"/>
      <c r="M54" s="2593"/>
    </row>
    <row r="55" spans="1:13" ht="15.75" customHeight="1">
      <c r="A55" s="2502"/>
      <c r="B55" s="99" t="s">
        <v>524</v>
      </c>
      <c r="C55" s="2591" t="s">
        <v>213</v>
      </c>
      <c r="D55" s="2592"/>
      <c r="E55" s="2592"/>
      <c r="F55" s="2592"/>
      <c r="G55" s="2592"/>
      <c r="H55" s="2592"/>
      <c r="I55" s="2592"/>
      <c r="J55" s="2592"/>
      <c r="K55" s="2592"/>
      <c r="L55" s="2592"/>
      <c r="M55" s="2593"/>
    </row>
    <row r="56" spans="1:13" ht="15.75" customHeight="1">
      <c r="A56" s="2502"/>
      <c r="B56" s="98" t="s">
        <v>526</v>
      </c>
      <c r="C56" s="2597" t="s">
        <v>216</v>
      </c>
      <c r="D56" s="2592"/>
      <c r="E56" s="2592"/>
      <c r="F56" s="2592"/>
      <c r="G56" s="2592"/>
      <c r="H56" s="2592"/>
      <c r="I56" s="2592"/>
      <c r="J56" s="2592"/>
      <c r="K56" s="2592"/>
      <c r="L56" s="2592"/>
      <c r="M56" s="2593"/>
    </row>
    <row r="57" spans="1:13" ht="16.5" customHeight="1" thickBot="1">
      <c r="A57" s="2516"/>
      <c r="B57" s="98" t="s">
        <v>527</v>
      </c>
      <c r="C57" s="2591" t="s">
        <v>215</v>
      </c>
      <c r="D57" s="2592"/>
      <c r="E57" s="2592"/>
      <c r="F57" s="2592"/>
      <c r="G57" s="2592"/>
      <c r="H57" s="2592"/>
      <c r="I57" s="2592"/>
      <c r="J57" s="2592"/>
      <c r="K57" s="2592"/>
      <c r="L57" s="2592"/>
      <c r="M57" s="2593"/>
    </row>
    <row r="58" spans="1:13" ht="15.75" customHeight="1">
      <c r="A58" s="2501" t="s">
        <v>528</v>
      </c>
      <c r="B58" s="100" t="s">
        <v>529</v>
      </c>
      <c r="C58" s="2591" t="s">
        <v>717</v>
      </c>
      <c r="D58" s="2592"/>
      <c r="E58" s="2592"/>
      <c r="F58" s="2592"/>
      <c r="G58" s="2592"/>
      <c r="H58" s="2592"/>
      <c r="I58" s="2592"/>
      <c r="J58" s="2592"/>
      <c r="K58" s="2592"/>
      <c r="L58" s="2592"/>
      <c r="M58" s="2593"/>
    </row>
    <row r="59" spans="1:13" ht="30" customHeight="1">
      <c r="A59" s="2502"/>
      <c r="B59" s="100" t="s">
        <v>531</v>
      </c>
      <c r="C59" s="2591" t="s">
        <v>718</v>
      </c>
      <c r="D59" s="2592"/>
      <c r="E59" s="2592"/>
      <c r="F59" s="2592"/>
      <c r="G59" s="2592"/>
      <c r="H59" s="2592"/>
      <c r="I59" s="2592"/>
      <c r="J59" s="2592"/>
      <c r="K59" s="2592"/>
      <c r="L59" s="2592"/>
      <c r="M59" s="2593"/>
    </row>
    <row r="60" spans="1:13" ht="30" customHeight="1" thickBot="1">
      <c r="A60" s="2502"/>
      <c r="B60" s="101" t="s">
        <v>5</v>
      </c>
      <c r="C60" s="2591" t="s">
        <v>1</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4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display="clopez@sdmujer.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B17" zoomScale="70" zoomScaleNormal="70" workbookViewId="0">
      <selection activeCell="C13" sqref="C13:M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2181</v>
      </c>
      <c r="C1" s="153"/>
      <c r="D1" s="153"/>
      <c r="E1" s="153"/>
      <c r="F1" s="153"/>
      <c r="G1" s="153"/>
      <c r="H1" s="153"/>
      <c r="I1" s="153"/>
      <c r="J1" s="153"/>
      <c r="K1" s="153"/>
      <c r="L1" s="153"/>
      <c r="M1" s="154"/>
    </row>
    <row r="2" spans="1:13" ht="31.5" customHeight="1">
      <c r="A2" s="2866" t="s">
        <v>457</v>
      </c>
      <c r="B2" s="4" t="s">
        <v>458</v>
      </c>
      <c r="C2" s="2582" t="s">
        <v>1278</v>
      </c>
      <c r="D2" s="2583"/>
      <c r="E2" s="2583"/>
      <c r="F2" s="2583"/>
      <c r="G2" s="2583"/>
      <c r="H2" s="2583"/>
      <c r="I2" s="2583"/>
      <c r="J2" s="2583"/>
      <c r="K2" s="2583"/>
      <c r="L2" s="2583"/>
      <c r="M2" s="2584"/>
    </row>
    <row r="3" spans="1:13" ht="42" customHeight="1">
      <c r="A3" s="2548"/>
      <c r="B3" s="109" t="s">
        <v>538</v>
      </c>
      <c r="C3" s="2503" t="s">
        <v>1958</v>
      </c>
      <c r="D3" s="2504"/>
      <c r="E3" s="2504"/>
      <c r="F3" s="2504"/>
      <c r="G3" s="2504"/>
      <c r="H3" s="2504"/>
      <c r="I3" s="2504"/>
      <c r="J3" s="2504"/>
      <c r="K3" s="2504"/>
      <c r="L3" s="2504"/>
      <c r="M3" s="2505"/>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118</v>
      </c>
      <c r="D7" s="2873"/>
      <c r="E7" s="213"/>
      <c r="F7" s="213"/>
      <c r="G7" s="214"/>
      <c r="H7" s="215" t="s">
        <v>5</v>
      </c>
      <c r="I7" s="2874" t="s">
        <v>148</v>
      </c>
      <c r="J7" s="2873"/>
      <c r="K7" s="2873"/>
      <c r="L7" s="2873"/>
      <c r="M7" s="2875"/>
    </row>
    <row r="8" spans="1:13" ht="15.75" customHeight="1">
      <c r="A8" s="2548"/>
      <c r="B8" s="2876" t="s">
        <v>462</v>
      </c>
      <c r="C8" s="2877"/>
      <c r="D8" s="2435"/>
      <c r="E8" s="177"/>
      <c r="F8" s="216"/>
      <c r="G8" s="177"/>
      <c r="H8" s="177"/>
      <c r="I8" s="2435"/>
      <c r="J8" s="2435"/>
      <c r="K8" s="177"/>
      <c r="L8" s="177"/>
      <c r="M8" s="217"/>
    </row>
    <row r="9" spans="1:13" ht="15.75" customHeight="1">
      <c r="A9" s="2548"/>
      <c r="B9" s="2540"/>
      <c r="C9" s="2436"/>
      <c r="D9" s="2437"/>
      <c r="E9" s="179"/>
      <c r="F9" s="2436"/>
      <c r="G9" s="2437"/>
      <c r="H9" s="179"/>
      <c r="I9" s="2437"/>
      <c r="J9" s="2437"/>
      <c r="K9" s="179"/>
      <c r="L9" s="179"/>
      <c r="M9" s="180"/>
    </row>
    <row r="10" spans="1:13">
      <c r="A10" s="2548"/>
      <c r="B10" s="2590"/>
      <c r="C10" s="2878" t="s">
        <v>463</v>
      </c>
      <c r="D10" s="2879"/>
      <c r="E10" s="152"/>
      <c r="F10" s="2569" t="s">
        <v>463</v>
      </c>
      <c r="G10" s="2569"/>
      <c r="H10" s="152"/>
      <c r="I10" s="2569" t="s">
        <v>463</v>
      </c>
      <c r="J10" s="2569"/>
      <c r="K10" s="152"/>
      <c r="L10" s="24"/>
      <c r="M10" s="25"/>
    </row>
    <row r="11" spans="1:13" ht="75" customHeight="1">
      <c r="A11" s="2548"/>
      <c r="B11" s="109" t="s">
        <v>464</v>
      </c>
      <c r="C11" s="2858" t="s">
        <v>1289</v>
      </c>
      <c r="D11" s="2859"/>
      <c r="E11" s="2859"/>
      <c r="F11" s="2859"/>
      <c r="G11" s="2859"/>
      <c r="H11" s="2859"/>
      <c r="I11" s="2859"/>
      <c r="J11" s="2859"/>
      <c r="K11" s="2859"/>
      <c r="L11" s="2859"/>
      <c r="M11" s="2860"/>
    </row>
    <row r="12" spans="1:13" ht="54.75" customHeight="1">
      <c r="A12" s="2548"/>
      <c r="B12" s="109" t="s">
        <v>543</v>
      </c>
      <c r="C12" s="2880" t="s">
        <v>1288</v>
      </c>
      <c r="D12" s="2881"/>
      <c r="E12" s="2881"/>
      <c r="F12" s="2881"/>
      <c r="G12" s="2881"/>
      <c r="H12" s="2881"/>
      <c r="I12" s="2881"/>
      <c r="J12" s="2881"/>
      <c r="K12" s="2881"/>
      <c r="L12" s="2881"/>
      <c r="M12" s="2882"/>
    </row>
    <row r="13" spans="1:13" ht="60" customHeight="1">
      <c r="A13" s="2548"/>
      <c r="B13" s="109" t="s">
        <v>545</v>
      </c>
      <c r="C13" s="2503" t="s">
        <v>1957</v>
      </c>
      <c r="D13" s="2504"/>
      <c r="E13" s="2504"/>
      <c r="F13" s="2504"/>
      <c r="G13" s="2504"/>
      <c r="H13" s="2504"/>
      <c r="I13" s="2504"/>
      <c r="J13" s="2504"/>
      <c r="K13" s="2504"/>
      <c r="L13" s="2504"/>
      <c r="M13" s="2505"/>
    </row>
    <row r="14" spans="1:13" ht="102.95" customHeight="1">
      <c r="A14" s="2548"/>
      <c r="B14" s="220" t="s">
        <v>547</v>
      </c>
      <c r="C14" s="2858" t="s">
        <v>83</v>
      </c>
      <c r="D14" s="2862"/>
      <c r="E14" s="222" t="s">
        <v>548</v>
      </c>
      <c r="F14" s="2863" t="s">
        <v>84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428</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225"/>
      <c r="E19" s="35" t="s">
        <v>468</v>
      </c>
      <c r="F19" s="225"/>
      <c r="G19" s="35" t="s">
        <v>469</v>
      </c>
      <c r="H19" s="225"/>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t="s">
        <v>534</v>
      </c>
      <c r="G21" s="35"/>
      <c r="H21" s="40"/>
      <c r="I21" s="35"/>
      <c r="J21" s="40"/>
      <c r="K21" s="35"/>
      <c r="L21" s="35"/>
      <c r="M21" s="37"/>
    </row>
    <row r="22" spans="1:13">
      <c r="A22" s="2519"/>
      <c r="B22" s="2432"/>
      <c r="C22" s="33" t="s">
        <v>476</v>
      </c>
      <c r="D22" s="227"/>
      <c r="E22" s="35" t="s">
        <v>478</v>
      </c>
      <c r="F22" s="2524"/>
      <c r="G22" s="2524"/>
      <c r="H22" s="2524"/>
      <c r="I22" s="2524"/>
      <c r="J22" s="130"/>
      <c r="K22" s="130"/>
      <c r="L22" s="130"/>
      <c r="M22" s="131"/>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t="s">
        <v>477</v>
      </c>
      <c r="H25" s="48"/>
      <c r="I25" s="35" t="s">
        <v>482</v>
      </c>
      <c r="J25" s="226"/>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66" t="s">
        <v>9</v>
      </c>
      <c r="E29" s="48"/>
      <c r="F29" s="59" t="s">
        <v>487</v>
      </c>
      <c r="G29" s="234" t="s">
        <v>9</v>
      </c>
      <c r="H29" s="48"/>
      <c r="I29" s="59" t="s">
        <v>488</v>
      </c>
      <c r="J29" s="2861"/>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2021</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164" t="s">
        <v>494</v>
      </c>
      <c r="E35" s="164"/>
      <c r="F35" s="164" t="s">
        <v>495</v>
      </c>
      <c r="G35" s="164"/>
      <c r="H35" s="74" t="s">
        <v>496</v>
      </c>
      <c r="I35" s="74"/>
      <c r="J35" s="74" t="s">
        <v>497</v>
      </c>
      <c r="K35" s="164"/>
      <c r="L35" s="164" t="s">
        <v>498</v>
      </c>
      <c r="M35" s="75"/>
    </row>
    <row r="36" spans="1:13">
      <c r="A36" s="2519"/>
      <c r="B36" s="2432"/>
      <c r="C36" s="72"/>
      <c r="D36" s="264">
        <v>1</v>
      </c>
      <c r="E36" s="242"/>
      <c r="F36" s="264">
        <v>1</v>
      </c>
      <c r="G36" s="242"/>
      <c r="H36" s="264">
        <v>1</v>
      </c>
      <c r="I36" s="242"/>
      <c r="J36" s="264">
        <v>1</v>
      </c>
      <c r="K36" s="242"/>
      <c r="L36" s="264">
        <v>1</v>
      </c>
      <c r="M36" s="254"/>
    </row>
    <row r="37" spans="1:13">
      <c r="A37" s="2519"/>
      <c r="B37" s="2432"/>
      <c r="C37" s="72"/>
      <c r="D37" s="164" t="s">
        <v>499</v>
      </c>
      <c r="E37" s="164"/>
      <c r="F37" s="164" t="s">
        <v>500</v>
      </c>
      <c r="G37" s="164"/>
      <c r="H37" s="74" t="s">
        <v>501</v>
      </c>
      <c r="I37" s="74"/>
      <c r="J37" s="74" t="s">
        <v>502</v>
      </c>
      <c r="K37" s="164"/>
      <c r="L37" s="164" t="s">
        <v>503</v>
      </c>
      <c r="M37" s="32"/>
    </row>
    <row r="38" spans="1:13">
      <c r="A38" s="2519"/>
      <c r="B38" s="2432"/>
      <c r="C38" s="72"/>
      <c r="D38" s="264">
        <v>1</v>
      </c>
      <c r="E38" s="242"/>
      <c r="F38" s="264">
        <v>1</v>
      </c>
      <c r="G38" s="242"/>
      <c r="H38" s="264">
        <v>1</v>
      </c>
      <c r="I38" s="242"/>
      <c r="J38" s="264">
        <v>1</v>
      </c>
      <c r="K38" s="242"/>
      <c r="L38" s="264">
        <v>1</v>
      </c>
      <c r="M38" s="254"/>
    </row>
    <row r="39" spans="1:13">
      <c r="A39" s="2519"/>
      <c r="B39" s="2432"/>
      <c r="C39" s="72"/>
      <c r="D39" s="164" t="s">
        <v>504</v>
      </c>
      <c r="E39" s="164"/>
      <c r="F39" s="164" t="s">
        <v>505</v>
      </c>
      <c r="G39" s="164"/>
      <c r="H39" s="74" t="s">
        <v>506</v>
      </c>
      <c r="I39" s="74"/>
      <c r="J39" s="74" t="s">
        <v>507</v>
      </c>
      <c r="K39" s="164"/>
      <c r="L39" s="164" t="s">
        <v>508</v>
      </c>
      <c r="M39" s="32"/>
    </row>
    <row r="40" spans="1:13">
      <c r="A40" s="2519"/>
      <c r="B40" s="2432"/>
      <c r="C40" s="72"/>
      <c r="D40" s="264">
        <v>1</v>
      </c>
      <c r="E40" s="242"/>
      <c r="F40" s="241" t="s">
        <v>8</v>
      </c>
      <c r="G40" s="242"/>
      <c r="H40" s="241" t="s">
        <v>8</v>
      </c>
      <c r="I40" s="242"/>
      <c r="J40" s="241" t="s">
        <v>8</v>
      </c>
      <c r="K40" s="242"/>
      <c r="L40" s="241" t="s">
        <v>8</v>
      </c>
      <c r="M40" s="254"/>
    </row>
    <row r="41" spans="1:13">
      <c r="A41" s="2519"/>
      <c r="B41" s="2432"/>
      <c r="C41" s="72"/>
      <c r="D41" s="253" t="s">
        <v>508</v>
      </c>
      <c r="E41" s="253"/>
      <c r="F41" s="253" t="s">
        <v>509</v>
      </c>
      <c r="G41" s="253"/>
      <c r="H41" s="93"/>
      <c r="I41" s="93"/>
      <c r="J41" s="93"/>
      <c r="K41" s="93"/>
      <c r="L41" s="93"/>
      <c r="M41" s="245"/>
    </row>
    <row r="42" spans="1:13">
      <c r="A42" s="2519"/>
      <c r="B42" s="2432"/>
      <c r="C42" s="72"/>
      <c r="D42" s="241" t="s">
        <v>8</v>
      </c>
      <c r="E42" s="242"/>
      <c r="F42" s="2893">
        <v>1</v>
      </c>
      <c r="G42" s="2894"/>
      <c r="H42" s="2607"/>
      <c r="I42" s="2607"/>
      <c r="J42" s="164"/>
      <c r="K42" s="164"/>
      <c r="L42" s="164"/>
      <c r="M42" s="85"/>
    </row>
    <row r="43" spans="1:13">
      <c r="A43" s="2519"/>
      <c r="B43" s="2432"/>
      <c r="C43" s="86"/>
      <c r="D43" s="246"/>
      <c r="E43" s="253"/>
      <c r="F43" s="246"/>
      <c r="G43" s="253"/>
      <c r="H43" s="87"/>
      <c r="I43" s="96"/>
      <c r="J43" s="87"/>
      <c r="K43" s="96"/>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883"/>
      <c r="H45" s="2883"/>
      <c r="I45" s="2883"/>
      <c r="J45" s="2883"/>
      <c r="K45" s="94" t="s">
        <v>512</v>
      </c>
      <c r="L45" s="2884"/>
      <c r="M45" s="2885"/>
    </row>
    <row r="46" spans="1:13" ht="15.75" customHeight="1">
      <c r="A46" s="2519"/>
      <c r="B46" s="2432"/>
      <c r="C46" s="90"/>
      <c r="D46" s="247"/>
      <c r="E46" s="226" t="s">
        <v>534</v>
      </c>
      <c r="F46" s="2453"/>
      <c r="G46" s="2883"/>
      <c r="H46" s="2883"/>
      <c r="I46" s="2883"/>
      <c r="J46" s="2883"/>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1290</v>
      </c>
      <c r="D48" s="2859"/>
      <c r="E48" s="2859"/>
      <c r="F48" s="2859"/>
      <c r="G48" s="2859"/>
      <c r="H48" s="2859"/>
      <c r="I48" s="2859"/>
      <c r="J48" s="2859"/>
      <c r="K48" s="2859"/>
      <c r="L48" s="2859"/>
      <c r="M48" s="2860"/>
    </row>
    <row r="49" spans="1:13" ht="38.25" customHeight="1">
      <c r="A49" s="2519"/>
      <c r="B49" s="5" t="s">
        <v>514</v>
      </c>
      <c r="C49" s="2858" t="s">
        <v>1291</v>
      </c>
      <c r="D49" s="2859"/>
      <c r="E49" s="2859"/>
      <c r="F49" s="2859"/>
      <c r="G49" s="2859"/>
      <c r="H49" s="2859"/>
      <c r="I49" s="2859"/>
      <c r="J49" s="2859"/>
      <c r="K49" s="2859"/>
      <c r="L49" s="2859"/>
      <c r="M49" s="2860"/>
    </row>
    <row r="50" spans="1:13" ht="15.75" customHeight="1">
      <c r="A50" s="2519"/>
      <c r="B50" s="5" t="s">
        <v>515</v>
      </c>
      <c r="C50" s="251">
        <v>30</v>
      </c>
      <c r="D50" s="249"/>
      <c r="E50" s="249"/>
      <c r="F50" s="249"/>
      <c r="G50" s="249"/>
      <c r="H50" s="249"/>
      <c r="I50" s="249"/>
      <c r="J50" s="249"/>
      <c r="K50" s="249"/>
      <c r="L50" s="249"/>
      <c r="M50" s="250"/>
    </row>
    <row r="51" spans="1:13" ht="15.75" customHeight="1">
      <c r="A51" s="2519"/>
      <c r="B51" s="5" t="s">
        <v>517</v>
      </c>
      <c r="C51" s="2858" t="s">
        <v>9</v>
      </c>
      <c r="D51" s="2859"/>
      <c r="E51" s="2859"/>
      <c r="F51" s="2859"/>
      <c r="G51" s="2859"/>
      <c r="H51" s="2859"/>
      <c r="I51" s="2859"/>
      <c r="J51" s="2859"/>
      <c r="K51" s="2859"/>
      <c r="L51" s="2859"/>
      <c r="M51" s="2860"/>
    </row>
    <row r="52" spans="1:13" ht="30" customHeight="1">
      <c r="A52" s="2887" t="s">
        <v>518</v>
      </c>
      <c r="B52" s="98" t="s">
        <v>519</v>
      </c>
      <c r="C52" s="2869" t="s">
        <v>1292</v>
      </c>
      <c r="D52" s="2870"/>
      <c r="E52" s="2870"/>
      <c r="F52" s="2870"/>
      <c r="G52" s="2870"/>
      <c r="H52" s="2870"/>
      <c r="I52" s="2870"/>
      <c r="J52" s="2870"/>
      <c r="K52" s="2870"/>
      <c r="L52" s="2870"/>
      <c r="M52" s="2871"/>
    </row>
    <row r="53" spans="1:13" ht="15.75" customHeight="1">
      <c r="A53" s="2502"/>
      <c r="B53" s="98" t="s">
        <v>521</v>
      </c>
      <c r="C53" s="2869" t="s">
        <v>1293</v>
      </c>
      <c r="D53" s="2870"/>
      <c r="E53" s="2870"/>
      <c r="F53" s="2870"/>
      <c r="G53" s="2870"/>
      <c r="H53" s="2870"/>
      <c r="I53" s="2870"/>
      <c r="J53" s="2870"/>
      <c r="K53" s="2870"/>
      <c r="L53" s="2870"/>
      <c r="M53" s="2871"/>
    </row>
    <row r="54" spans="1:13" ht="15.75" customHeight="1">
      <c r="A54" s="2502"/>
      <c r="B54" s="98" t="s">
        <v>523</v>
      </c>
      <c r="C54" s="2869" t="s">
        <v>148</v>
      </c>
      <c r="D54" s="2870"/>
      <c r="E54" s="2870"/>
      <c r="F54" s="2870"/>
      <c r="G54" s="2870"/>
      <c r="H54" s="2870"/>
      <c r="I54" s="2870"/>
      <c r="J54" s="2870"/>
      <c r="K54" s="2870"/>
      <c r="L54" s="2870"/>
      <c r="M54" s="2871"/>
    </row>
    <row r="55" spans="1:13" ht="15.75" customHeight="1">
      <c r="A55" s="2502"/>
      <c r="B55" s="99" t="s">
        <v>524</v>
      </c>
      <c r="C55" s="2869" t="s">
        <v>429</v>
      </c>
      <c r="D55" s="2870"/>
      <c r="E55" s="2870"/>
      <c r="F55" s="2870"/>
      <c r="G55" s="2870"/>
      <c r="H55" s="2870"/>
      <c r="I55" s="2870"/>
      <c r="J55" s="2870"/>
      <c r="K55" s="2870"/>
      <c r="L55" s="2870"/>
      <c r="M55" s="2871"/>
    </row>
    <row r="56" spans="1:13" ht="15.75" customHeight="1">
      <c r="A56" s="2502"/>
      <c r="B56" s="98" t="s">
        <v>526</v>
      </c>
      <c r="C56" s="2892" t="s">
        <v>430</v>
      </c>
      <c r="D56" s="2870"/>
      <c r="E56" s="2870"/>
      <c r="F56" s="2870"/>
      <c r="G56" s="2870"/>
      <c r="H56" s="2870"/>
      <c r="I56" s="2870"/>
      <c r="J56" s="2870"/>
      <c r="K56" s="2870"/>
      <c r="L56" s="2870"/>
      <c r="M56" s="2871"/>
    </row>
    <row r="57" spans="1:13" ht="16.5" customHeight="1" thickBot="1">
      <c r="A57" s="2516"/>
      <c r="B57" s="98" t="s">
        <v>527</v>
      </c>
      <c r="C57" s="2888" t="s">
        <v>1285</v>
      </c>
      <c r="D57" s="2889"/>
      <c r="E57" s="2889"/>
      <c r="F57" s="2889"/>
      <c r="G57" s="2889"/>
      <c r="H57" s="2889"/>
      <c r="I57" s="2889"/>
      <c r="J57" s="2889"/>
      <c r="K57" s="2889"/>
      <c r="L57" s="2889"/>
      <c r="M57" s="2890"/>
    </row>
    <row r="58" spans="1:13" ht="15.75" customHeight="1">
      <c r="A58" s="2887" t="s">
        <v>528</v>
      </c>
      <c r="B58" s="100" t="s">
        <v>529</v>
      </c>
      <c r="C58" s="2888" t="s">
        <v>1286</v>
      </c>
      <c r="D58" s="2889"/>
      <c r="E58" s="2889"/>
      <c r="F58" s="2889"/>
      <c r="G58" s="2889"/>
      <c r="H58" s="2889"/>
      <c r="I58" s="2889"/>
      <c r="J58" s="2889"/>
      <c r="K58" s="2889"/>
      <c r="L58" s="2889"/>
      <c r="M58" s="2890"/>
    </row>
    <row r="59" spans="1:13" ht="30" customHeight="1">
      <c r="A59" s="2502"/>
      <c r="B59" s="100" t="s">
        <v>531</v>
      </c>
      <c r="C59" s="2888" t="s">
        <v>648</v>
      </c>
      <c r="D59" s="2889"/>
      <c r="E59" s="2889"/>
      <c r="F59" s="2889"/>
      <c r="G59" s="2889"/>
      <c r="H59" s="2889"/>
      <c r="I59" s="2889"/>
      <c r="J59" s="2889"/>
      <c r="K59" s="2889"/>
      <c r="L59" s="2889"/>
      <c r="M59" s="2890"/>
    </row>
    <row r="60" spans="1:13" ht="30" customHeight="1" thickBot="1">
      <c r="A60" s="2502"/>
      <c r="B60" s="101" t="s">
        <v>5</v>
      </c>
      <c r="C60" s="2869" t="s">
        <v>148</v>
      </c>
      <c r="D60" s="2870"/>
      <c r="E60" s="2870"/>
      <c r="F60" s="2870"/>
      <c r="G60" s="2870"/>
      <c r="H60" s="2870"/>
      <c r="I60" s="2870"/>
      <c r="J60" s="2870"/>
      <c r="K60" s="2870"/>
      <c r="L60" s="2870"/>
      <c r="M60" s="2871"/>
    </row>
    <row r="61" spans="1:13" ht="16.5" customHeight="1" thickBot="1">
      <c r="A61" s="150" t="s">
        <v>533</v>
      </c>
      <c r="B61" s="104"/>
      <c r="C61" s="2891"/>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2">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 ref="C48:M48"/>
    <mergeCell ref="C49:M49"/>
    <mergeCell ref="C51:M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H42:I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 G45:J46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A34" zoomScale="85" zoomScaleNormal="85" workbookViewId="0">
      <selection activeCell="C13" sqref="C13:M13"/>
    </sheetView>
  </sheetViews>
  <sheetFormatPr baseColWidth="10" defaultColWidth="11.42578125" defaultRowHeight="15.75"/>
  <cols>
    <col min="1" max="1" width="25.140625" style="3" customWidth="1"/>
    <col min="2" max="2" width="39.140625" style="105" customWidth="1"/>
    <col min="3" max="13" width="11.42578125" style="3"/>
    <col min="14" max="14" width="25" style="3" customWidth="1"/>
    <col min="15" max="16384" width="11.42578125" style="3"/>
  </cols>
  <sheetData>
    <row r="1" spans="1:14" ht="16.5" thickBot="1">
      <c r="A1" s="2"/>
      <c r="B1" s="103" t="s">
        <v>2191</v>
      </c>
      <c r="C1" s="153"/>
      <c r="D1" s="153"/>
      <c r="E1" s="153"/>
      <c r="F1" s="153"/>
      <c r="G1" s="153"/>
      <c r="H1" s="153"/>
      <c r="I1" s="153"/>
      <c r="J1" s="153"/>
      <c r="K1" s="153"/>
      <c r="L1" s="153"/>
      <c r="M1" s="154"/>
    </row>
    <row r="2" spans="1:14" ht="39" customHeight="1">
      <c r="A2" s="2667" t="s">
        <v>457</v>
      </c>
      <c r="B2" s="4" t="s">
        <v>458</v>
      </c>
      <c r="C2" s="2582" t="s">
        <v>2182</v>
      </c>
      <c r="D2" s="2583"/>
      <c r="E2" s="2583"/>
      <c r="F2" s="2583"/>
      <c r="G2" s="2583"/>
      <c r="H2" s="2583"/>
      <c r="I2" s="2583"/>
      <c r="J2" s="2583"/>
      <c r="K2" s="2583"/>
      <c r="L2" s="2583"/>
      <c r="M2" s="2584"/>
    </row>
    <row r="3" spans="1:14" ht="36" customHeight="1">
      <c r="A3" s="2548"/>
      <c r="B3" s="1053" t="s">
        <v>538</v>
      </c>
      <c r="C3" s="2503" t="s">
        <v>1958</v>
      </c>
      <c r="D3" s="2504"/>
      <c r="E3" s="2504"/>
      <c r="F3" s="2504"/>
      <c r="G3" s="2504"/>
      <c r="H3" s="2504"/>
      <c r="I3" s="2504"/>
      <c r="J3" s="2504"/>
      <c r="K3" s="2504"/>
      <c r="L3" s="2504"/>
      <c r="M3" s="2505"/>
    </row>
    <row r="4" spans="1:14">
      <c r="A4" s="2548"/>
      <c r="B4" s="13" t="s">
        <v>3</v>
      </c>
      <c r="C4" s="1127" t="s">
        <v>28</v>
      </c>
      <c r="D4" s="1055"/>
      <c r="E4" s="933"/>
      <c r="F4" s="2668" t="s">
        <v>4</v>
      </c>
      <c r="G4" s="2423"/>
      <c r="H4" s="2669" t="s">
        <v>8</v>
      </c>
      <c r="I4" s="2425"/>
      <c r="J4" s="2425"/>
      <c r="K4" s="2425"/>
      <c r="L4" s="2425"/>
      <c r="M4" s="2426"/>
    </row>
    <row r="5" spans="1:14" ht="45" customHeight="1">
      <c r="A5" s="2548"/>
      <c r="B5" s="13" t="s">
        <v>459</v>
      </c>
      <c r="C5" s="2670" t="s">
        <v>8</v>
      </c>
      <c r="D5" s="2671"/>
      <c r="E5" s="2671"/>
      <c r="F5" s="2671"/>
      <c r="G5" s="2671"/>
      <c r="H5" s="2671"/>
      <c r="I5" s="2671"/>
      <c r="J5" s="2671"/>
      <c r="K5" s="2671"/>
      <c r="L5" s="2671"/>
      <c r="M5" s="2672"/>
      <c r="N5" s="440"/>
    </row>
    <row r="6" spans="1:14" ht="45" customHeight="1">
      <c r="A6" s="2548"/>
      <c r="B6" s="13" t="s">
        <v>460</v>
      </c>
      <c r="C6" s="2670" t="s">
        <v>8</v>
      </c>
      <c r="D6" s="2671"/>
      <c r="E6" s="2671"/>
      <c r="F6" s="2671"/>
      <c r="G6" s="2671"/>
      <c r="H6" s="2671"/>
      <c r="I6" s="2671"/>
      <c r="J6" s="2671"/>
      <c r="K6" s="2671"/>
      <c r="L6" s="2671"/>
      <c r="M6" s="2672"/>
    </row>
    <row r="7" spans="1:14">
      <c r="A7" s="2548"/>
      <c r="B7" s="1053" t="s">
        <v>461</v>
      </c>
      <c r="C7" s="2673" t="s">
        <v>118</v>
      </c>
      <c r="D7" s="2674"/>
      <c r="E7" s="2674"/>
      <c r="F7" s="2674"/>
      <c r="G7" s="2675"/>
      <c r="H7" s="1057" t="s">
        <v>5</v>
      </c>
      <c r="I7" s="2676" t="s">
        <v>148</v>
      </c>
      <c r="J7" s="2428"/>
      <c r="K7" s="2428"/>
      <c r="L7" s="2428"/>
      <c r="M7" s="2430"/>
    </row>
    <row r="8" spans="1:14">
      <c r="A8" s="2548"/>
      <c r="B8" s="2677" t="s">
        <v>462</v>
      </c>
      <c r="C8" s="974"/>
      <c r="D8" s="1159"/>
      <c r="E8" s="1159"/>
      <c r="F8" s="1159"/>
      <c r="G8" s="1159"/>
      <c r="H8" s="1159"/>
      <c r="I8" s="1159"/>
      <c r="J8" s="1159"/>
      <c r="K8" s="1159"/>
      <c r="L8" s="18"/>
      <c r="M8" s="935"/>
    </row>
    <row r="9" spans="1:14" ht="15.75" customHeight="1">
      <c r="A9" s="2548"/>
      <c r="B9" s="2540"/>
      <c r="C9" s="2569"/>
      <c r="D9" s="2569"/>
      <c r="E9" s="2569"/>
      <c r="F9" s="2569" t="s">
        <v>8</v>
      </c>
      <c r="G9" s="2569"/>
      <c r="H9" s="1158"/>
      <c r="I9" s="2569" t="s">
        <v>8</v>
      </c>
      <c r="J9" s="2569"/>
      <c r="K9" s="1158"/>
      <c r="L9" s="21"/>
      <c r="M9" s="22"/>
    </row>
    <row r="10" spans="1:14">
      <c r="A10" s="2548"/>
      <c r="B10" s="2590"/>
      <c r="C10" s="2678" t="s">
        <v>463</v>
      </c>
      <c r="D10" s="2439"/>
      <c r="E10" s="1120"/>
      <c r="F10" s="2569" t="s">
        <v>463</v>
      </c>
      <c r="G10" s="2569"/>
      <c r="H10" s="1120"/>
      <c r="I10" s="2569" t="s">
        <v>463</v>
      </c>
      <c r="J10" s="2569"/>
      <c r="K10" s="1120"/>
      <c r="L10" s="24"/>
      <c r="M10" s="25"/>
    </row>
    <row r="11" spans="1:14" ht="80.25" customHeight="1">
      <c r="A11" s="2548"/>
      <c r="B11" s="1053" t="s">
        <v>464</v>
      </c>
      <c r="C11" s="2654" t="s">
        <v>2183</v>
      </c>
      <c r="D11" s="2494"/>
      <c r="E11" s="2494"/>
      <c r="F11" s="2494"/>
      <c r="G11" s="2494"/>
      <c r="H11" s="2494"/>
      <c r="I11" s="2494"/>
      <c r="J11" s="2494"/>
      <c r="K11" s="2494"/>
      <c r="L11" s="2494"/>
      <c r="M11" s="2495"/>
    </row>
    <row r="12" spans="1:14" ht="75" customHeight="1">
      <c r="A12" s="2548"/>
      <c r="B12" s="1053" t="s">
        <v>543</v>
      </c>
      <c r="C12" s="2654" t="s">
        <v>2184</v>
      </c>
      <c r="D12" s="2494"/>
      <c r="E12" s="2494"/>
      <c r="F12" s="2494"/>
      <c r="G12" s="2494"/>
      <c r="H12" s="2494"/>
      <c r="I12" s="2494"/>
      <c r="J12" s="2494"/>
      <c r="K12" s="2494"/>
      <c r="L12" s="2494"/>
      <c r="M12" s="2495"/>
    </row>
    <row r="13" spans="1:14" ht="60" customHeight="1">
      <c r="A13" s="2548"/>
      <c r="B13" s="1053" t="s">
        <v>545</v>
      </c>
      <c r="C13" s="2503" t="s">
        <v>1957</v>
      </c>
      <c r="D13" s="2504"/>
      <c r="E13" s="2504"/>
      <c r="F13" s="2504"/>
      <c r="G13" s="2504"/>
      <c r="H13" s="2504"/>
      <c r="I13" s="2504"/>
      <c r="J13" s="2504"/>
      <c r="K13" s="2504"/>
      <c r="L13" s="2504"/>
      <c r="M13" s="2505"/>
    </row>
    <row r="14" spans="1:14" ht="51" customHeight="1">
      <c r="A14" s="2548"/>
      <c r="B14" s="1128" t="s">
        <v>547</v>
      </c>
      <c r="C14" s="2660" t="s">
        <v>262</v>
      </c>
      <c r="D14" s="2492"/>
      <c r="E14" s="1058" t="s">
        <v>548</v>
      </c>
      <c r="F14" s="2663" t="s">
        <v>2098</v>
      </c>
      <c r="G14" s="2441"/>
      <c r="H14" s="2441"/>
      <c r="I14" s="2441"/>
      <c r="J14" s="2441"/>
      <c r="K14" s="2441"/>
      <c r="L14" s="2441"/>
      <c r="M14" s="2442"/>
      <c r="N14" s="3" t="s">
        <v>2110</v>
      </c>
    </row>
    <row r="15" spans="1:14">
      <c r="A15" s="2659" t="s">
        <v>465</v>
      </c>
      <c r="B15" s="1059" t="s">
        <v>2</v>
      </c>
      <c r="C15" s="2660" t="s">
        <v>1158</v>
      </c>
      <c r="D15" s="2465"/>
      <c r="E15" s="2465"/>
      <c r="F15" s="2465"/>
      <c r="G15" s="2465"/>
      <c r="H15" s="2465"/>
      <c r="I15" s="2465"/>
      <c r="J15" s="2465"/>
      <c r="K15" s="2465"/>
      <c r="L15" s="2465"/>
      <c r="M15" s="2466"/>
    </row>
    <row r="16" spans="1:14" ht="48.75" customHeight="1">
      <c r="A16" s="2519"/>
      <c r="B16" s="1059" t="s">
        <v>550</v>
      </c>
      <c r="C16" s="2660" t="s">
        <v>2185</v>
      </c>
      <c r="D16" s="2465"/>
      <c r="E16" s="2465"/>
      <c r="F16" s="2465"/>
      <c r="G16" s="2465"/>
      <c r="H16" s="2465"/>
      <c r="I16" s="2465"/>
      <c r="J16" s="2465"/>
      <c r="K16" s="2465"/>
      <c r="L16" s="2465"/>
      <c r="M16" s="2466"/>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t="s">
        <v>534</v>
      </c>
      <c r="E22" s="35" t="s">
        <v>478</v>
      </c>
      <c r="F22" s="2524" t="s">
        <v>900</v>
      </c>
      <c r="G22" s="2524"/>
      <c r="H22" s="1116"/>
      <c r="I22" s="1116"/>
      <c r="J22" s="1116"/>
      <c r="K22" s="1116"/>
      <c r="L22" s="1116"/>
      <c r="M22" s="1117"/>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t="s">
        <v>534</v>
      </c>
      <c r="H25" s="48"/>
      <c r="I25" s="35" t="s">
        <v>482</v>
      </c>
      <c r="J25" s="1061"/>
      <c r="K25" s="48"/>
      <c r="L25" s="21"/>
      <c r="M25" s="22"/>
    </row>
    <row r="26" spans="1:13">
      <c r="A26" s="2519"/>
      <c r="B26" s="2432"/>
      <c r="C26" s="33" t="s">
        <v>483</v>
      </c>
      <c r="D26" s="1063"/>
      <c r="E26" s="21"/>
      <c r="F26" s="35" t="s">
        <v>484</v>
      </c>
      <c r="G26" s="1062"/>
      <c r="H26" s="21"/>
      <c r="I26" s="50"/>
      <c r="J26" s="21"/>
      <c r="K26" s="1158"/>
      <c r="L26" s="21"/>
      <c r="M26" s="22"/>
    </row>
    <row r="27" spans="1:13">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34.5" customHeight="1">
      <c r="A29" s="2519"/>
      <c r="B29" s="56"/>
      <c r="C29" s="57" t="s">
        <v>486</v>
      </c>
      <c r="D29" s="1160" t="s">
        <v>37</v>
      </c>
      <c r="E29" s="48"/>
      <c r="F29" s="59" t="s">
        <v>487</v>
      </c>
      <c r="G29" s="1161"/>
      <c r="H29" s="48"/>
      <c r="I29" s="59" t="s">
        <v>488</v>
      </c>
      <c r="J29" s="2661"/>
      <c r="K29" s="2465"/>
      <c r="L29" s="2492"/>
      <c r="M29" s="63"/>
    </row>
    <row r="30" spans="1:13" hidden="1">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66">
        <v>2020</v>
      </c>
      <c r="E32" s="67"/>
      <c r="F32" s="48" t="s">
        <v>491</v>
      </c>
      <c r="G32" s="106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100"/>
      <c r="E34" s="1100"/>
      <c r="F34" s="1100"/>
      <c r="G34" s="1100"/>
      <c r="H34" s="1100"/>
      <c r="I34" s="1100"/>
      <c r="J34" s="1100"/>
      <c r="K34" s="1100"/>
      <c r="L34" s="1100"/>
      <c r="M34" s="697"/>
    </row>
    <row r="35" spans="1:13">
      <c r="A35" s="2519"/>
      <c r="B35" s="2432"/>
      <c r="C35" s="72"/>
      <c r="D35" s="1121" t="s">
        <v>494</v>
      </c>
      <c r="E35" s="1121"/>
      <c r="F35" s="1121" t="s">
        <v>495</v>
      </c>
      <c r="G35" s="1121"/>
      <c r="H35" s="74" t="s">
        <v>496</v>
      </c>
      <c r="I35" s="74"/>
      <c r="J35" s="74" t="s">
        <v>497</v>
      </c>
      <c r="K35" s="1121"/>
      <c r="L35" s="1121" t="s">
        <v>498</v>
      </c>
      <c r="M35" s="75"/>
    </row>
    <row r="36" spans="1:13">
      <c r="A36" s="2519"/>
      <c r="B36" s="2432"/>
      <c r="C36" s="72"/>
      <c r="D36" s="1124">
        <v>48</v>
      </c>
      <c r="E36" s="1162"/>
      <c r="F36" s="1124">
        <v>48</v>
      </c>
      <c r="G36" s="1162"/>
      <c r="H36" s="1124">
        <v>48</v>
      </c>
      <c r="I36" s="1162"/>
      <c r="J36" s="1124">
        <v>48</v>
      </c>
      <c r="K36" s="1162"/>
      <c r="L36" s="1124">
        <v>48</v>
      </c>
      <c r="M36" s="1164"/>
    </row>
    <row r="37" spans="1:13">
      <c r="A37" s="2519"/>
      <c r="B37" s="2432"/>
      <c r="C37" s="72"/>
      <c r="D37" s="1165" t="s">
        <v>499</v>
      </c>
      <c r="E37" s="1165"/>
      <c r="F37" s="1165" t="s">
        <v>500</v>
      </c>
      <c r="G37" s="1165"/>
      <c r="H37" s="1166" t="s">
        <v>501</v>
      </c>
      <c r="I37" s="1166"/>
      <c r="J37" s="1166" t="s">
        <v>502</v>
      </c>
      <c r="K37" s="1165"/>
      <c r="L37" s="1165" t="s">
        <v>503</v>
      </c>
      <c r="M37" s="1167"/>
    </row>
    <row r="38" spans="1:13">
      <c r="A38" s="2519"/>
      <c r="B38" s="2432"/>
      <c r="C38" s="72"/>
      <c r="D38" s="1124">
        <v>48</v>
      </c>
      <c r="E38" s="1162"/>
      <c r="F38" s="1124">
        <v>48</v>
      </c>
      <c r="G38" s="1162"/>
      <c r="H38" s="1124">
        <v>48</v>
      </c>
      <c r="I38" s="1162"/>
      <c r="J38" s="1124">
        <v>48</v>
      </c>
      <c r="K38" s="1162"/>
      <c r="L38" s="1124">
        <v>48</v>
      </c>
      <c r="M38" s="1168"/>
    </row>
    <row r="39" spans="1:13">
      <c r="A39" s="2519"/>
      <c r="B39" s="2432"/>
      <c r="C39" s="72"/>
      <c r="D39" s="1165" t="s">
        <v>504</v>
      </c>
      <c r="E39" s="1165"/>
      <c r="F39" s="1165" t="s">
        <v>505</v>
      </c>
      <c r="G39" s="1165"/>
      <c r="H39" s="1166" t="s">
        <v>506</v>
      </c>
      <c r="I39" s="1166"/>
      <c r="J39" s="1166" t="s">
        <v>507</v>
      </c>
      <c r="K39" s="1165"/>
      <c r="L39" s="1165" t="s">
        <v>508</v>
      </c>
      <c r="M39" s="1167"/>
    </row>
    <row r="40" spans="1:13">
      <c r="A40" s="2519"/>
      <c r="B40" s="2432"/>
      <c r="C40" s="72"/>
      <c r="D40" s="1124">
        <v>48</v>
      </c>
      <c r="E40" s="1162"/>
      <c r="F40" s="1163" t="s">
        <v>8</v>
      </c>
      <c r="G40" s="1162"/>
      <c r="H40" s="1163" t="s">
        <v>29</v>
      </c>
      <c r="I40" s="1162"/>
      <c r="J40" s="1163" t="s">
        <v>29</v>
      </c>
      <c r="K40" s="1162"/>
      <c r="L40" s="1163" t="s">
        <v>29</v>
      </c>
      <c r="M40" s="1164"/>
    </row>
    <row r="41" spans="1:13">
      <c r="A41" s="2519"/>
      <c r="B41" s="2432"/>
      <c r="C41" s="72"/>
      <c r="D41" s="1169" t="s">
        <v>508</v>
      </c>
      <c r="E41" s="1169"/>
      <c r="F41" s="1169" t="s">
        <v>509</v>
      </c>
      <c r="G41" s="1169"/>
      <c r="H41" s="1170"/>
      <c r="I41" s="1170"/>
      <c r="J41" s="1170"/>
      <c r="K41" s="1170"/>
      <c r="L41" s="1170"/>
      <c r="M41" s="1171"/>
    </row>
    <row r="42" spans="1:13">
      <c r="A42" s="2519"/>
      <c r="B42" s="2432"/>
      <c r="C42" s="72"/>
      <c r="D42" s="1124"/>
      <c r="E42" s="1172"/>
      <c r="F42" s="2895">
        <v>484</v>
      </c>
      <c r="G42" s="2896"/>
      <c r="H42" s="2666"/>
      <c r="I42" s="2666"/>
      <c r="J42" s="1165"/>
      <c r="K42" s="1165"/>
      <c r="L42" s="1165"/>
      <c r="M42" s="1173"/>
    </row>
    <row r="43" spans="1:13">
      <c r="A43" s="2519"/>
      <c r="B43" s="2432"/>
      <c r="C43" s="86"/>
      <c r="D43" s="705"/>
      <c r="E43" s="1103"/>
      <c r="F43" s="705"/>
      <c r="G43" s="1103"/>
      <c r="H43" s="1108"/>
      <c r="I43" s="1110"/>
      <c r="J43" s="1108"/>
      <c r="K43" s="1110"/>
      <c r="L43" s="1108"/>
      <c r="M43" s="1155"/>
    </row>
    <row r="44" spans="1:13" ht="18" customHeight="1">
      <c r="A44" s="2519"/>
      <c r="B44" s="2431" t="s">
        <v>510</v>
      </c>
      <c r="C44" s="687"/>
      <c r="D44" s="47"/>
      <c r="E44" s="47"/>
      <c r="F44" s="47"/>
      <c r="G44" s="47"/>
      <c r="H44" s="47"/>
      <c r="I44" s="47"/>
      <c r="J44" s="47"/>
      <c r="K44" s="47"/>
      <c r="L44" s="21"/>
      <c r="M44" s="22"/>
    </row>
    <row r="45" spans="1:13">
      <c r="A45" s="2519"/>
      <c r="B45" s="2432"/>
      <c r="C45" s="90"/>
      <c r="D45" s="91" t="s">
        <v>131</v>
      </c>
      <c r="E45" s="92" t="s">
        <v>28</v>
      </c>
      <c r="F45" s="2453" t="s">
        <v>511</v>
      </c>
      <c r="G45" s="2662"/>
      <c r="H45" s="2662"/>
      <c r="I45" s="2662"/>
      <c r="J45" s="2662"/>
      <c r="K45" s="94" t="s">
        <v>512</v>
      </c>
      <c r="L45" s="2446"/>
      <c r="M45" s="2447"/>
    </row>
    <row r="46" spans="1:13">
      <c r="A46" s="2519"/>
      <c r="B46" s="2432"/>
      <c r="C46" s="90"/>
      <c r="D46" s="1078"/>
      <c r="E46" s="1061" t="s">
        <v>477</v>
      </c>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52.5" customHeight="1">
      <c r="A48" s="2519"/>
      <c r="B48" s="1053" t="s">
        <v>513</v>
      </c>
      <c r="C48" s="2654" t="s">
        <v>2186</v>
      </c>
      <c r="D48" s="2494"/>
      <c r="E48" s="2494"/>
      <c r="F48" s="2494"/>
      <c r="G48" s="2494"/>
      <c r="H48" s="2494"/>
      <c r="I48" s="2494"/>
      <c r="J48" s="2494"/>
      <c r="K48" s="2494"/>
      <c r="L48" s="2494"/>
      <c r="M48" s="2495"/>
    </row>
    <row r="49" spans="1:13" ht="30.75" customHeight="1">
      <c r="A49" s="2519"/>
      <c r="B49" s="1059" t="s">
        <v>514</v>
      </c>
      <c r="C49" s="2654" t="s">
        <v>2187</v>
      </c>
      <c r="D49" s="2494"/>
      <c r="E49" s="2494"/>
      <c r="F49" s="2494"/>
      <c r="G49" s="2494"/>
      <c r="H49" s="2494"/>
      <c r="I49" s="2494"/>
      <c r="J49" s="2494"/>
      <c r="K49" s="2494"/>
      <c r="L49" s="2494"/>
      <c r="M49" s="2495"/>
    </row>
    <row r="50" spans="1:13">
      <c r="A50" s="2519"/>
      <c r="B50" s="1059" t="s">
        <v>515</v>
      </c>
      <c r="C50" s="1123">
        <v>30</v>
      </c>
      <c r="D50" s="1105"/>
      <c r="E50" s="1105"/>
      <c r="F50" s="1105"/>
      <c r="G50" s="1105"/>
      <c r="H50" s="1105"/>
      <c r="I50" s="1105"/>
      <c r="J50" s="1105"/>
      <c r="K50" s="1105"/>
      <c r="L50" s="1105"/>
      <c r="M50" s="1106"/>
    </row>
    <row r="51" spans="1:13">
      <c r="A51" s="2519"/>
      <c r="B51" s="1059" t="s">
        <v>517</v>
      </c>
      <c r="C51" s="1174" t="s">
        <v>9</v>
      </c>
      <c r="D51" s="1105"/>
      <c r="E51" s="1105"/>
      <c r="F51" s="1105"/>
      <c r="G51" s="1105"/>
      <c r="H51" s="1105"/>
      <c r="I51" s="1105"/>
      <c r="J51" s="1105"/>
      <c r="K51" s="1105"/>
      <c r="L51" s="1105"/>
      <c r="M51" s="1106"/>
    </row>
    <row r="52" spans="1:13" ht="15.75" customHeight="1">
      <c r="A52" s="2649" t="s">
        <v>518</v>
      </c>
      <c r="B52" s="1081" t="s">
        <v>519</v>
      </c>
      <c r="C52" s="2655" t="s">
        <v>2188</v>
      </c>
      <c r="D52" s="2656"/>
      <c r="E52" s="2656"/>
      <c r="F52" s="2656"/>
      <c r="G52" s="2656"/>
      <c r="H52" s="2656"/>
      <c r="I52" s="2656"/>
      <c r="J52" s="2656"/>
      <c r="K52" s="2656"/>
      <c r="L52" s="2656"/>
      <c r="M52" s="2657"/>
    </row>
    <row r="53" spans="1:13" ht="15.75" customHeight="1">
      <c r="A53" s="2502"/>
      <c r="B53" s="1081" t="s">
        <v>521</v>
      </c>
      <c r="C53" s="2650" t="s">
        <v>2189</v>
      </c>
      <c r="D53" s="2420"/>
      <c r="E53" s="2420"/>
      <c r="F53" s="2420"/>
      <c r="G53" s="2420"/>
      <c r="H53" s="2420"/>
      <c r="I53" s="2420"/>
      <c r="J53" s="2420"/>
      <c r="K53" s="2420"/>
      <c r="L53" s="2420"/>
      <c r="M53" s="2421"/>
    </row>
    <row r="54" spans="1:13" ht="15.75" customHeight="1">
      <c r="A54" s="2502"/>
      <c r="B54" s="1081" t="s">
        <v>523</v>
      </c>
      <c r="C54" s="2650" t="s">
        <v>148</v>
      </c>
      <c r="D54" s="2420"/>
      <c r="E54" s="2420"/>
      <c r="F54" s="2420"/>
      <c r="G54" s="2420"/>
      <c r="H54" s="2420"/>
      <c r="I54" s="2420"/>
      <c r="J54" s="2420"/>
      <c r="K54" s="2420"/>
      <c r="L54" s="2420"/>
      <c r="M54" s="2421"/>
    </row>
    <row r="55" spans="1:13" ht="15.75" customHeight="1">
      <c r="A55" s="2502"/>
      <c r="B55" s="1082" t="s">
        <v>524</v>
      </c>
      <c r="C55" s="2650" t="s">
        <v>149</v>
      </c>
      <c r="D55" s="2420"/>
      <c r="E55" s="2420"/>
      <c r="F55" s="2420"/>
      <c r="G55" s="2420"/>
      <c r="H55" s="2420"/>
      <c r="I55" s="2420"/>
      <c r="J55" s="2420"/>
      <c r="K55" s="2420"/>
      <c r="L55" s="2420"/>
      <c r="M55" s="2421"/>
    </row>
    <row r="56" spans="1:13" ht="15.75" customHeight="1">
      <c r="A56" s="2502"/>
      <c r="B56" s="1081" t="s">
        <v>526</v>
      </c>
      <c r="C56" s="2650" t="s">
        <v>2190</v>
      </c>
      <c r="D56" s="2420"/>
      <c r="E56" s="2420"/>
      <c r="F56" s="2420"/>
      <c r="G56" s="2420"/>
      <c r="H56" s="2420"/>
      <c r="I56" s="2420"/>
      <c r="J56" s="2420"/>
      <c r="K56" s="2420"/>
      <c r="L56" s="2420"/>
      <c r="M56" s="2421"/>
    </row>
    <row r="57" spans="1:13" ht="16.5" customHeight="1" thickBot="1">
      <c r="A57" s="2516"/>
      <c r="B57" s="1081" t="s">
        <v>527</v>
      </c>
      <c r="C57" s="2650">
        <v>3649400</v>
      </c>
      <c r="D57" s="2420"/>
      <c r="E57" s="2420"/>
      <c r="F57" s="2420"/>
      <c r="G57" s="2420"/>
      <c r="H57" s="2420"/>
      <c r="I57" s="2420"/>
      <c r="J57" s="2420"/>
      <c r="K57" s="2420"/>
      <c r="L57" s="2420"/>
      <c r="M57" s="2421"/>
    </row>
    <row r="58" spans="1:13" ht="15.75" customHeight="1">
      <c r="A58" s="2649" t="s">
        <v>528</v>
      </c>
      <c r="B58" s="1089" t="s">
        <v>529</v>
      </c>
      <c r="C58" s="2650" t="s">
        <v>2106</v>
      </c>
      <c r="D58" s="2420"/>
      <c r="E58" s="2420"/>
      <c r="F58" s="2420"/>
      <c r="G58" s="2420"/>
      <c r="H58" s="2420"/>
      <c r="I58" s="2420"/>
      <c r="J58" s="2420"/>
      <c r="K58" s="2420"/>
      <c r="L58" s="2420"/>
      <c r="M58" s="2421"/>
    </row>
    <row r="59" spans="1:13" ht="30" customHeight="1">
      <c r="A59" s="2502"/>
      <c r="B59" s="1089" t="s">
        <v>531</v>
      </c>
      <c r="C59" s="2650" t="s">
        <v>628</v>
      </c>
      <c r="D59" s="2420"/>
      <c r="E59" s="2420"/>
      <c r="F59" s="2420"/>
      <c r="G59" s="2420"/>
      <c r="H59" s="2420"/>
      <c r="I59" s="2420"/>
      <c r="J59" s="2420"/>
      <c r="K59" s="2420"/>
      <c r="L59" s="2420"/>
      <c r="M59" s="2421"/>
    </row>
    <row r="60" spans="1:13" ht="30" customHeight="1" thickBot="1">
      <c r="A60" s="2502"/>
      <c r="B60" s="1090" t="s">
        <v>5</v>
      </c>
      <c r="C60" s="2650" t="s">
        <v>148</v>
      </c>
      <c r="D60" s="2420"/>
      <c r="E60" s="2420"/>
      <c r="F60" s="2420"/>
      <c r="G60" s="2420"/>
      <c r="H60" s="2420"/>
      <c r="I60" s="2420"/>
      <c r="J60" s="2420"/>
      <c r="K60" s="2420"/>
      <c r="L60" s="2420"/>
      <c r="M60" s="2421"/>
    </row>
    <row r="61" spans="1:13" ht="37.5" customHeight="1" thickBot="1">
      <c r="A61" s="150" t="s">
        <v>533</v>
      </c>
      <c r="B61" s="104"/>
      <c r="C61" s="2651"/>
      <c r="D61" s="2652"/>
      <c r="E61" s="2652"/>
      <c r="F61" s="2652"/>
      <c r="G61" s="2652"/>
      <c r="H61" s="2652"/>
      <c r="I61" s="2652"/>
      <c r="J61" s="2652"/>
      <c r="K61" s="2652"/>
      <c r="L61" s="2652"/>
      <c r="M61" s="2653"/>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G45:J46 C4 C14:D14 C7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2" zoomScale="80" zoomScaleNormal="80" workbookViewId="0">
      <selection activeCell="B11" sqref="B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1076</v>
      </c>
      <c r="C1" s="153"/>
      <c r="D1" s="153"/>
      <c r="E1" s="153"/>
      <c r="F1" s="153"/>
      <c r="G1" s="153"/>
      <c r="H1" s="153"/>
      <c r="I1" s="153"/>
      <c r="J1" s="153"/>
      <c r="K1" s="153"/>
      <c r="L1" s="153"/>
      <c r="M1" s="154"/>
    </row>
    <row r="2" spans="1:13" ht="25.5" customHeight="1">
      <c r="A2" s="2547" t="s">
        <v>457</v>
      </c>
      <c r="B2" s="4" t="s">
        <v>458</v>
      </c>
      <c r="C2" s="2582" t="s">
        <v>223</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38</v>
      </c>
      <c r="D7" s="2735"/>
      <c r="E7" s="2735"/>
      <c r="F7" s="2735"/>
      <c r="G7" s="2736"/>
      <c r="H7" s="16" t="s">
        <v>5</v>
      </c>
      <c r="I7" s="2587" t="s">
        <v>1036</v>
      </c>
      <c r="J7" s="2588"/>
      <c r="K7" s="2588"/>
      <c r="L7" s="2588"/>
      <c r="M7" s="2589"/>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1084</v>
      </c>
      <c r="D11" s="2514"/>
      <c r="E11" s="2514"/>
      <c r="F11" s="2514"/>
      <c r="G11" s="2514"/>
      <c r="H11" s="2514"/>
      <c r="I11" s="2514"/>
      <c r="J11" s="2514"/>
      <c r="K11" s="2514"/>
      <c r="L11" s="2514"/>
      <c r="M11" s="2515"/>
    </row>
    <row r="12" spans="1:13" ht="74.25" customHeight="1">
      <c r="A12" s="2548"/>
      <c r="B12" s="109" t="s">
        <v>543</v>
      </c>
      <c r="C12" s="2758" t="s">
        <v>1085</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117</v>
      </c>
      <c r="G14" s="2580"/>
      <c r="H14" s="2580"/>
      <c r="I14" s="2580"/>
      <c r="J14" s="2580"/>
      <c r="K14" s="2580"/>
      <c r="L14" s="2580"/>
      <c r="M14" s="2581"/>
    </row>
    <row r="15" spans="1:13">
      <c r="A15" s="2518" t="s">
        <v>465</v>
      </c>
      <c r="B15" s="5" t="s">
        <v>2</v>
      </c>
      <c r="C15" s="2513" t="s">
        <v>1086</v>
      </c>
      <c r="D15" s="2514"/>
      <c r="E15" s="2514"/>
      <c r="F15" s="2514"/>
      <c r="G15" s="2514"/>
      <c r="H15" s="2514"/>
      <c r="I15" s="2514"/>
      <c r="J15" s="2514"/>
      <c r="K15" s="2514"/>
      <c r="L15" s="2514"/>
      <c r="M15" s="2515"/>
    </row>
    <row r="16" spans="1:13" ht="24.75" customHeight="1">
      <c r="A16" s="2519"/>
      <c r="B16" s="5" t="s">
        <v>550</v>
      </c>
      <c r="C16" s="2513" t="s">
        <v>224</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1087</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86</v>
      </c>
      <c r="E29" s="48"/>
      <c r="F29" s="59" t="s">
        <v>487</v>
      </c>
      <c r="G29" s="168">
        <v>2019</v>
      </c>
      <c r="H29" s="48"/>
      <c r="I29" s="59" t="s">
        <v>488</v>
      </c>
      <c r="J29" s="2616" t="s">
        <v>1088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9</v>
      </c>
      <c r="E36" s="2606"/>
      <c r="F36" s="2605">
        <v>47</v>
      </c>
      <c r="G36" s="2606"/>
      <c r="H36" s="2605">
        <v>47</v>
      </c>
      <c r="I36" s="2606"/>
      <c r="J36" s="2605">
        <v>47</v>
      </c>
      <c r="K36" s="2606"/>
      <c r="L36" s="2605">
        <v>47</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605">
        <v>47</v>
      </c>
      <c r="E38" s="2606"/>
      <c r="F38" s="2605">
        <v>47</v>
      </c>
      <c r="G38" s="2606"/>
      <c r="H38" s="2605">
        <v>47</v>
      </c>
      <c r="I38" s="2606"/>
      <c r="J38" s="2605">
        <v>47</v>
      </c>
      <c r="K38" s="2606"/>
      <c r="L38" s="2605">
        <v>47</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47</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479</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1080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1089</v>
      </c>
      <c r="D48" s="2514"/>
      <c r="E48" s="2514"/>
      <c r="F48" s="2514"/>
      <c r="G48" s="2514"/>
      <c r="H48" s="2514"/>
      <c r="I48" s="2514"/>
      <c r="J48" s="2514"/>
      <c r="K48" s="2514"/>
      <c r="L48" s="2514"/>
      <c r="M48" s="2515"/>
    </row>
    <row r="49" spans="1:13" ht="38.25" customHeight="1">
      <c r="A49" s="2519"/>
      <c r="B49" s="5" t="s">
        <v>514</v>
      </c>
      <c r="C49" s="2513" t="s">
        <v>1090</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645">
        <v>2019</v>
      </c>
      <c r="D51" s="2580"/>
      <c r="E51" s="2580"/>
      <c r="F51" s="2580"/>
      <c r="G51" s="2580"/>
      <c r="H51" s="2580"/>
      <c r="I51" s="2580"/>
      <c r="J51" s="2580"/>
      <c r="K51" s="2580"/>
      <c r="L51" s="2580"/>
      <c r="M51" s="2581"/>
    </row>
    <row r="52" spans="1:13" ht="15.75" customHeight="1">
      <c r="A52" s="2501" t="s">
        <v>518</v>
      </c>
      <c r="B52" s="98" t="s">
        <v>519</v>
      </c>
      <c r="C52" s="2591" t="s">
        <v>1042</v>
      </c>
      <c r="D52" s="2592"/>
      <c r="E52" s="2592"/>
      <c r="F52" s="2592"/>
      <c r="G52" s="2592"/>
      <c r="H52" s="2592"/>
      <c r="I52" s="2592"/>
      <c r="J52" s="2592"/>
      <c r="K52" s="2592"/>
      <c r="L52" s="2592"/>
      <c r="M52" s="2593"/>
    </row>
    <row r="53" spans="1:13" ht="15.75" customHeight="1">
      <c r="A53" s="2502"/>
      <c r="B53" s="98" t="s">
        <v>521</v>
      </c>
      <c r="C53" s="2591" t="s">
        <v>1043</v>
      </c>
      <c r="D53" s="2592"/>
      <c r="E53" s="2592"/>
      <c r="F53" s="2592"/>
      <c r="G53" s="2592"/>
      <c r="H53" s="2592"/>
      <c r="I53" s="2592"/>
      <c r="J53" s="2592"/>
      <c r="K53" s="2592"/>
      <c r="L53" s="2592"/>
      <c r="M53" s="2593"/>
    </row>
    <row r="54" spans="1:13" ht="15.75" customHeight="1">
      <c r="A54" s="2502"/>
      <c r="B54" s="98" t="s">
        <v>523</v>
      </c>
      <c r="C54" s="2591" t="s">
        <v>1036</v>
      </c>
      <c r="D54" s="2592"/>
      <c r="E54" s="2592"/>
      <c r="F54" s="2592"/>
      <c r="G54" s="2592"/>
      <c r="H54" s="2592"/>
      <c r="I54" s="2592"/>
      <c r="J54" s="2592"/>
      <c r="K54" s="2592"/>
      <c r="L54" s="2592"/>
      <c r="M54" s="2593"/>
    </row>
    <row r="55" spans="1:13" ht="15.75" customHeight="1">
      <c r="A55" s="2502"/>
      <c r="B55" s="99" t="s">
        <v>524</v>
      </c>
      <c r="C55" s="2591" t="s">
        <v>1044</v>
      </c>
      <c r="D55" s="2592"/>
      <c r="E55" s="2592"/>
      <c r="F55" s="2592"/>
      <c r="G55" s="2592"/>
      <c r="H55" s="2592"/>
      <c r="I55" s="2592"/>
      <c r="J55" s="2592"/>
      <c r="K55" s="2592"/>
      <c r="L55" s="2592"/>
      <c r="M55" s="2593"/>
    </row>
    <row r="56" spans="1:13" ht="15.75" customHeight="1">
      <c r="A56" s="2502"/>
      <c r="B56" s="98" t="s">
        <v>526</v>
      </c>
      <c r="C56" s="2597" t="s">
        <v>201</v>
      </c>
      <c r="D56" s="2592"/>
      <c r="E56" s="2592"/>
      <c r="F56" s="2592"/>
      <c r="G56" s="2592"/>
      <c r="H56" s="2592"/>
      <c r="I56" s="2592"/>
      <c r="J56" s="2592"/>
      <c r="K56" s="2592"/>
      <c r="L56" s="2592"/>
      <c r="M56" s="2593"/>
    </row>
    <row r="57" spans="1:13" ht="16.5" customHeight="1" thickBot="1">
      <c r="A57" s="2516"/>
      <c r="B57" s="98" t="s">
        <v>527</v>
      </c>
      <c r="C57" s="2591" t="s">
        <v>200</v>
      </c>
      <c r="D57" s="2592"/>
      <c r="E57" s="2592"/>
      <c r="F57" s="2592"/>
      <c r="G57" s="2592"/>
      <c r="H57" s="2592"/>
      <c r="I57" s="2592"/>
      <c r="J57" s="2592"/>
      <c r="K57" s="2592"/>
      <c r="L57" s="2592"/>
      <c r="M57" s="2593"/>
    </row>
    <row r="58" spans="1:13" ht="15.75" customHeight="1">
      <c r="A58" s="2501" t="s">
        <v>528</v>
      </c>
      <c r="B58" s="100" t="s">
        <v>529</v>
      </c>
      <c r="C58" s="2591" t="s">
        <v>600</v>
      </c>
      <c r="D58" s="2592"/>
      <c r="E58" s="2592"/>
      <c r="F58" s="2592"/>
      <c r="G58" s="2592"/>
      <c r="H58" s="2592"/>
      <c r="I58" s="2592"/>
      <c r="J58" s="2592"/>
      <c r="K58" s="2592"/>
      <c r="L58" s="2592"/>
      <c r="M58" s="2593"/>
    </row>
    <row r="59" spans="1:13" ht="30" customHeight="1">
      <c r="A59" s="2502"/>
      <c r="B59" s="100" t="s">
        <v>531</v>
      </c>
      <c r="C59" s="2591" t="s">
        <v>601</v>
      </c>
      <c r="D59" s="2592"/>
      <c r="E59" s="2592"/>
      <c r="F59" s="2592"/>
      <c r="G59" s="2592"/>
      <c r="H59" s="2592"/>
      <c r="I59" s="2592"/>
      <c r="J59" s="2592"/>
      <c r="K59" s="2592"/>
      <c r="L59" s="2592"/>
      <c r="M59" s="2593"/>
    </row>
    <row r="60" spans="1:13" ht="30" customHeight="1" thickBot="1">
      <c r="A60" s="2502"/>
      <c r="B60" s="101" t="s">
        <v>5</v>
      </c>
      <c r="C60" s="2591" t="s">
        <v>39</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1083</v>
      </c>
      <c r="C1" s="153"/>
      <c r="D1" s="153"/>
      <c r="E1" s="153"/>
      <c r="F1" s="153"/>
      <c r="G1" s="153"/>
      <c r="H1" s="153"/>
      <c r="I1" s="153"/>
      <c r="J1" s="153"/>
      <c r="K1" s="153"/>
      <c r="L1" s="153"/>
      <c r="M1" s="154"/>
    </row>
    <row r="2" spans="1:13" ht="31.5" customHeight="1">
      <c r="A2" s="2547" t="s">
        <v>457</v>
      </c>
      <c r="B2" s="4" t="s">
        <v>458</v>
      </c>
      <c r="C2" s="2582" t="s">
        <v>225</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258</v>
      </c>
      <c r="D7" s="2735"/>
      <c r="E7" s="2735"/>
      <c r="F7" s="2735"/>
      <c r="G7" s="2736"/>
      <c r="H7" s="16" t="s">
        <v>5</v>
      </c>
      <c r="I7" s="2628" t="s">
        <v>669</v>
      </c>
      <c r="J7" s="2627"/>
      <c r="K7" s="2627"/>
      <c r="L7" s="2627"/>
      <c r="M7" s="2629"/>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1092</v>
      </c>
      <c r="D11" s="2514"/>
      <c r="E11" s="2514"/>
      <c r="F11" s="2514"/>
      <c r="G11" s="2514"/>
      <c r="H11" s="2514"/>
      <c r="I11" s="2514"/>
      <c r="J11" s="2514"/>
      <c r="K11" s="2514"/>
      <c r="L11" s="2514"/>
      <c r="M11" s="2515"/>
    </row>
    <row r="12" spans="1:13" ht="74.25" customHeight="1">
      <c r="A12" s="2548"/>
      <c r="B12" s="109" t="s">
        <v>543</v>
      </c>
      <c r="C12" s="2758" t="s">
        <v>1093</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204</v>
      </c>
      <c r="G14" s="2580"/>
      <c r="H14" s="2580"/>
      <c r="I14" s="2580"/>
      <c r="J14" s="2580"/>
      <c r="K14" s="2580"/>
      <c r="L14" s="2580"/>
      <c r="M14" s="2581"/>
    </row>
    <row r="15" spans="1:13">
      <c r="A15" s="2518" t="s">
        <v>465</v>
      </c>
      <c r="B15" s="5" t="s">
        <v>2</v>
      </c>
      <c r="C15" s="2513" t="s">
        <v>1086</v>
      </c>
      <c r="D15" s="2514"/>
      <c r="E15" s="2514"/>
      <c r="F15" s="2514"/>
      <c r="G15" s="2514"/>
      <c r="H15" s="2514"/>
      <c r="I15" s="2514"/>
      <c r="J15" s="2514"/>
      <c r="K15" s="2514"/>
      <c r="L15" s="2514"/>
      <c r="M15" s="2515"/>
    </row>
    <row r="16" spans="1:13" ht="24.75" customHeight="1">
      <c r="A16" s="2519"/>
      <c r="B16" s="5" t="s">
        <v>550</v>
      </c>
      <c r="C16" s="2513" t="s">
        <v>226</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1094</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v>10</v>
      </c>
      <c r="E29" s="48"/>
      <c r="F29" s="59" t="s">
        <v>487</v>
      </c>
      <c r="G29" s="168">
        <v>2018</v>
      </c>
      <c r="H29" s="48"/>
      <c r="I29" s="59" t="s">
        <v>488</v>
      </c>
      <c r="J29" s="2616" t="s">
        <v>1088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05">
        <v>10</v>
      </c>
      <c r="E36" s="2606"/>
      <c r="F36" s="2605">
        <v>12</v>
      </c>
      <c r="G36" s="2606"/>
      <c r="H36" s="2605">
        <v>14</v>
      </c>
      <c r="I36" s="2606"/>
      <c r="J36" s="2605">
        <v>16</v>
      </c>
      <c r="K36" s="2606"/>
      <c r="L36" s="2605">
        <v>18</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605">
        <v>20</v>
      </c>
      <c r="E38" s="2606"/>
      <c r="F38" s="2605">
        <v>21</v>
      </c>
      <c r="G38" s="2606"/>
      <c r="H38" s="2605">
        <v>47</v>
      </c>
      <c r="I38" s="2606"/>
      <c r="J38" s="2605">
        <v>47</v>
      </c>
      <c r="K38" s="2606"/>
      <c r="L38" s="2605">
        <v>47</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v>47</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605">
        <v>21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1080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1095</v>
      </c>
      <c r="D48" s="2514"/>
      <c r="E48" s="2514"/>
      <c r="F48" s="2514"/>
      <c r="G48" s="2514"/>
      <c r="H48" s="2514"/>
      <c r="I48" s="2514"/>
      <c r="J48" s="2514"/>
      <c r="K48" s="2514"/>
      <c r="L48" s="2514"/>
      <c r="M48" s="2515"/>
    </row>
    <row r="49" spans="1:13" ht="38.25" customHeight="1">
      <c r="A49" s="2519"/>
      <c r="B49" s="5" t="s">
        <v>514</v>
      </c>
      <c r="C49" s="2513" t="s">
        <v>1096</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645">
        <v>2018</v>
      </c>
      <c r="D51" s="2580"/>
      <c r="E51" s="2580"/>
      <c r="F51" s="2580"/>
      <c r="G51" s="2580"/>
      <c r="H51" s="2580"/>
      <c r="I51" s="2580"/>
      <c r="J51" s="2580"/>
      <c r="K51" s="2580"/>
      <c r="L51" s="2580"/>
      <c r="M51" s="2581"/>
    </row>
    <row r="52" spans="1:13" ht="15.75" customHeight="1">
      <c r="A52" s="2501" t="s">
        <v>518</v>
      </c>
      <c r="B52" s="98" t="s">
        <v>519</v>
      </c>
      <c r="C52" s="2618" t="s">
        <v>674</v>
      </c>
      <c r="D52" s="2619"/>
      <c r="E52" s="2619"/>
      <c r="F52" s="2619"/>
      <c r="G52" s="2619"/>
      <c r="H52" s="2619"/>
      <c r="I52" s="2619"/>
      <c r="J52" s="2619"/>
      <c r="K52" s="2619"/>
      <c r="L52" s="2619"/>
      <c r="M52" s="2620"/>
    </row>
    <row r="53" spans="1:13" ht="15.75" customHeight="1">
      <c r="A53" s="2502"/>
      <c r="B53" s="98" t="s">
        <v>521</v>
      </c>
      <c r="C53" s="172" t="s">
        <v>675</v>
      </c>
      <c r="D53" s="173"/>
      <c r="E53" s="173"/>
      <c r="F53" s="173"/>
      <c r="G53" s="173"/>
      <c r="H53" s="173"/>
      <c r="I53" s="173"/>
      <c r="J53" s="173"/>
      <c r="K53" s="173"/>
      <c r="L53" s="173"/>
      <c r="M53" s="174"/>
    </row>
    <row r="54" spans="1:13" ht="15.75" customHeight="1">
      <c r="A54" s="2502"/>
      <c r="B54" s="98" t="s">
        <v>523</v>
      </c>
      <c r="C54" s="2618" t="s">
        <v>676</v>
      </c>
      <c r="D54" s="2619"/>
      <c r="E54" s="2619"/>
      <c r="F54" s="2619"/>
      <c r="G54" s="2619"/>
      <c r="H54" s="2619"/>
      <c r="I54" s="2619"/>
      <c r="J54" s="2619"/>
      <c r="K54" s="2619"/>
      <c r="L54" s="2619"/>
      <c r="M54" s="2620"/>
    </row>
    <row r="55" spans="1:13" ht="15.75" customHeight="1">
      <c r="A55" s="2502"/>
      <c r="B55" s="99" t="s">
        <v>524</v>
      </c>
      <c r="C55" s="2618" t="s">
        <v>677</v>
      </c>
      <c r="D55" s="2619"/>
      <c r="E55" s="2619"/>
      <c r="F55" s="2619"/>
      <c r="G55" s="2619"/>
      <c r="H55" s="2619"/>
      <c r="I55" s="2619"/>
      <c r="J55" s="2619"/>
      <c r="K55" s="2619"/>
      <c r="L55" s="2619"/>
      <c r="M55" s="2620"/>
    </row>
    <row r="56" spans="1:13" ht="15.75" customHeight="1">
      <c r="A56" s="2502"/>
      <c r="B56" s="98" t="s">
        <v>526</v>
      </c>
      <c r="C56" s="2622" t="s">
        <v>77</v>
      </c>
      <c r="D56" s="2619"/>
      <c r="E56" s="2619"/>
      <c r="F56" s="2619"/>
      <c r="G56" s="2619"/>
      <c r="H56" s="2619"/>
      <c r="I56" s="2619"/>
      <c r="J56" s="2619"/>
      <c r="K56" s="2619"/>
      <c r="L56" s="2619"/>
      <c r="M56" s="2620"/>
    </row>
    <row r="57" spans="1:13" ht="16.5" customHeight="1" thickBot="1">
      <c r="A57" s="2516"/>
      <c r="B57" s="98" t="s">
        <v>527</v>
      </c>
      <c r="C57" s="2623"/>
      <c r="D57" s="2624"/>
      <c r="E57" s="2624"/>
      <c r="F57" s="2624"/>
      <c r="G57" s="2624"/>
      <c r="H57" s="2624"/>
      <c r="I57" s="2624"/>
      <c r="J57" s="2624"/>
      <c r="K57" s="2624"/>
      <c r="L57" s="2624"/>
      <c r="M57" s="2625"/>
    </row>
    <row r="58" spans="1:13" ht="15.75" customHeight="1">
      <c r="A58" s="2501" t="s">
        <v>528</v>
      </c>
      <c r="B58" s="100" t="s">
        <v>529</v>
      </c>
      <c r="C58" s="2618" t="s">
        <v>678</v>
      </c>
      <c r="D58" s="2619"/>
      <c r="E58" s="2619"/>
      <c r="F58" s="2619"/>
      <c r="G58" s="2619"/>
      <c r="H58" s="2619"/>
      <c r="I58" s="2619"/>
      <c r="J58" s="2619"/>
      <c r="K58" s="2619"/>
      <c r="L58" s="2619"/>
      <c r="M58" s="2620"/>
    </row>
    <row r="59" spans="1:13" ht="30" customHeight="1">
      <c r="A59" s="2502"/>
      <c r="B59" s="100" t="s">
        <v>531</v>
      </c>
      <c r="C59" s="2618" t="s">
        <v>574</v>
      </c>
      <c r="D59" s="2619"/>
      <c r="E59" s="2619"/>
      <c r="F59" s="2619"/>
      <c r="G59" s="2619"/>
      <c r="H59" s="2619"/>
      <c r="I59" s="2619"/>
      <c r="J59" s="2619"/>
      <c r="K59" s="2619"/>
      <c r="L59" s="2619"/>
      <c r="M59" s="2620"/>
    </row>
    <row r="60" spans="1:13" ht="30" customHeight="1" thickBot="1">
      <c r="A60" s="2502"/>
      <c r="B60" s="101" t="s">
        <v>5</v>
      </c>
      <c r="C60" s="2618" t="s">
        <v>676</v>
      </c>
      <c r="D60" s="2619"/>
      <c r="E60" s="2619"/>
      <c r="F60" s="2619"/>
      <c r="G60" s="2619"/>
      <c r="H60" s="2619"/>
      <c r="I60" s="2619"/>
      <c r="J60" s="2619"/>
      <c r="K60" s="2619"/>
      <c r="L60" s="2619"/>
      <c r="M60" s="2620"/>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2">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6" sqref="C16:M16"/>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1091</v>
      </c>
      <c r="C1" s="153"/>
      <c r="D1" s="153"/>
      <c r="E1" s="153"/>
      <c r="F1" s="153"/>
      <c r="G1" s="153"/>
      <c r="H1" s="153"/>
      <c r="I1" s="153"/>
      <c r="J1" s="153"/>
      <c r="K1" s="153"/>
      <c r="L1" s="153"/>
      <c r="M1" s="154"/>
    </row>
    <row r="2" spans="1:13" ht="31.5" customHeight="1">
      <c r="A2" s="2547" t="s">
        <v>457</v>
      </c>
      <c r="B2" s="4" t="s">
        <v>458</v>
      </c>
      <c r="C2" s="2582" t="s">
        <v>2194</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13</v>
      </c>
      <c r="D7" s="2735"/>
      <c r="E7" s="2735"/>
      <c r="F7" s="2735"/>
      <c r="G7" s="2736"/>
      <c r="H7" s="16" t="s">
        <v>5</v>
      </c>
      <c r="I7" s="2587" t="s">
        <v>1098</v>
      </c>
      <c r="J7" s="2588"/>
      <c r="K7" s="2588"/>
      <c r="L7" s="2588"/>
      <c r="M7" s="2589"/>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2193</v>
      </c>
      <c r="D11" s="2514"/>
      <c r="E11" s="2514"/>
      <c r="F11" s="2514"/>
      <c r="G11" s="2514"/>
      <c r="H11" s="2514"/>
      <c r="I11" s="2514"/>
      <c r="J11" s="2514"/>
      <c r="K11" s="2514"/>
      <c r="L11" s="2514"/>
      <c r="M11" s="2515"/>
    </row>
    <row r="12" spans="1:13" ht="171" customHeight="1">
      <c r="A12" s="2548"/>
      <c r="B12" s="109" t="s">
        <v>543</v>
      </c>
      <c r="C12" s="2758" t="s">
        <v>1099</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204</v>
      </c>
      <c r="G14" s="2580"/>
      <c r="H14" s="2580"/>
      <c r="I14" s="2580"/>
      <c r="J14" s="2580"/>
      <c r="K14" s="2580"/>
      <c r="L14" s="2580"/>
      <c r="M14" s="2581"/>
    </row>
    <row r="15" spans="1:13">
      <c r="A15" s="2518" t="s">
        <v>465</v>
      </c>
      <c r="B15" s="5" t="s">
        <v>2</v>
      </c>
      <c r="C15" s="2513" t="s">
        <v>1100</v>
      </c>
      <c r="D15" s="2514"/>
      <c r="E15" s="2514"/>
      <c r="F15" s="2514"/>
      <c r="G15" s="2514"/>
      <c r="H15" s="2514"/>
      <c r="I15" s="2514"/>
      <c r="J15" s="2514"/>
      <c r="K15" s="2514"/>
      <c r="L15" s="2514"/>
      <c r="M15" s="2515"/>
    </row>
    <row r="16" spans="1:13" ht="24.75" customHeight="1">
      <c r="A16" s="2519"/>
      <c r="B16" s="5" t="s">
        <v>550</v>
      </c>
      <c r="C16" s="2513" t="s">
        <v>2192</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t="s">
        <v>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t="s">
        <v>1080</v>
      </c>
      <c r="H45" s="2529"/>
      <c r="I45" s="2529"/>
      <c r="J45" s="2529"/>
      <c r="K45" s="94" t="s">
        <v>512</v>
      </c>
      <c r="L45" s="2577"/>
      <c r="M45" s="2578"/>
    </row>
    <row r="46" spans="1:13" ht="15.75" customHeight="1">
      <c r="A46" s="2519"/>
      <c r="B46" s="2432"/>
      <c r="C46" s="90"/>
      <c r="D46" s="95" t="s">
        <v>534</v>
      </c>
      <c r="E46" s="38"/>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1101</v>
      </c>
      <c r="D48" s="2514"/>
      <c r="E48" s="2514"/>
      <c r="F48" s="2514"/>
      <c r="G48" s="2514"/>
      <c r="H48" s="2514"/>
      <c r="I48" s="2514"/>
      <c r="J48" s="2514"/>
      <c r="K48" s="2514"/>
      <c r="L48" s="2514"/>
      <c r="M48" s="2515"/>
    </row>
    <row r="49" spans="1:13" ht="38.25" customHeight="1">
      <c r="A49" s="2519"/>
      <c r="B49" s="5" t="s">
        <v>514</v>
      </c>
      <c r="C49" s="2513" t="s">
        <v>1102</v>
      </c>
      <c r="D49" s="2514"/>
      <c r="E49" s="2514"/>
      <c r="F49" s="2514"/>
      <c r="G49" s="2514"/>
      <c r="H49" s="2514"/>
      <c r="I49" s="2514"/>
      <c r="J49" s="2514"/>
      <c r="K49" s="2514"/>
      <c r="L49" s="2514"/>
      <c r="M49" s="2515"/>
    </row>
    <row r="50" spans="1:13" ht="15.75" customHeight="1">
      <c r="A50" s="2519"/>
      <c r="B50" s="5" t="s">
        <v>515</v>
      </c>
      <c r="C50" s="147" t="s">
        <v>713</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15.75" customHeight="1">
      <c r="A52" s="2501" t="s">
        <v>518</v>
      </c>
      <c r="B52" s="98" t="s">
        <v>519</v>
      </c>
      <c r="C52" s="2591" t="s">
        <v>228</v>
      </c>
      <c r="D52" s="2592"/>
      <c r="E52" s="2592"/>
      <c r="F52" s="2592"/>
      <c r="G52" s="2592"/>
      <c r="H52" s="2592"/>
      <c r="I52" s="2592"/>
      <c r="J52" s="2592"/>
      <c r="K52" s="2592"/>
      <c r="L52" s="2592"/>
      <c r="M52" s="2593"/>
    </row>
    <row r="53" spans="1:13" ht="15.75" customHeight="1">
      <c r="A53" s="2502"/>
      <c r="B53" s="98" t="s">
        <v>521</v>
      </c>
      <c r="C53" s="2591" t="s">
        <v>556</v>
      </c>
      <c r="D53" s="2592"/>
      <c r="E53" s="2592"/>
      <c r="F53" s="2592"/>
      <c r="G53" s="2592"/>
      <c r="H53" s="2592"/>
      <c r="I53" s="2592"/>
      <c r="J53" s="2592"/>
      <c r="K53" s="2592"/>
      <c r="L53" s="2592"/>
      <c r="M53" s="2593"/>
    </row>
    <row r="54" spans="1:13" ht="15.75" customHeight="1">
      <c r="A54" s="2502"/>
      <c r="B54" s="98" t="s">
        <v>523</v>
      </c>
      <c r="C54" s="2591" t="s">
        <v>14</v>
      </c>
      <c r="D54" s="2592"/>
      <c r="E54" s="2592"/>
      <c r="F54" s="2592"/>
      <c r="G54" s="2592"/>
      <c r="H54" s="2592"/>
      <c r="I54" s="2592"/>
      <c r="J54" s="2592"/>
      <c r="K54" s="2592"/>
      <c r="L54" s="2592"/>
      <c r="M54" s="2593"/>
    </row>
    <row r="55" spans="1:13" ht="15.75" customHeight="1">
      <c r="A55" s="2502"/>
      <c r="B55" s="99" t="s">
        <v>524</v>
      </c>
      <c r="C55" s="2591" t="s">
        <v>227</v>
      </c>
      <c r="D55" s="2592"/>
      <c r="E55" s="2592"/>
      <c r="F55" s="2592"/>
      <c r="G55" s="2592"/>
      <c r="H55" s="2592"/>
      <c r="I55" s="2592"/>
      <c r="J55" s="2592"/>
      <c r="K55" s="2592"/>
      <c r="L55" s="2592"/>
      <c r="M55" s="2593"/>
    </row>
    <row r="56" spans="1:13" ht="15.75" customHeight="1">
      <c r="A56" s="2502"/>
      <c r="B56" s="98" t="s">
        <v>526</v>
      </c>
      <c r="C56" s="2597" t="s">
        <v>229</v>
      </c>
      <c r="D56" s="2592"/>
      <c r="E56" s="2592"/>
      <c r="F56" s="2592"/>
      <c r="G56" s="2592"/>
      <c r="H56" s="2592"/>
      <c r="I56" s="2592"/>
      <c r="J56" s="2592"/>
      <c r="K56" s="2592"/>
      <c r="L56" s="2592"/>
      <c r="M56" s="2593"/>
    </row>
    <row r="57" spans="1:13" ht="16.5" customHeight="1" thickBot="1">
      <c r="A57" s="2516"/>
      <c r="B57" s="98" t="s">
        <v>527</v>
      </c>
      <c r="C57" s="2591">
        <v>3358000</v>
      </c>
      <c r="D57" s="2592"/>
      <c r="E57" s="2592"/>
      <c r="F57" s="2592"/>
      <c r="G57" s="2592"/>
      <c r="H57" s="2592"/>
      <c r="I57" s="2592"/>
      <c r="J57" s="2592"/>
      <c r="K57" s="2592"/>
      <c r="L57" s="2592"/>
      <c r="M57" s="2593"/>
    </row>
    <row r="58" spans="1:13" ht="15.75" customHeight="1">
      <c r="A58" s="2501" t="s">
        <v>528</v>
      </c>
      <c r="B58" s="100" t="s">
        <v>529</v>
      </c>
      <c r="C58" s="2591" t="s">
        <v>558</v>
      </c>
      <c r="D58" s="2592"/>
      <c r="E58" s="2592"/>
      <c r="F58" s="2592"/>
      <c r="G58" s="2592"/>
      <c r="H58" s="2592"/>
      <c r="I58" s="2592"/>
      <c r="J58" s="2592"/>
      <c r="K58" s="2592"/>
      <c r="L58" s="2592"/>
      <c r="M58" s="2593"/>
    </row>
    <row r="59" spans="1:13" ht="30" customHeight="1">
      <c r="A59" s="2502"/>
      <c r="B59" s="100" t="s">
        <v>531</v>
      </c>
      <c r="C59" s="2591" t="s">
        <v>559</v>
      </c>
      <c r="D59" s="2592"/>
      <c r="E59" s="2592"/>
      <c r="F59" s="2592"/>
      <c r="G59" s="2592"/>
      <c r="H59" s="2592"/>
      <c r="I59" s="2592"/>
      <c r="J59" s="2592"/>
      <c r="K59" s="2592"/>
      <c r="L59" s="2592"/>
      <c r="M59" s="2593"/>
    </row>
    <row r="60" spans="1:13" ht="30" customHeight="1" thickBot="1">
      <c r="A60" s="2502"/>
      <c r="B60" s="101" t="s">
        <v>5</v>
      </c>
      <c r="C60" s="2591" t="s">
        <v>14</v>
      </c>
      <c r="D60" s="2592"/>
      <c r="E60" s="2592"/>
      <c r="F60" s="2592"/>
      <c r="G60" s="2592"/>
      <c r="H60" s="2592"/>
      <c r="I60" s="2592"/>
      <c r="J60" s="2592"/>
      <c r="K60" s="2592"/>
      <c r="L60" s="2592"/>
      <c r="M60" s="2593"/>
    </row>
    <row r="61" spans="1:13" ht="16.5" customHeight="1" thickBot="1">
      <c r="A61" s="150" t="s">
        <v>533</v>
      </c>
      <c r="B61" s="104"/>
      <c r="C61" s="2506"/>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1097</v>
      </c>
      <c r="C1" s="153"/>
      <c r="D1" s="153"/>
      <c r="E1" s="153"/>
      <c r="F1" s="153"/>
      <c r="G1" s="153"/>
      <c r="H1" s="153"/>
      <c r="I1" s="153"/>
      <c r="J1" s="153"/>
      <c r="K1" s="153"/>
      <c r="L1" s="153"/>
      <c r="M1" s="154"/>
    </row>
    <row r="2" spans="1:13" ht="31.5" customHeight="1">
      <c r="A2" s="2547" t="s">
        <v>457</v>
      </c>
      <c r="B2" s="4" t="s">
        <v>458</v>
      </c>
      <c r="C2" s="2582" t="s">
        <v>230</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888</v>
      </c>
      <c r="D7" s="2735"/>
      <c r="E7" s="2735"/>
      <c r="F7" s="2735"/>
      <c r="G7" s="2736"/>
      <c r="H7" s="16" t="s">
        <v>5</v>
      </c>
      <c r="I7" s="2771" t="s">
        <v>147</v>
      </c>
      <c r="J7" s="2770"/>
      <c r="K7" s="2770"/>
      <c r="L7" s="2770"/>
      <c r="M7" s="2772"/>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1104</v>
      </c>
      <c r="D11" s="2514"/>
      <c r="E11" s="2514"/>
      <c r="F11" s="2514"/>
      <c r="G11" s="2514"/>
      <c r="H11" s="2514"/>
      <c r="I11" s="2514"/>
      <c r="J11" s="2514"/>
      <c r="K11" s="2514"/>
      <c r="L11" s="2514"/>
      <c r="M11" s="2515"/>
    </row>
    <row r="12" spans="1:13" ht="111" customHeight="1">
      <c r="A12" s="2548"/>
      <c r="B12" s="109" t="s">
        <v>543</v>
      </c>
      <c r="C12" s="2758" t="s">
        <v>1105</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232</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6.75" customHeight="1">
      <c r="A16" s="2519"/>
      <c r="B16" s="5" t="s">
        <v>550</v>
      </c>
      <c r="C16" s="2513" t="s">
        <v>231</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2021</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0.5</v>
      </c>
      <c r="E36" s="2606"/>
      <c r="F36" s="2575">
        <v>0.75</v>
      </c>
      <c r="G36" s="2606"/>
      <c r="H36" s="2575">
        <v>1</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05" t="s">
        <v>8</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1106</v>
      </c>
      <c r="D48" s="2514"/>
      <c r="E48" s="2514"/>
      <c r="F48" s="2514"/>
      <c r="G48" s="2514"/>
      <c r="H48" s="2514"/>
      <c r="I48" s="2514"/>
      <c r="J48" s="2514"/>
      <c r="K48" s="2514"/>
      <c r="L48" s="2514"/>
      <c r="M48" s="2515"/>
    </row>
    <row r="49" spans="1:13" ht="38.25" customHeight="1">
      <c r="A49" s="2519"/>
      <c r="B49" s="5" t="s">
        <v>514</v>
      </c>
      <c r="C49" s="2513" t="s">
        <v>1107</v>
      </c>
      <c r="D49" s="2514"/>
      <c r="E49" s="2514"/>
      <c r="F49" s="2514"/>
      <c r="G49" s="2514"/>
      <c r="H49" s="2514"/>
      <c r="I49" s="2514"/>
      <c r="J49" s="2514"/>
      <c r="K49" s="2514"/>
      <c r="L49" s="2514"/>
      <c r="M49" s="2515"/>
    </row>
    <row r="50" spans="1:13" ht="15.75" customHeight="1">
      <c r="A50" s="2519"/>
      <c r="B50" s="5" t="s">
        <v>515</v>
      </c>
      <c r="C50" s="147" t="s">
        <v>1108</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897" t="s">
        <v>1109</v>
      </c>
      <c r="D52" s="2898"/>
      <c r="E52" s="2898"/>
      <c r="F52" s="2898"/>
      <c r="G52" s="2898"/>
      <c r="H52" s="2898"/>
      <c r="I52" s="2898"/>
      <c r="J52" s="2898"/>
      <c r="K52" s="2898"/>
      <c r="L52" s="2898"/>
      <c r="M52" s="2899"/>
    </row>
    <row r="53" spans="1:13" ht="15.75" customHeight="1">
      <c r="A53" s="2502"/>
      <c r="B53" s="98" t="s">
        <v>521</v>
      </c>
      <c r="C53" s="2897" t="s">
        <v>1110</v>
      </c>
      <c r="D53" s="2898"/>
      <c r="E53" s="2898"/>
      <c r="F53" s="2898"/>
      <c r="G53" s="2898"/>
      <c r="H53" s="2898"/>
      <c r="I53" s="2898"/>
      <c r="J53" s="2898"/>
      <c r="K53" s="2898"/>
      <c r="L53" s="2898"/>
      <c r="M53" s="2899"/>
    </row>
    <row r="54" spans="1:13" ht="15.75" customHeight="1">
      <c r="A54" s="2502"/>
      <c r="B54" s="98" t="s">
        <v>523</v>
      </c>
      <c r="C54" s="2897" t="s">
        <v>1111</v>
      </c>
      <c r="D54" s="2898"/>
      <c r="E54" s="2898"/>
      <c r="F54" s="2898"/>
      <c r="G54" s="2898"/>
      <c r="H54" s="2898"/>
      <c r="I54" s="2898"/>
      <c r="J54" s="2898"/>
      <c r="K54" s="2898"/>
      <c r="L54" s="2898"/>
      <c r="M54" s="2899"/>
    </row>
    <row r="55" spans="1:13" ht="15.75" customHeight="1">
      <c r="A55" s="2502"/>
      <c r="B55" s="99" t="s">
        <v>524</v>
      </c>
      <c r="C55" s="2897" t="s">
        <v>1112</v>
      </c>
      <c r="D55" s="2898"/>
      <c r="E55" s="2898"/>
      <c r="F55" s="2898"/>
      <c r="G55" s="2898"/>
      <c r="H55" s="2898"/>
      <c r="I55" s="2898"/>
      <c r="J55" s="2898"/>
      <c r="K55" s="2898"/>
      <c r="L55" s="2898"/>
      <c r="M55" s="2899"/>
    </row>
    <row r="56" spans="1:13" ht="15.75" customHeight="1">
      <c r="A56" s="2502"/>
      <c r="B56" s="98" t="s">
        <v>526</v>
      </c>
      <c r="C56" s="2901" t="s">
        <v>1113</v>
      </c>
      <c r="D56" s="2898"/>
      <c r="E56" s="2898"/>
      <c r="F56" s="2898"/>
      <c r="G56" s="2898"/>
      <c r="H56" s="2898"/>
      <c r="I56" s="2898"/>
      <c r="J56" s="2898"/>
      <c r="K56" s="2898"/>
      <c r="L56" s="2898"/>
      <c r="M56" s="2899"/>
    </row>
    <row r="57" spans="1:13" ht="16.5" customHeight="1" thickBot="1">
      <c r="A57" s="2516"/>
      <c r="B57" s="98" t="s">
        <v>527</v>
      </c>
      <c r="C57" s="2897" t="s">
        <v>233</v>
      </c>
      <c r="D57" s="2898"/>
      <c r="E57" s="2898"/>
      <c r="F57" s="2898"/>
      <c r="G57" s="2898"/>
      <c r="H57" s="2898"/>
      <c r="I57" s="2898"/>
      <c r="J57" s="2898"/>
      <c r="K57" s="2898"/>
      <c r="L57" s="2898"/>
      <c r="M57" s="2899"/>
    </row>
    <row r="58" spans="1:13" ht="15.75" customHeight="1">
      <c r="A58" s="2501" t="s">
        <v>528</v>
      </c>
      <c r="B58" s="100" t="s">
        <v>529</v>
      </c>
      <c r="C58" s="2897" t="s">
        <v>1114</v>
      </c>
      <c r="D58" s="2898"/>
      <c r="E58" s="2898"/>
      <c r="F58" s="2898"/>
      <c r="G58" s="2898"/>
      <c r="H58" s="2898"/>
      <c r="I58" s="2898"/>
      <c r="J58" s="2898"/>
      <c r="K58" s="2898"/>
      <c r="L58" s="2898"/>
      <c r="M58" s="2899"/>
    </row>
    <row r="59" spans="1:13" ht="30" customHeight="1">
      <c r="A59" s="2502"/>
      <c r="B59" s="100" t="s">
        <v>531</v>
      </c>
      <c r="C59" s="2897" t="s">
        <v>574</v>
      </c>
      <c r="D59" s="2898"/>
      <c r="E59" s="2898"/>
      <c r="F59" s="2898"/>
      <c r="G59" s="2898"/>
      <c r="H59" s="2898"/>
      <c r="I59" s="2898"/>
      <c r="J59" s="2898"/>
      <c r="K59" s="2898"/>
      <c r="L59" s="2898"/>
      <c r="M59" s="2899"/>
    </row>
    <row r="60" spans="1:13" ht="30" customHeight="1" thickBot="1">
      <c r="A60" s="2502"/>
      <c r="B60" s="101" t="s">
        <v>5</v>
      </c>
      <c r="C60" s="2897" t="s">
        <v>1115</v>
      </c>
      <c r="D60" s="2898"/>
      <c r="E60" s="2898"/>
      <c r="F60" s="2898"/>
      <c r="G60" s="2898"/>
      <c r="H60" s="2898"/>
      <c r="I60" s="2898"/>
      <c r="J60" s="2898"/>
      <c r="K60" s="2898"/>
      <c r="L60" s="2898"/>
      <c r="M60" s="2899"/>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35" zoomScale="80" zoomScaleNormal="80" workbookViewId="0">
      <selection activeCell="B11" sqref="B1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1103</v>
      </c>
      <c r="C1" s="153"/>
      <c r="D1" s="153"/>
      <c r="E1" s="153"/>
      <c r="F1" s="153"/>
      <c r="G1" s="153"/>
      <c r="H1" s="153"/>
      <c r="I1" s="153"/>
      <c r="J1" s="153"/>
      <c r="K1" s="153"/>
      <c r="L1" s="153"/>
      <c r="M1" s="154"/>
    </row>
    <row r="2" spans="1:13" ht="31.5" customHeight="1">
      <c r="A2" s="2547" t="s">
        <v>457</v>
      </c>
      <c r="B2" s="4" t="s">
        <v>458</v>
      </c>
      <c r="C2" s="2582" t="s">
        <v>236</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734" t="s">
        <v>888</v>
      </c>
      <c r="D7" s="2735"/>
      <c r="E7" s="2735"/>
      <c r="F7" s="2735"/>
      <c r="G7" s="2736"/>
      <c r="H7" s="16" t="s">
        <v>5</v>
      </c>
      <c r="I7" s="2771" t="s">
        <v>147</v>
      </c>
      <c r="J7" s="2770"/>
      <c r="K7" s="2770"/>
      <c r="L7" s="2770"/>
      <c r="M7" s="2772"/>
    </row>
    <row r="8" spans="1:13" ht="15.75" customHeight="1">
      <c r="A8" s="2548"/>
      <c r="B8" s="2539" t="s">
        <v>462</v>
      </c>
      <c r="C8" s="2722" t="s">
        <v>8</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1897</v>
      </c>
      <c r="D11" s="2514"/>
      <c r="E11" s="2514"/>
      <c r="F11" s="2514"/>
      <c r="G11" s="2514"/>
      <c r="H11" s="2514"/>
      <c r="I11" s="2514"/>
      <c r="J11" s="2514"/>
      <c r="K11" s="2514"/>
      <c r="L11" s="2514"/>
      <c r="M11" s="2515"/>
    </row>
    <row r="12" spans="1:13" ht="111" customHeight="1">
      <c r="A12" s="2548"/>
      <c r="B12" s="109" t="s">
        <v>543</v>
      </c>
      <c r="C12" s="2758" t="s">
        <v>1134</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99</v>
      </c>
      <c r="D14" s="2617"/>
      <c r="E14" s="128" t="s">
        <v>548</v>
      </c>
      <c r="F14" s="2579" t="s">
        <v>232</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36.75" customHeight="1">
      <c r="A16" s="2519"/>
      <c r="B16" s="5" t="s">
        <v>550</v>
      </c>
      <c r="C16" s="2513" t="s">
        <v>237</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0.1</v>
      </c>
      <c r="E36" s="2606"/>
      <c r="F36" s="2575">
        <v>0.5</v>
      </c>
      <c r="G36" s="2606"/>
      <c r="H36" s="2575">
        <v>1</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1135</v>
      </c>
      <c r="D48" s="2514"/>
      <c r="E48" s="2514"/>
      <c r="F48" s="2514"/>
      <c r="G48" s="2514"/>
      <c r="H48" s="2514"/>
      <c r="I48" s="2514"/>
      <c r="J48" s="2514"/>
      <c r="K48" s="2514"/>
      <c r="L48" s="2514"/>
      <c r="M48" s="2515"/>
    </row>
    <row r="49" spans="1:13" ht="38.25" customHeight="1">
      <c r="A49" s="2519"/>
      <c r="B49" s="5" t="s">
        <v>514</v>
      </c>
      <c r="C49" s="2513" t="s">
        <v>1107</v>
      </c>
      <c r="D49" s="2514"/>
      <c r="E49" s="2514"/>
      <c r="F49" s="2514"/>
      <c r="G49" s="2514"/>
      <c r="H49" s="2514"/>
      <c r="I49" s="2514"/>
      <c r="J49" s="2514"/>
      <c r="K49" s="2514"/>
      <c r="L49" s="2514"/>
      <c r="M49" s="2515"/>
    </row>
    <row r="50" spans="1:13" ht="15.75" customHeight="1">
      <c r="A50" s="2519"/>
      <c r="B50" s="5" t="s">
        <v>515</v>
      </c>
      <c r="C50" s="147" t="s">
        <v>1108</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897" t="s">
        <v>1109</v>
      </c>
      <c r="D52" s="2898"/>
      <c r="E52" s="2898"/>
      <c r="F52" s="2898"/>
      <c r="G52" s="2898"/>
      <c r="H52" s="2898"/>
      <c r="I52" s="2898"/>
      <c r="J52" s="2898"/>
      <c r="K52" s="2898"/>
      <c r="L52" s="2898"/>
      <c r="M52" s="2899"/>
    </row>
    <row r="53" spans="1:13" ht="15.75" customHeight="1">
      <c r="A53" s="2502"/>
      <c r="B53" s="98" t="s">
        <v>521</v>
      </c>
      <c r="C53" s="2897" t="s">
        <v>1110</v>
      </c>
      <c r="D53" s="2898"/>
      <c r="E53" s="2898"/>
      <c r="F53" s="2898"/>
      <c r="G53" s="2898"/>
      <c r="H53" s="2898"/>
      <c r="I53" s="2898"/>
      <c r="J53" s="2898"/>
      <c r="K53" s="2898"/>
      <c r="L53" s="2898"/>
      <c r="M53" s="2899"/>
    </row>
    <row r="54" spans="1:13" ht="15.75" customHeight="1">
      <c r="A54" s="2502"/>
      <c r="B54" s="98" t="s">
        <v>523</v>
      </c>
      <c r="C54" s="2897" t="s">
        <v>1111</v>
      </c>
      <c r="D54" s="2898"/>
      <c r="E54" s="2898"/>
      <c r="F54" s="2898"/>
      <c r="G54" s="2898"/>
      <c r="H54" s="2898"/>
      <c r="I54" s="2898"/>
      <c r="J54" s="2898"/>
      <c r="K54" s="2898"/>
      <c r="L54" s="2898"/>
      <c r="M54" s="2899"/>
    </row>
    <row r="55" spans="1:13" ht="15.75" customHeight="1">
      <c r="A55" s="2502"/>
      <c r="B55" s="99" t="s">
        <v>524</v>
      </c>
      <c r="C55" s="2897" t="s">
        <v>1112</v>
      </c>
      <c r="D55" s="2898"/>
      <c r="E55" s="2898"/>
      <c r="F55" s="2898"/>
      <c r="G55" s="2898"/>
      <c r="H55" s="2898"/>
      <c r="I55" s="2898"/>
      <c r="J55" s="2898"/>
      <c r="K55" s="2898"/>
      <c r="L55" s="2898"/>
      <c r="M55" s="2899"/>
    </row>
    <row r="56" spans="1:13" ht="15.75" customHeight="1">
      <c r="A56" s="2502"/>
      <c r="B56" s="98" t="s">
        <v>526</v>
      </c>
      <c r="C56" s="2901" t="s">
        <v>1113</v>
      </c>
      <c r="D56" s="2898"/>
      <c r="E56" s="2898"/>
      <c r="F56" s="2898"/>
      <c r="G56" s="2898"/>
      <c r="H56" s="2898"/>
      <c r="I56" s="2898"/>
      <c r="J56" s="2898"/>
      <c r="K56" s="2898"/>
      <c r="L56" s="2898"/>
      <c r="M56" s="2899"/>
    </row>
    <row r="57" spans="1:13" ht="16.5" customHeight="1" thickBot="1">
      <c r="A57" s="2516"/>
      <c r="B57" s="98" t="s">
        <v>527</v>
      </c>
      <c r="C57" s="2897" t="s">
        <v>233</v>
      </c>
      <c r="D57" s="2898"/>
      <c r="E57" s="2898"/>
      <c r="F57" s="2898"/>
      <c r="G57" s="2898"/>
      <c r="H57" s="2898"/>
      <c r="I57" s="2898"/>
      <c r="J57" s="2898"/>
      <c r="K57" s="2898"/>
      <c r="L57" s="2898"/>
      <c r="M57" s="2899"/>
    </row>
    <row r="58" spans="1:13" ht="15.75" customHeight="1">
      <c r="A58" s="2501" t="s">
        <v>528</v>
      </c>
      <c r="B58" s="100" t="s">
        <v>529</v>
      </c>
      <c r="C58" s="2897" t="s">
        <v>1114</v>
      </c>
      <c r="D58" s="2898"/>
      <c r="E58" s="2898"/>
      <c r="F58" s="2898"/>
      <c r="G58" s="2898"/>
      <c r="H58" s="2898"/>
      <c r="I58" s="2898"/>
      <c r="J58" s="2898"/>
      <c r="K58" s="2898"/>
      <c r="L58" s="2898"/>
      <c r="M58" s="2899"/>
    </row>
    <row r="59" spans="1:13" ht="30" customHeight="1">
      <c r="A59" s="2502"/>
      <c r="B59" s="100" t="s">
        <v>531</v>
      </c>
      <c r="C59" s="2897" t="s">
        <v>574</v>
      </c>
      <c r="D59" s="2898"/>
      <c r="E59" s="2898"/>
      <c r="F59" s="2898"/>
      <c r="G59" s="2898"/>
      <c r="H59" s="2898"/>
      <c r="I59" s="2898"/>
      <c r="J59" s="2898"/>
      <c r="K59" s="2898"/>
      <c r="L59" s="2898"/>
      <c r="M59" s="2899"/>
    </row>
    <row r="60" spans="1:13" ht="30" customHeight="1" thickBot="1">
      <c r="A60" s="2502"/>
      <c r="B60" s="101" t="s">
        <v>5</v>
      </c>
      <c r="C60" s="2897" t="s">
        <v>1115</v>
      </c>
      <c r="D60" s="2898"/>
      <c r="E60" s="2898"/>
      <c r="F60" s="2898"/>
      <c r="G60" s="2898"/>
      <c r="H60" s="2898"/>
      <c r="I60" s="2898"/>
      <c r="J60" s="2898"/>
      <c r="K60" s="2898"/>
      <c r="L60" s="2898"/>
      <c r="M60" s="2899"/>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G45:J46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1" zoomScale="70" zoomScaleNormal="70" zoomScalePageLayoutView="85" workbookViewId="0">
      <selection activeCell="C8" sqref="C8:D9"/>
    </sheetView>
  </sheetViews>
  <sheetFormatPr baseColWidth="10" defaultColWidth="10.85546875" defaultRowHeight="15.75"/>
  <cols>
    <col min="1" max="1" width="25.140625" style="3" customWidth="1"/>
    <col min="2" max="2" width="39.140625" style="105" customWidth="1"/>
    <col min="3" max="16384" width="10.85546875" style="3"/>
  </cols>
  <sheetData>
    <row r="1" spans="1:13" ht="16.5" thickBot="1">
      <c r="A1" s="2"/>
      <c r="B1" s="103" t="s">
        <v>2010</v>
      </c>
      <c r="C1" s="984"/>
      <c r="D1" s="984"/>
      <c r="E1" s="984"/>
      <c r="F1" s="984"/>
      <c r="G1" s="984"/>
      <c r="H1" s="984"/>
      <c r="I1" s="984"/>
      <c r="J1" s="984"/>
      <c r="K1" s="984"/>
      <c r="L1" s="984"/>
      <c r="M1" s="985"/>
    </row>
    <row r="2" spans="1:13" ht="15.6" customHeight="1">
      <c r="A2" s="2412" t="s">
        <v>457</v>
      </c>
      <c r="B2" s="4" t="s">
        <v>458</v>
      </c>
      <c r="C2" s="2415" t="s">
        <v>270</v>
      </c>
      <c r="D2" s="2416"/>
      <c r="E2" s="2416"/>
      <c r="F2" s="2416"/>
      <c r="G2" s="2416"/>
      <c r="H2" s="2416"/>
      <c r="I2" s="2416"/>
      <c r="J2" s="2416"/>
      <c r="K2" s="2416"/>
      <c r="L2" s="2416"/>
      <c r="M2" s="2417"/>
    </row>
    <row r="3" spans="1:13" ht="31.15" customHeight="1">
      <c r="A3" s="2413"/>
      <c r="B3" s="680" t="s">
        <v>1964</v>
      </c>
      <c r="C3" s="2418" t="s">
        <v>2011</v>
      </c>
      <c r="D3" s="2419"/>
      <c r="E3" s="2419"/>
      <c r="F3" s="2420"/>
      <c r="G3" s="2420"/>
      <c r="H3" s="2420"/>
      <c r="I3" s="2420"/>
      <c r="J3" s="2420"/>
      <c r="K3" s="2420"/>
      <c r="L3" s="2420"/>
      <c r="M3" s="2421"/>
    </row>
    <row r="4" spans="1:13">
      <c r="A4" s="2413"/>
      <c r="B4" s="6" t="s">
        <v>3</v>
      </c>
      <c r="C4" s="955" t="s">
        <v>28</v>
      </c>
      <c r="D4" s="966"/>
      <c r="E4" s="933"/>
      <c r="F4" s="2422" t="s">
        <v>4</v>
      </c>
      <c r="G4" s="2423"/>
      <c r="H4" s="664"/>
      <c r="I4" s="956" t="s">
        <v>29</v>
      </c>
      <c r="J4" s="956"/>
      <c r="K4" s="956"/>
      <c r="L4" s="956"/>
      <c r="M4" s="957"/>
    </row>
    <row r="5" spans="1:13" ht="16.5" customHeight="1">
      <c r="A5" s="2413"/>
      <c r="B5" s="13" t="s">
        <v>459</v>
      </c>
      <c r="C5" s="2424" t="s">
        <v>29</v>
      </c>
      <c r="D5" s="2425"/>
      <c r="E5" s="2425"/>
      <c r="F5" s="2425"/>
      <c r="G5" s="2425"/>
      <c r="H5" s="2425"/>
      <c r="I5" s="2425"/>
      <c r="J5" s="2425"/>
      <c r="K5" s="2425"/>
      <c r="L5" s="2425"/>
      <c r="M5" s="2426"/>
    </row>
    <row r="6" spans="1:13">
      <c r="A6" s="2413"/>
      <c r="B6" s="6" t="s">
        <v>460</v>
      </c>
      <c r="C6" s="955"/>
      <c r="D6" s="956"/>
      <c r="E6" s="956"/>
      <c r="F6" s="956"/>
      <c r="G6" s="956"/>
      <c r="H6" s="956"/>
      <c r="I6" s="956" t="s">
        <v>29</v>
      </c>
      <c r="J6" s="956"/>
      <c r="K6" s="956"/>
      <c r="L6" s="956"/>
      <c r="M6" s="957"/>
    </row>
    <row r="7" spans="1:13">
      <c r="A7" s="2413"/>
      <c r="B7" s="680" t="s">
        <v>461</v>
      </c>
      <c r="C7" s="2427" t="s">
        <v>0</v>
      </c>
      <c r="D7" s="2428"/>
      <c r="E7" s="948"/>
      <c r="F7" s="948"/>
      <c r="G7" s="667"/>
      <c r="H7" s="668" t="s">
        <v>5</v>
      </c>
      <c r="I7" s="2429" t="s">
        <v>1</v>
      </c>
      <c r="J7" s="2428"/>
      <c r="K7" s="2428"/>
      <c r="L7" s="2428"/>
      <c r="M7" s="2430"/>
    </row>
    <row r="8" spans="1:13">
      <c r="A8" s="2413"/>
      <c r="B8" s="2431" t="s">
        <v>462</v>
      </c>
      <c r="C8" s="2434" t="s">
        <v>2012</v>
      </c>
      <c r="D8" s="2435"/>
      <c r="E8" s="970"/>
      <c r="F8" s="2435" t="s">
        <v>2013</v>
      </c>
      <c r="G8" s="2435"/>
      <c r="H8" s="970"/>
      <c r="I8" s="970"/>
      <c r="J8" s="970"/>
      <c r="K8" s="970"/>
      <c r="L8" s="18"/>
      <c r="M8" s="935"/>
    </row>
    <row r="9" spans="1:13" ht="33" customHeight="1">
      <c r="A9" s="2413"/>
      <c r="B9" s="2432"/>
      <c r="C9" s="2436"/>
      <c r="D9" s="2437"/>
      <c r="E9" s="954"/>
      <c r="F9" s="2437"/>
      <c r="G9" s="2437"/>
      <c r="H9" s="954"/>
      <c r="I9" s="2437" t="s">
        <v>2014</v>
      </c>
      <c r="J9" s="2437"/>
      <c r="K9" s="969"/>
      <c r="L9" s="21"/>
      <c r="M9" s="22"/>
    </row>
    <row r="10" spans="1:13">
      <c r="A10" s="2413"/>
      <c r="B10" s="2433"/>
      <c r="C10" s="2438" t="s">
        <v>463</v>
      </c>
      <c r="D10" s="2439"/>
      <c r="E10" s="952"/>
      <c r="F10" s="2439" t="s">
        <v>463</v>
      </c>
      <c r="G10" s="2439"/>
      <c r="H10" s="952"/>
      <c r="I10" s="2439" t="s">
        <v>463</v>
      </c>
      <c r="J10" s="2439"/>
      <c r="K10" s="952"/>
      <c r="L10" s="24"/>
      <c r="M10" s="25"/>
    </row>
    <row r="11" spans="1:13" ht="43.15" customHeight="1">
      <c r="A11" s="2414"/>
      <c r="B11" s="680" t="s">
        <v>464</v>
      </c>
      <c r="C11" s="2440" t="s">
        <v>2015</v>
      </c>
      <c r="D11" s="2441"/>
      <c r="E11" s="2441"/>
      <c r="F11" s="2441"/>
      <c r="G11" s="2441"/>
      <c r="H11" s="2441"/>
      <c r="I11" s="2441"/>
      <c r="J11" s="2441"/>
      <c r="K11" s="2441"/>
      <c r="L11" s="2441"/>
      <c r="M11" s="2442"/>
    </row>
    <row r="12" spans="1:13" ht="15.75" customHeight="1">
      <c r="A12" s="2443" t="s">
        <v>465</v>
      </c>
      <c r="B12" s="680" t="s">
        <v>2</v>
      </c>
      <c r="C12" s="2440" t="s">
        <v>1969</v>
      </c>
      <c r="D12" s="2441"/>
      <c r="E12" s="2441"/>
      <c r="F12" s="2441"/>
      <c r="G12" s="2441"/>
      <c r="H12" s="2441"/>
      <c r="I12" s="2441"/>
      <c r="J12" s="2441"/>
      <c r="K12" s="2441"/>
      <c r="L12" s="2441"/>
      <c r="M12" s="2442"/>
    </row>
    <row r="13" spans="1:13" ht="8.25" customHeight="1">
      <c r="A13" s="2444"/>
      <c r="B13" s="2431" t="s">
        <v>466</v>
      </c>
      <c r="C13" s="606"/>
      <c r="D13" s="27"/>
      <c r="E13" s="27"/>
      <c r="F13" s="27"/>
      <c r="G13" s="27"/>
      <c r="H13" s="27"/>
      <c r="I13" s="27"/>
      <c r="J13" s="27"/>
      <c r="K13" s="27"/>
      <c r="L13" s="27"/>
      <c r="M13" s="682"/>
    </row>
    <row r="14" spans="1:13">
      <c r="A14" s="2444"/>
      <c r="B14" s="2432"/>
      <c r="C14" s="29"/>
      <c r="D14" s="30"/>
      <c r="E14" s="31"/>
      <c r="F14" s="30"/>
      <c r="G14" s="31"/>
      <c r="H14" s="30"/>
      <c r="I14" s="31"/>
      <c r="J14" s="30"/>
      <c r="K14" s="31"/>
      <c r="L14" s="31"/>
      <c r="M14" s="32"/>
    </row>
    <row r="15" spans="1:13">
      <c r="A15" s="2444"/>
      <c r="B15" s="2432"/>
      <c r="C15" s="33" t="s">
        <v>467</v>
      </c>
      <c r="D15" s="34"/>
      <c r="E15" s="35" t="s">
        <v>468</v>
      </c>
      <c r="F15" s="34"/>
      <c r="G15" s="35" t="s">
        <v>469</v>
      </c>
      <c r="H15" s="34"/>
      <c r="I15" s="35" t="s">
        <v>470</v>
      </c>
      <c r="J15" s="683"/>
      <c r="K15" s="35"/>
      <c r="L15" s="35"/>
      <c r="M15" s="37"/>
    </row>
    <row r="16" spans="1:13">
      <c r="A16" s="2444"/>
      <c r="B16" s="2432"/>
      <c r="C16" s="33" t="s">
        <v>471</v>
      </c>
      <c r="D16" s="684"/>
      <c r="E16" s="35" t="s">
        <v>472</v>
      </c>
      <c r="F16" s="685"/>
      <c r="G16" s="35" t="s">
        <v>473</v>
      </c>
      <c r="H16" s="685"/>
      <c r="I16" s="35"/>
      <c r="J16" s="40"/>
      <c r="K16" s="35"/>
      <c r="L16" s="35"/>
      <c r="M16" s="37"/>
    </row>
    <row r="17" spans="1:13">
      <c r="A17" s="2444"/>
      <c r="B17" s="2432"/>
      <c r="C17" s="33" t="s">
        <v>474</v>
      </c>
      <c r="D17" s="684"/>
      <c r="E17" s="35" t="s">
        <v>475</v>
      </c>
      <c r="F17" s="684"/>
      <c r="G17" s="35"/>
      <c r="H17" s="40"/>
      <c r="I17" s="35"/>
      <c r="J17" s="40"/>
      <c r="K17" s="35"/>
      <c r="L17" s="35"/>
      <c r="M17" s="37"/>
    </row>
    <row r="18" spans="1:13">
      <c r="A18" s="2444"/>
      <c r="B18" s="2432"/>
      <c r="C18" s="33" t="s">
        <v>476</v>
      </c>
      <c r="D18" s="684" t="s">
        <v>477</v>
      </c>
      <c r="E18" s="35" t="s">
        <v>478</v>
      </c>
      <c r="F18" s="968" t="s">
        <v>2016</v>
      </c>
      <c r="G18" s="950"/>
      <c r="H18" s="950"/>
      <c r="I18" s="950"/>
      <c r="J18" s="950"/>
      <c r="K18" s="950"/>
      <c r="L18" s="950"/>
      <c r="M18" s="951"/>
    </row>
    <row r="19" spans="1:13" ht="9.75" customHeight="1">
      <c r="A19" s="2444"/>
      <c r="B19" s="2433"/>
      <c r="C19" s="43"/>
      <c r="D19" s="44"/>
      <c r="E19" s="44"/>
      <c r="F19" s="44"/>
      <c r="G19" s="44"/>
      <c r="H19" s="44"/>
      <c r="I19" s="44"/>
      <c r="J19" s="44"/>
      <c r="K19" s="44"/>
      <c r="L19" s="44"/>
      <c r="M19" s="45"/>
    </row>
    <row r="20" spans="1:13">
      <c r="A20" s="2444"/>
      <c r="B20" s="2431" t="s">
        <v>479</v>
      </c>
      <c r="C20" s="687"/>
      <c r="D20" s="47"/>
      <c r="E20" s="47"/>
      <c r="F20" s="47"/>
      <c r="G20" s="47"/>
      <c r="H20" s="47"/>
      <c r="I20" s="47"/>
      <c r="J20" s="47"/>
      <c r="K20" s="47"/>
      <c r="L20" s="18"/>
      <c r="M20" s="935"/>
    </row>
    <row r="21" spans="1:13">
      <c r="A21" s="2444"/>
      <c r="B21" s="2432"/>
      <c r="C21" s="33" t="s">
        <v>480</v>
      </c>
      <c r="D21" s="685"/>
      <c r="E21" s="48"/>
      <c r="F21" s="35" t="s">
        <v>481</v>
      </c>
      <c r="G21" s="684"/>
      <c r="H21" s="48"/>
      <c r="I21" s="35" t="s">
        <v>482</v>
      </c>
      <c r="J21" s="684" t="s">
        <v>477</v>
      </c>
      <c r="K21" s="48"/>
      <c r="L21" s="21"/>
      <c r="M21" s="22"/>
    </row>
    <row r="22" spans="1:13">
      <c r="A22" s="2444"/>
      <c r="B22" s="2432"/>
      <c r="C22" s="33" t="s">
        <v>483</v>
      </c>
      <c r="D22" s="936"/>
      <c r="E22" s="21"/>
      <c r="F22" s="35" t="s">
        <v>484</v>
      </c>
      <c r="G22" s="685"/>
      <c r="H22" s="21"/>
      <c r="I22" s="50"/>
      <c r="J22" s="21"/>
      <c r="K22" s="969"/>
      <c r="L22" s="21"/>
      <c r="M22" s="22"/>
    </row>
    <row r="23" spans="1:13">
      <c r="A23" s="2444"/>
      <c r="B23" s="2433"/>
      <c r="C23" s="51"/>
      <c r="D23" s="52"/>
      <c r="E23" s="52"/>
      <c r="F23" s="52"/>
      <c r="G23" s="52"/>
      <c r="H23" s="52"/>
      <c r="I23" s="52"/>
      <c r="J23" s="52"/>
      <c r="K23" s="52"/>
      <c r="L23" s="24"/>
      <c r="M23" s="25"/>
    </row>
    <row r="24" spans="1:13">
      <c r="A24" s="2444"/>
      <c r="B24" s="986" t="s">
        <v>485</v>
      </c>
      <c r="C24" s="690"/>
      <c r="D24" s="54"/>
      <c r="E24" s="54"/>
      <c r="F24" s="54"/>
      <c r="G24" s="54"/>
      <c r="H24" s="54"/>
      <c r="I24" s="54"/>
      <c r="J24" s="54"/>
      <c r="K24" s="54"/>
      <c r="L24" s="54"/>
      <c r="M24" s="691"/>
    </row>
    <row r="25" spans="1:13">
      <c r="A25" s="2444"/>
      <c r="B25" s="56"/>
      <c r="C25" s="57" t="s">
        <v>486</v>
      </c>
      <c r="D25" s="987" t="s">
        <v>9</v>
      </c>
      <c r="E25" s="48"/>
      <c r="F25" s="59" t="s">
        <v>487</v>
      </c>
      <c r="G25" s="685" t="s">
        <v>9</v>
      </c>
      <c r="H25" s="48"/>
      <c r="I25" s="59" t="s">
        <v>488</v>
      </c>
      <c r="J25" s="959"/>
      <c r="K25" s="958"/>
      <c r="L25" s="960"/>
      <c r="M25" s="63"/>
    </row>
    <row r="26" spans="1:13">
      <c r="A26" s="2444"/>
      <c r="B26" s="13"/>
      <c r="C26" s="43"/>
      <c r="D26" s="44"/>
      <c r="E26" s="44"/>
      <c r="F26" s="44"/>
      <c r="G26" s="44"/>
      <c r="H26" s="44"/>
      <c r="I26" s="44"/>
      <c r="J26" s="44"/>
      <c r="K26" s="44"/>
      <c r="L26" s="44"/>
      <c r="M26" s="45"/>
    </row>
    <row r="27" spans="1:13">
      <c r="A27" s="2444"/>
      <c r="B27" s="2431" t="s">
        <v>489</v>
      </c>
      <c r="C27" s="693"/>
      <c r="D27" s="65"/>
      <c r="E27" s="65"/>
      <c r="F27" s="65"/>
      <c r="G27" s="65"/>
      <c r="H27" s="65"/>
      <c r="I27" s="65"/>
      <c r="J27" s="65"/>
      <c r="K27" s="65"/>
      <c r="L27" s="21"/>
      <c r="M27" s="22"/>
    </row>
    <row r="28" spans="1:13">
      <c r="A28" s="2444"/>
      <c r="B28" s="2432"/>
      <c r="C28" s="66" t="s">
        <v>490</v>
      </c>
      <c r="D28" s="685">
        <v>2020</v>
      </c>
      <c r="E28" s="67"/>
      <c r="F28" s="48" t="s">
        <v>491</v>
      </c>
      <c r="G28" s="939" t="s">
        <v>492</v>
      </c>
      <c r="H28" s="67"/>
      <c r="I28" s="59"/>
      <c r="J28" s="67"/>
      <c r="K28" s="67"/>
      <c r="L28" s="21"/>
      <c r="M28" s="22"/>
    </row>
    <row r="29" spans="1:13">
      <c r="A29" s="2444"/>
      <c r="B29" s="2433"/>
      <c r="C29" s="66"/>
      <c r="D29" s="989"/>
      <c r="E29" s="67"/>
      <c r="F29" s="48"/>
      <c r="G29" s="67"/>
      <c r="H29" s="67"/>
      <c r="I29" s="59"/>
      <c r="J29" s="67"/>
      <c r="K29" s="67"/>
      <c r="L29" s="21"/>
      <c r="M29" s="22"/>
    </row>
    <row r="30" spans="1:13">
      <c r="A30" s="2444"/>
      <c r="B30" s="986" t="s">
        <v>493</v>
      </c>
      <c r="C30" s="696"/>
      <c r="D30" s="946"/>
      <c r="E30" s="946"/>
      <c r="F30" s="946"/>
      <c r="G30" s="946"/>
      <c r="H30" s="946"/>
      <c r="I30" s="946"/>
      <c r="J30" s="946"/>
      <c r="K30" s="946"/>
      <c r="L30" s="946"/>
      <c r="M30" s="697"/>
    </row>
    <row r="31" spans="1:13">
      <c r="A31" s="2444"/>
      <c r="B31" s="56"/>
      <c r="C31" s="72"/>
      <c r="D31" s="953" t="s">
        <v>494</v>
      </c>
      <c r="E31" s="953"/>
      <c r="F31" s="953" t="s">
        <v>495</v>
      </c>
      <c r="G31" s="953"/>
      <c r="H31" s="74" t="s">
        <v>496</v>
      </c>
      <c r="I31" s="74"/>
      <c r="J31" s="74" t="s">
        <v>497</v>
      </c>
      <c r="K31" s="953"/>
      <c r="L31" s="953" t="s">
        <v>498</v>
      </c>
      <c r="M31" s="75"/>
    </row>
    <row r="32" spans="1:13">
      <c r="A32" s="2444"/>
      <c r="B32" s="56"/>
      <c r="C32" s="72"/>
      <c r="D32" s="990">
        <v>9.37908496732026E-2</v>
      </c>
      <c r="E32" s="991"/>
      <c r="F32" s="990">
        <v>9.3790849673202628E-2</v>
      </c>
      <c r="G32" s="991"/>
      <c r="H32" s="990">
        <v>9.3790849673202628E-2</v>
      </c>
      <c r="I32" s="991"/>
      <c r="J32" s="990">
        <v>9.3790849673202628E-2</v>
      </c>
      <c r="K32" s="991"/>
      <c r="L32" s="990">
        <v>9.3790849673202628E-2</v>
      </c>
      <c r="M32" s="965"/>
    </row>
    <row r="33" spans="1:13">
      <c r="A33" s="2444"/>
      <c r="B33" s="56"/>
      <c r="C33" s="72"/>
      <c r="D33" s="953" t="s">
        <v>499</v>
      </c>
      <c r="E33" s="953"/>
      <c r="F33" s="953" t="s">
        <v>500</v>
      </c>
      <c r="G33" s="953"/>
      <c r="H33" s="74" t="s">
        <v>501</v>
      </c>
      <c r="I33" s="74"/>
      <c r="J33" s="74" t="s">
        <v>502</v>
      </c>
      <c r="K33" s="953"/>
      <c r="L33" s="953" t="s">
        <v>503</v>
      </c>
      <c r="M33" s="32"/>
    </row>
    <row r="34" spans="1:13">
      <c r="A34" s="2444"/>
      <c r="B34" s="56"/>
      <c r="C34" s="72"/>
      <c r="D34" s="990">
        <v>9.3790849673202628E-2</v>
      </c>
      <c r="E34" s="991"/>
      <c r="F34" s="990">
        <v>9.3790849673202628E-2</v>
      </c>
      <c r="G34" s="991"/>
      <c r="H34" s="990">
        <v>9.3790849673202628E-2</v>
      </c>
      <c r="I34" s="991"/>
      <c r="J34" s="990">
        <v>9.3790849673202628E-2</v>
      </c>
      <c r="K34" s="991"/>
      <c r="L34" s="990">
        <v>9.3790849673202628E-2</v>
      </c>
      <c r="M34" s="965"/>
    </row>
    <row r="35" spans="1:13">
      <c r="A35" s="2444"/>
      <c r="B35" s="56"/>
      <c r="C35" s="72"/>
      <c r="D35" s="953" t="s">
        <v>504</v>
      </c>
      <c r="E35" s="953"/>
      <c r="F35" s="953" t="s">
        <v>505</v>
      </c>
      <c r="G35" s="953"/>
      <c r="H35" s="74" t="s">
        <v>506</v>
      </c>
      <c r="I35" s="74"/>
      <c r="J35" s="74" t="s">
        <v>507</v>
      </c>
      <c r="K35" s="953"/>
      <c r="L35" s="953" t="s">
        <v>508</v>
      </c>
      <c r="M35" s="32"/>
    </row>
    <row r="36" spans="1:13">
      <c r="A36" s="2444"/>
      <c r="B36" s="56"/>
      <c r="C36" s="72"/>
      <c r="D36" s="990">
        <v>9.3790849673202628E-2</v>
      </c>
      <c r="E36" s="972"/>
      <c r="F36" s="976"/>
      <c r="G36" s="972"/>
      <c r="H36" s="976"/>
      <c r="I36" s="972"/>
      <c r="J36" s="976"/>
      <c r="K36" s="972"/>
      <c r="L36" s="976"/>
      <c r="M36" s="965"/>
    </row>
    <row r="37" spans="1:13">
      <c r="A37" s="2444"/>
      <c r="B37" s="56"/>
      <c r="C37" s="72"/>
      <c r="D37" s="705" t="s">
        <v>508</v>
      </c>
      <c r="E37" s="963"/>
      <c r="F37" s="705" t="s">
        <v>509</v>
      </c>
      <c r="G37" s="963"/>
      <c r="H37" s="81"/>
      <c r="I37" s="908"/>
      <c r="J37" s="81"/>
      <c r="K37" s="908"/>
      <c r="L37" s="81"/>
      <c r="M37" s="706"/>
    </row>
    <row r="38" spans="1:13">
      <c r="A38" s="2444"/>
      <c r="B38" s="56"/>
      <c r="C38" s="72"/>
      <c r="D38" s="976"/>
      <c r="E38" s="972"/>
      <c r="F38" s="2450">
        <v>1</v>
      </c>
      <c r="G38" s="2451"/>
      <c r="H38" s="949"/>
      <c r="I38" s="953"/>
      <c r="J38" s="949"/>
      <c r="K38" s="953"/>
      <c r="L38" s="949"/>
      <c r="M38" s="85"/>
    </row>
    <row r="39" spans="1:13">
      <c r="A39" s="2444"/>
      <c r="B39" s="13"/>
      <c r="C39" s="86"/>
      <c r="D39" s="24"/>
      <c r="E39" s="24"/>
      <c r="F39" s="24"/>
      <c r="G39" s="24"/>
      <c r="H39" s="2452"/>
      <c r="I39" s="2452"/>
      <c r="J39" s="947"/>
      <c r="K39" s="909"/>
      <c r="L39" s="947"/>
      <c r="M39" s="89"/>
    </row>
    <row r="40" spans="1:13">
      <c r="A40" s="2444"/>
      <c r="B40" s="2431" t="s">
        <v>510</v>
      </c>
      <c r="C40" s="992"/>
      <c r="D40" s="40"/>
      <c r="E40" s="40"/>
      <c r="F40" s="40"/>
      <c r="G40" s="40"/>
      <c r="H40" s="40"/>
      <c r="I40" s="40"/>
      <c r="J40" s="40"/>
      <c r="K40" s="40"/>
      <c r="L40" s="21"/>
      <c r="M40" s="22"/>
    </row>
    <row r="41" spans="1:13">
      <c r="A41" s="2444"/>
      <c r="B41" s="2432"/>
      <c r="C41" s="90"/>
      <c r="D41" s="91" t="s">
        <v>131</v>
      </c>
      <c r="E41" s="92" t="s">
        <v>28</v>
      </c>
      <c r="F41" s="2453" t="s">
        <v>511</v>
      </c>
      <c r="G41" s="2454"/>
      <c r="H41" s="2455"/>
      <c r="I41" s="2455"/>
      <c r="J41" s="2456"/>
      <c r="K41" s="94" t="s">
        <v>512</v>
      </c>
      <c r="L41" s="2446"/>
      <c r="M41" s="2447"/>
    </row>
    <row r="42" spans="1:13">
      <c r="A42" s="2444"/>
      <c r="B42" s="2432"/>
      <c r="C42" s="90"/>
      <c r="D42" s="945"/>
      <c r="E42" s="684" t="s">
        <v>477</v>
      </c>
      <c r="F42" s="2453"/>
      <c r="G42" s="2457"/>
      <c r="H42" s="2458"/>
      <c r="I42" s="2458"/>
      <c r="J42" s="2459"/>
      <c r="K42" s="21"/>
      <c r="L42" s="2448"/>
      <c r="M42" s="2449"/>
    </row>
    <row r="43" spans="1:13">
      <c r="A43" s="2444"/>
      <c r="B43" s="2433"/>
      <c r="C43" s="97"/>
      <c r="D43" s="24"/>
      <c r="E43" s="24"/>
      <c r="F43" s="24"/>
      <c r="G43" s="24"/>
      <c r="H43" s="24"/>
      <c r="I43" s="24"/>
      <c r="J43" s="24"/>
      <c r="K43" s="24"/>
      <c r="L43" s="21"/>
      <c r="M43" s="22"/>
    </row>
    <row r="44" spans="1:13" ht="85.9" customHeight="1">
      <c r="A44" s="2444"/>
      <c r="B44" s="680" t="s">
        <v>513</v>
      </c>
      <c r="C44" s="2485" t="s">
        <v>2017</v>
      </c>
      <c r="D44" s="2486"/>
      <c r="E44" s="2486"/>
      <c r="F44" s="2486"/>
      <c r="G44" s="2486"/>
      <c r="H44" s="2486"/>
      <c r="I44" s="2486"/>
      <c r="J44" s="2486"/>
      <c r="K44" s="2486"/>
      <c r="L44" s="2486"/>
      <c r="M44" s="2487"/>
    </row>
    <row r="45" spans="1:13" ht="15.6" customHeight="1">
      <c r="A45" s="2444"/>
      <c r="B45" s="680" t="s">
        <v>514</v>
      </c>
      <c r="C45" s="2464" t="s">
        <v>1</v>
      </c>
      <c r="D45" s="2465"/>
      <c r="E45" s="2465"/>
      <c r="F45" s="2465"/>
      <c r="G45" s="2465"/>
      <c r="H45" s="2465"/>
      <c r="I45" s="2465"/>
      <c r="J45" s="2465"/>
      <c r="K45" s="2465"/>
      <c r="L45" s="2465"/>
      <c r="M45" s="2466"/>
    </row>
    <row r="46" spans="1:13">
      <c r="A46" s="2444"/>
      <c r="B46" s="680" t="s">
        <v>515</v>
      </c>
      <c r="C46" s="2464" t="s">
        <v>516</v>
      </c>
      <c r="D46" s="2465"/>
      <c r="E46" s="2465"/>
      <c r="F46" s="2465"/>
      <c r="G46" s="2465"/>
      <c r="H46" s="2465"/>
      <c r="I46" s="2465"/>
      <c r="J46" s="2465"/>
      <c r="K46" s="2465"/>
      <c r="L46" s="2465"/>
      <c r="M46" s="2466"/>
    </row>
    <row r="47" spans="1:13">
      <c r="A47" s="2445"/>
      <c r="B47" s="680" t="s">
        <v>517</v>
      </c>
      <c r="C47" s="2464">
        <v>2018</v>
      </c>
      <c r="D47" s="2465"/>
      <c r="E47" s="2465"/>
      <c r="F47" s="2465"/>
      <c r="G47" s="2465"/>
      <c r="H47" s="2465"/>
      <c r="I47" s="2465"/>
      <c r="J47" s="2465"/>
      <c r="K47" s="2465"/>
      <c r="L47" s="2465"/>
      <c r="M47" s="2466"/>
    </row>
    <row r="48" spans="1:13" ht="15.75" customHeight="1">
      <c r="A48" s="2481" t="s">
        <v>518</v>
      </c>
      <c r="B48" s="713" t="s">
        <v>519</v>
      </c>
      <c r="C48" s="2467" t="s">
        <v>520</v>
      </c>
      <c r="D48" s="2468"/>
      <c r="E48" s="2468"/>
      <c r="F48" s="2468"/>
      <c r="G48" s="2468"/>
      <c r="H48" s="2468"/>
      <c r="I48" s="2468"/>
      <c r="J48" s="2468"/>
      <c r="K48" s="2468"/>
      <c r="L48" s="2468"/>
      <c r="M48" s="2469"/>
    </row>
    <row r="49" spans="1:13">
      <c r="A49" s="2476"/>
      <c r="B49" s="713" t="s">
        <v>521</v>
      </c>
      <c r="C49" s="2418" t="s">
        <v>522</v>
      </c>
      <c r="D49" s="2420"/>
      <c r="E49" s="2420"/>
      <c r="F49" s="2420"/>
      <c r="G49" s="2420"/>
      <c r="H49" s="2420"/>
      <c r="I49" s="2420"/>
      <c r="J49" s="2420"/>
      <c r="K49" s="2420"/>
      <c r="L49" s="2420"/>
      <c r="M49" s="2421"/>
    </row>
    <row r="50" spans="1:13" ht="15.75" customHeight="1">
      <c r="A50" s="2476"/>
      <c r="B50" s="713" t="s">
        <v>523</v>
      </c>
      <c r="C50" s="2420" t="s">
        <v>1</v>
      </c>
      <c r="D50" s="2420"/>
      <c r="E50" s="2420"/>
      <c r="F50" s="2420"/>
      <c r="G50" s="2420"/>
      <c r="H50" s="2420"/>
      <c r="I50" s="2420"/>
      <c r="J50" s="2420"/>
      <c r="K50" s="2420"/>
      <c r="L50" s="2420"/>
      <c r="M50" s="2421"/>
    </row>
    <row r="51" spans="1:13" ht="15.75" customHeight="1">
      <c r="A51" s="2476"/>
      <c r="B51" s="714" t="s">
        <v>524</v>
      </c>
      <c r="C51" s="2418" t="s">
        <v>525</v>
      </c>
      <c r="D51" s="2420"/>
      <c r="E51" s="2420"/>
      <c r="F51" s="2420"/>
      <c r="G51" s="2420"/>
      <c r="H51" s="2420"/>
      <c r="I51" s="2420"/>
      <c r="J51" s="2420"/>
      <c r="K51" s="2420"/>
      <c r="L51" s="2420"/>
      <c r="M51" s="2421"/>
    </row>
    <row r="52" spans="1:13" ht="15.75" customHeight="1">
      <c r="A52" s="2476"/>
      <c r="B52" s="713" t="s">
        <v>526</v>
      </c>
      <c r="C52" s="2470" t="s">
        <v>89</v>
      </c>
      <c r="D52" s="2471"/>
      <c r="E52" s="2471"/>
      <c r="F52" s="2471"/>
      <c r="G52" s="2471"/>
      <c r="H52" s="2471"/>
      <c r="I52" s="2471"/>
      <c r="J52" s="2471"/>
      <c r="K52" s="2471"/>
      <c r="L52" s="2471"/>
      <c r="M52" s="2472"/>
    </row>
    <row r="53" spans="1:13" ht="16.5" thickBot="1">
      <c r="A53" s="2477"/>
      <c r="B53" s="713" t="s">
        <v>527</v>
      </c>
      <c r="C53" s="2473" t="s">
        <v>88</v>
      </c>
      <c r="D53" s="2419"/>
      <c r="E53" s="2419"/>
      <c r="F53" s="2419"/>
      <c r="G53" s="2419"/>
      <c r="H53" s="2419"/>
      <c r="I53" s="2419"/>
      <c r="J53" s="2419"/>
      <c r="K53" s="2419"/>
      <c r="L53" s="2419"/>
      <c r="M53" s="2474"/>
    </row>
    <row r="54" spans="1:13" ht="15.75" customHeight="1">
      <c r="A54" s="2475" t="s">
        <v>528</v>
      </c>
      <c r="B54" s="715" t="s">
        <v>529</v>
      </c>
      <c r="C54" s="2478" t="s">
        <v>530</v>
      </c>
      <c r="D54" s="2479"/>
      <c r="E54" s="2479"/>
      <c r="F54" s="2479"/>
      <c r="G54" s="2479"/>
      <c r="H54" s="2479"/>
      <c r="I54" s="2479"/>
      <c r="J54" s="2479"/>
      <c r="K54" s="2479"/>
      <c r="L54" s="2479"/>
      <c r="M54" s="2480"/>
    </row>
    <row r="55" spans="1:13">
      <c r="A55" s="2476"/>
      <c r="B55" s="715" t="s">
        <v>531</v>
      </c>
      <c r="C55" s="2418" t="s">
        <v>532</v>
      </c>
      <c r="D55" s="2420"/>
      <c r="E55" s="2420"/>
      <c r="F55" s="2420"/>
      <c r="G55" s="2420"/>
      <c r="H55" s="2420"/>
      <c r="I55" s="2420"/>
      <c r="J55" s="2420"/>
      <c r="K55" s="2420"/>
      <c r="L55" s="2420"/>
      <c r="M55" s="2421"/>
    </row>
    <row r="56" spans="1:13" ht="16.5" customHeight="1" thickBot="1">
      <c r="A56" s="2477"/>
      <c r="B56" s="716" t="s">
        <v>5</v>
      </c>
      <c r="C56" s="2418" t="s">
        <v>1</v>
      </c>
      <c r="D56" s="2420"/>
      <c r="E56" s="2420"/>
      <c r="F56" s="2420"/>
      <c r="G56" s="2420"/>
      <c r="H56" s="2420"/>
      <c r="I56" s="2420"/>
      <c r="J56" s="2420"/>
      <c r="K56" s="2420"/>
      <c r="L56" s="2420"/>
      <c r="M56" s="2421"/>
    </row>
    <row r="57" spans="1:13" ht="16.5" customHeight="1" thickBot="1">
      <c r="A57" s="993" t="s">
        <v>533</v>
      </c>
      <c r="B57" s="104"/>
      <c r="C57" s="2482" t="s">
        <v>1972</v>
      </c>
      <c r="D57" s="2483"/>
      <c r="E57" s="2483"/>
      <c r="F57" s="2483"/>
      <c r="G57" s="2483"/>
      <c r="H57" s="2483"/>
      <c r="I57" s="2483"/>
      <c r="J57" s="2483"/>
      <c r="K57" s="2483"/>
      <c r="L57" s="2483"/>
      <c r="M57" s="2484"/>
    </row>
  </sheetData>
  <mergeCells count="42">
    <mergeCell ref="A54:A56"/>
    <mergeCell ref="C54:M54"/>
    <mergeCell ref="C55:M55"/>
    <mergeCell ref="C56:M56"/>
    <mergeCell ref="A48:A53"/>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B27:B29"/>
    <mergeCell ref="L41:M42"/>
    <mergeCell ref="F38:G38"/>
    <mergeCell ref="H39:I39"/>
    <mergeCell ref="B40:B43"/>
    <mergeCell ref="F41:F42"/>
    <mergeCell ref="G41:J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'C:\Users\ASUS\Documents\PPMYEG\[2. Fichas indicadores de resultado_PPMYEG.xlsx]Desplegables'!#REF!</xm:f>
          </x14:formula1>
          <xm:sqref>G41:J42 C7 C4</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15"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1116</v>
      </c>
      <c r="C1" s="153"/>
      <c r="D1" s="153"/>
      <c r="E1" s="153"/>
      <c r="F1" s="153"/>
      <c r="G1" s="153"/>
      <c r="H1" s="153"/>
      <c r="I1" s="153"/>
      <c r="J1" s="153"/>
      <c r="K1" s="153"/>
      <c r="L1" s="153"/>
      <c r="M1" s="154"/>
    </row>
    <row r="2" spans="1:13" ht="31.5" customHeight="1">
      <c r="A2" s="2547" t="s">
        <v>457</v>
      </c>
      <c r="B2" s="4" t="s">
        <v>458</v>
      </c>
      <c r="C2" s="2582" t="s">
        <v>238</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618</v>
      </c>
      <c r="D7" s="2588"/>
      <c r="E7" s="156"/>
      <c r="F7" s="156"/>
      <c r="G7" s="197"/>
      <c r="H7" s="16" t="s">
        <v>5</v>
      </c>
      <c r="I7" s="2587" t="s">
        <v>48</v>
      </c>
      <c r="J7" s="2588"/>
      <c r="K7" s="2588"/>
      <c r="L7" s="2588"/>
      <c r="M7" s="2589"/>
    </row>
    <row r="8" spans="1:13" ht="15.75" customHeight="1">
      <c r="A8" s="2548"/>
      <c r="B8" s="2539" t="s">
        <v>462</v>
      </c>
      <c r="C8" s="2722" t="s">
        <v>1</v>
      </c>
      <c r="D8" s="2435"/>
      <c r="E8" s="177"/>
      <c r="F8" s="2722"/>
      <c r="G8" s="2435"/>
      <c r="H8" s="177"/>
      <c r="I8" s="2435"/>
      <c r="J8" s="2435"/>
      <c r="K8" s="177"/>
      <c r="L8" s="177"/>
      <c r="M8" s="178"/>
    </row>
    <row r="9" spans="1:13" ht="15.75" customHeight="1">
      <c r="A9" s="2548"/>
      <c r="B9" s="2540"/>
      <c r="C9" s="2436"/>
      <c r="D9" s="2437"/>
      <c r="E9" s="179"/>
      <c r="F9" s="2436"/>
      <c r="G9" s="2437"/>
      <c r="H9" s="179"/>
      <c r="I9" s="2437"/>
      <c r="J9" s="2437"/>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1137</v>
      </c>
      <c r="D11" s="2514"/>
      <c r="E11" s="2514"/>
      <c r="F11" s="2514"/>
      <c r="G11" s="2514"/>
      <c r="H11" s="2514"/>
      <c r="I11" s="2514"/>
      <c r="J11" s="2514"/>
      <c r="K11" s="2514"/>
      <c r="L11" s="2514"/>
      <c r="M11" s="2515"/>
    </row>
    <row r="12" spans="1:13" ht="111" customHeight="1">
      <c r="A12" s="2548"/>
      <c r="B12" s="109" t="s">
        <v>543</v>
      </c>
      <c r="C12" s="2758" t="s">
        <v>1138</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46</v>
      </c>
      <c r="D14" s="2617"/>
      <c r="E14" s="128" t="s">
        <v>548</v>
      </c>
      <c r="F14" s="2579" t="s">
        <v>47</v>
      </c>
      <c r="G14" s="2580"/>
      <c r="H14" s="2580"/>
      <c r="I14" s="2580"/>
      <c r="J14" s="2580"/>
      <c r="K14" s="2580"/>
      <c r="L14" s="2580"/>
      <c r="M14" s="2581"/>
    </row>
    <row r="15" spans="1:13">
      <c r="A15" s="2518" t="s">
        <v>465</v>
      </c>
      <c r="B15" s="5" t="s">
        <v>2</v>
      </c>
      <c r="C15" s="2513" t="s">
        <v>811</v>
      </c>
      <c r="D15" s="2514"/>
      <c r="E15" s="2514"/>
      <c r="F15" s="2514"/>
      <c r="G15" s="2514"/>
      <c r="H15" s="2514"/>
      <c r="I15" s="2514"/>
      <c r="J15" s="2514"/>
      <c r="K15" s="2514"/>
      <c r="L15" s="2514"/>
      <c r="M15" s="2515"/>
    </row>
    <row r="16" spans="1:13" ht="47.25" customHeight="1">
      <c r="A16" s="2519"/>
      <c r="B16" s="5" t="s">
        <v>550</v>
      </c>
      <c r="C16" s="2513" t="s">
        <v>239</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t="s">
        <v>534</v>
      </c>
      <c r="H25" s="48"/>
      <c r="I25" s="35" t="s">
        <v>482</v>
      </c>
      <c r="J25" s="38"/>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606"/>
      <c r="F36" s="2575">
        <v>1</v>
      </c>
      <c r="G36" s="2606"/>
      <c r="H36" s="2575">
        <v>1</v>
      </c>
      <c r="I36" s="2606"/>
      <c r="J36" s="2575">
        <v>1</v>
      </c>
      <c r="K36" s="2606"/>
      <c r="L36" s="2575">
        <v>1</v>
      </c>
      <c r="M36" s="260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606"/>
      <c r="F38" s="2575">
        <v>1</v>
      </c>
      <c r="G38" s="2606"/>
      <c r="H38" s="2575">
        <v>1</v>
      </c>
      <c r="I38" s="2606"/>
      <c r="J38" s="2575">
        <v>1</v>
      </c>
      <c r="K38" s="2606"/>
      <c r="L38" s="2575">
        <v>1</v>
      </c>
      <c r="M38" s="260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60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1139</v>
      </c>
      <c r="D48" s="2514"/>
      <c r="E48" s="2514"/>
      <c r="F48" s="2514"/>
      <c r="G48" s="2514"/>
      <c r="H48" s="2514"/>
      <c r="I48" s="2514"/>
      <c r="J48" s="2514"/>
      <c r="K48" s="2514"/>
      <c r="L48" s="2514"/>
      <c r="M48" s="2515"/>
    </row>
    <row r="49" spans="1:13" ht="38.25" customHeight="1">
      <c r="A49" s="2519"/>
      <c r="B49" s="5" t="s">
        <v>514</v>
      </c>
      <c r="C49" s="2513" t="s">
        <v>1140</v>
      </c>
      <c r="D49" s="2514"/>
      <c r="E49" s="2514"/>
      <c r="F49" s="2514"/>
      <c r="G49" s="2514"/>
      <c r="H49" s="2514"/>
      <c r="I49" s="2514"/>
      <c r="J49" s="2514"/>
      <c r="K49" s="2514"/>
      <c r="L49" s="2514"/>
      <c r="M49" s="2515"/>
    </row>
    <row r="50" spans="1:13" ht="15.75" customHeight="1">
      <c r="A50" s="2519"/>
      <c r="B50" s="5" t="s">
        <v>515</v>
      </c>
      <c r="C50" s="147" t="s">
        <v>931</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591" t="s">
        <v>240</v>
      </c>
      <c r="D52" s="2592"/>
      <c r="E52" s="2592"/>
      <c r="F52" s="2592"/>
      <c r="G52" s="2592"/>
      <c r="H52" s="2592"/>
      <c r="I52" s="2592"/>
      <c r="J52" s="2592"/>
      <c r="K52" s="2592"/>
      <c r="L52" s="2592"/>
      <c r="M52" s="2614"/>
    </row>
    <row r="53" spans="1:13" ht="15.75" customHeight="1">
      <c r="A53" s="2502"/>
      <c r="B53" s="98" t="s">
        <v>521</v>
      </c>
      <c r="C53" s="2591" t="s">
        <v>1141</v>
      </c>
      <c r="D53" s="2592"/>
      <c r="E53" s="2592"/>
      <c r="F53" s="2592"/>
      <c r="G53" s="2592"/>
      <c r="H53" s="2592"/>
      <c r="I53" s="2592"/>
      <c r="J53" s="2592"/>
      <c r="K53" s="2592"/>
      <c r="L53" s="2592"/>
      <c r="M53" s="2614"/>
    </row>
    <row r="54" spans="1:13" ht="15.75" customHeight="1">
      <c r="A54" s="2502"/>
      <c r="B54" s="98" t="s">
        <v>523</v>
      </c>
      <c r="C54" s="2591" t="s">
        <v>626</v>
      </c>
      <c r="D54" s="2592"/>
      <c r="E54" s="2592"/>
      <c r="F54" s="2592"/>
      <c r="G54" s="2592"/>
      <c r="H54" s="2592"/>
      <c r="I54" s="2592"/>
      <c r="J54" s="2592"/>
      <c r="K54" s="2592"/>
      <c r="L54" s="2592"/>
      <c r="M54" s="2614"/>
    </row>
    <row r="55" spans="1:13" ht="15.75" customHeight="1">
      <c r="A55" s="2502"/>
      <c r="B55" s="99" t="s">
        <v>524</v>
      </c>
      <c r="C55" s="2591" t="s">
        <v>1142</v>
      </c>
      <c r="D55" s="2592"/>
      <c r="E55" s="2592"/>
      <c r="F55" s="2592"/>
      <c r="G55" s="2592"/>
      <c r="H55" s="2592"/>
      <c r="I55" s="2592"/>
      <c r="J55" s="2592"/>
      <c r="K55" s="2592"/>
      <c r="L55" s="2592"/>
      <c r="M55" s="2614"/>
    </row>
    <row r="56" spans="1:13" ht="15.75" customHeight="1">
      <c r="A56" s="2502"/>
      <c r="B56" s="98" t="s">
        <v>526</v>
      </c>
      <c r="C56" s="2902" t="s">
        <v>242</v>
      </c>
      <c r="D56" s="2592"/>
      <c r="E56" s="2592"/>
      <c r="F56" s="2592"/>
      <c r="G56" s="2592"/>
      <c r="H56" s="2592"/>
      <c r="I56" s="2592"/>
      <c r="J56" s="2592"/>
      <c r="K56" s="2592"/>
      <c r="L56" s="2592"/>
      <c r="M56" s="2614"/>
    </row>
    <row r="57" spans="1:13" ht="16.5" customHeight="1" thickBot="1">
      <c r="A57" s="2516"/>
      <c r="B57" s="98" t="s">
        <v>527</v>
      </c>
      <c r="C57" s="2591" t="s">
        <v>241</v>
      </c>
      <c r="D57" s="2592"/>
      <c r="E57" s="2592"/>
      <c r="F57" s="2592"/>
      <c r="G57" s="2592"/>
      <c r="H57" s="2592"/>
      <c r="I57" s="2592"/>
      <c r="J57" s="2592"/>
      <c r="K57" s="2592"/>
      <c r="L57" s="2592"/>
      <c r="M57" s="2614"/>
    </row>
    <row r="58" spans="1:13" ht="15.75" customHeight="1">
      <c r="A58" s="2501" t="s">
        <v>528</v>
      </c>
      <c r="B58" s="100" t="s">
        <v>529</v>
      </c>
      <c r="C58" s="2591" t="s">
        <v>627</v>
      </c>
      <c r="D58" s="2592"/>
      <c r="E58" s="2592"/>
      <c r="F58" s="2592"/>
      <c r="G58" s="2592"/>
      <c r="H58" s="2592"/>
      <c r="I58" s="2592"/>
      <c r="J58" s="2592"/>
      <c r="K58" s="2592"/>
      <c r="L58" s="2592"/>
      <c r="M58" s="2614"/>
    </row>
    <row r="59" spans="1:13" ht="30" customHeight="1">
      <c r="A59" s="2502"/>
      <c r="B59" s="100" t="s">
        <v>531</v>
      </c>
      <c r="C59" s="2591" t="s">
        <v>628</v>
      </c>
      <c r="D59" s="2592"/>
      <c r="E59" s="2592"/>
      <c r="F59" s="2592"/>
      <c r="G59" s="2592"/>
      <c r="H59" s="2592"/>
      <c r="I59" s="2592"/>
      <c r="J59" s="2592"/>
      <c r="K59" s="2592"/>
      <c r="L59" s="2592"/>
      <c r="M59" s="2614"/>
    </row>
    <row r="60" spans="1:13" ht="30" customHeight="1" thickBot="1">
      <c r="A60" s="2502"/>
      <c r="B60" s="101" t="s">
        <v>5</v>
      </c>
      <c r="C60" s="2591" t="s">
        <v>626</v>
      </c>
      <c r="D60" s="2592"/>
      <c r="E60" s="2592"/>
      <c r="F60" s="2592"/>
      <c r="G60" s="2592"/>
      <c r="H60" s="2592"/>
      <c r="I60" s="2592"/>
      <c r="J60" s="2592"/>
      <c r="K60" s="2592"/>
      <c r="L60" s="2592"/>
      <c r="M60" s="2614"/>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3">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'C:\Users\ASUS\Downloads\[Fihcas técnicas seguridad (3).xlsx]Desplegables'!#REF!</xm:f>
          </x14:formula1>
          <xm:sqref>G45:J46 C14:D14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37" zoomScale="80" zoomScaleNormal="80" workbookViewId="0">
      <selection activeCell="C58" sqref="C58:M59"/>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1120</v>
      </c>
      <c r="C1" s="153"/>
      <c r="D1" s="153"/>
      <c r="E1" s="153"/>
      <c r="F1" s="153"/>
      <c r="G1" s="153"/>
      <c r="H1" s="153"/>
      <c r="I1" s="153"/>
      <c r="J1" s="153"/>
      <c r="K1" s="153"/>
      <c r="L1" s="153"/>
      <c r="M1" s="154"/>
    </row>
    <row r="2" spans="1:13">
      <c r="A2" s="2667" t="s">
        <v>457</v>
      </c>
      <c r="B2" s="4" t="s">
        <v>458</v>
      </c>
      <c r="C2" s="2415" t="s">
        <v>243</v>
      </c>
      <c r="D2" s="2416"/>
      <c r="E2" s="2416"/>
      <c r="F2" s="2416"/>
      <c r="G2" s="2416"/>
      <c r="H2" s="2416"/>
      <c r="I2" s="2416"/>
      <c r="J2" s="2416"/>
      <c r="K2" s="2416"/>
      <c r="L2" s="2416"/>
      <c r="M2" s="2417"/>
    </row>
    <row r="3" spans="1:13" ht="42" customHeight="1">
      <c r="A3" s="2548"/>
      <c r="B3" s="1053" t="s">
        <v>538</v>
      </c>
      <c r="C3" s="2650" t="s">
        <v>220</v>
      </c>
      <c r="D3" s="2420"/>
      <c r="E3" s="2420"/>
      <c r="F3" s="2420"/>
      <c r="G3" s="2420"/>
      <c r="H3" s="2420"/>
      <c r="I3" s="2420"/>
      <c r="J3" s="2420"/>
      <c r="K3" s="2420"/>
      <c r="L3" s="2420"/>
      <c r="M3" s="2421"/>
    </row>
    <row r="4" spans="1:13" ht="15.75" customHeight="1">
      <c r="A4" s="2548"/>
      <c r="B4" s="13" t="s">
        <v>3</v>
      </c>
      <c r="C4" s="1083" t="s">
        <v>28</v>
      </c>
      <c r="D4" s="1055"/>
      <c r="E4" s="933"/>
      <c r="F4" s="2668" t="s">
        <v>4</v>
      </c>
      <c r="G4" s="2423"/>
      <c r="H4" s="1056" t="s">
        <v>8</v>
      </c>
      <c r="I4" s="1031"/>
      <c r="J4" s="1031"/>
      <c r="K4" s="1031"/>
      <c r="L4" s="1031"/>
      <c r="M4" s="1032"/>
    </row>
    <row r="5" spans="1:13">
      <c r="A5" s="2548"/>
      <c r="B5" s="13" t="s">
        <v>459</v>
      </c>
      <c r="C5" s="2650" t="s">
        <v>8</v>
      </c>
      <c r="D5" s="2420"/>
      <c r="E5" s="2420"/>
      <c r="F5" s="2420"/>
      <c r="G5" s="2420"/>
      <c r="H5" s="2420"/>
      <c r="I5" s="2420"/>
      <c r="J5" s="2420"/>
      <c r="K5" s="2420"/>
      <c r="L5" s="2420"/>
      <c r="M5" s="2421"/>
    </row>
    <row r="6" spans="1:13">
      <c r="A6" s="2548"/>
      <c r="B6" s="13" t="s">
        <v>460</v>
      </c>
      <c r="C6" s="2650" t="s">
        <v>8</v>
      </c>
      <c r="D6" s="2420"/>
      <c r="E6" s="2420"/>
      <c r="F6" s="2420"/>
      <c r="G6" s="2420"/>
      <c r="H6" s="2420"/>
      <c r="I6" s="2420"/>
      <c r="J6" s="2420"/>
      <c r="K6" s="2420"/>
      <c r="L6" s="2420"/>
      <c r="M6" s="2421"/>
    </row>
    <row r="7" spans="1:13" ht="15.75" customHeight="1">
      <c r="A7" s="2548"/>
      <c r="B7" s="1053" t="s">
        <v>461</v>
      </c>
      <c r="C7" s="2749" t="s">
        <v>1144</v>
      </c>
      <c r="D7" s="2428"/>
      <c r="E7" s="1049"/>
      <c r="F7" s="1049"/>
      <c r="G7" s="637"/>
      <c r="H7" s="1057" t="s">
        <v>5</v>
      </c>
      <c r="I7" s="2676" t="s">
        <v>1145</v>
      </c>
      <c r="J7" s="2428"/>
      <c r="K7" s="2428"/>
      <c r="L7" s="2428"/>
      <c r="M7" s="2430"/>
    </row>
    <row r="8" spans="1:13" ht="15.75" customHeight="1">
      <c r="A8" s="2548"/>
      <c r="B8" s="2677" t="s">
        <v>462</v>
      </c>
      <c r="C8" s="1084"/>
      <c r="D8" s="177"/>
      <c r="E8" s="177"/>
      <c r="F8" s="1084"/>
      <c r="G8" s="177"/>
      <c r="H8" s="177"/>
      <c r="I8" s="177"/>
      <c r="J8" s="177"/>
      <c r="K8" s="177"/>
      <c r="L8" s="177"/>
      <c r="M8" s="934"/>
    </row>
    <row r="9" spans="1:13" ht="15.75" customHeight="1">
      <c r="A9" s="2548"/>
      <c r="B9" s="2540"/>
      <c r="C9" s="2436" t="s">
        <v>1146</v>
      </c>
      <c r="D9" s="2437"/>
      <c r="E9" s="179"/>
      <c r="F9" s="2436" t="s">
        <v>1147</v>
      </c>
      <c r="G9" s="2437"/>
      <c r="H9" s="179"/>
      <c r="I9" s="206" t="s">
        <v>8</v>
      </c>
      <c r="J9" s="206"/>
      <c r="K9" s="179"/>
      <c r="L9" s="179"/>
      <c r="M9" s="180"/>
    </row>
    <row r="10" spans="1:13">
      <c r="A10" s="2548"/>
      <c r="B10" s="2590"/>
      <c r="C10" s="2678" t="s">
        <v>463</v>
      </c>
      <c r="D10" s="2439"/>
      <c r="E10" s="1046"/>
      <c r="F10" s="2569" t="s">
        <v>463</v>
      </c>
      <c r="G10" s="2569"/>
      <c r="H10" s="1046"/>
      <c r="I10" s="2569" t="s">
        <v>463</v>
      </c>
      <c r="J10" s="2569"/>
      <c r="K10" s="1046"/>
      <c r="L10" s="24"/>
      <c r="M10" s="25"/>
    </row>
    <row r="11" spans="1:13" ht="113.1" customHeight="1">
      <c r="A11" s="2548"/>
      <c r="B11" s="1053" t="s">
        <v>464</v>
      </c>
      <c r="C11" s="2817" t="s">
        <v>1148</v>
      </c>
      <c r="D11" s="2441"/>
      <c r="E11" s="2441"/>
      <c r="F11" s="2441"/>
      <c r="G11" s="2441"/>
      <c r="H11" s="2441"/>
      <c r="I11" s="2441"/>
      <c r="J11" s="2441"/>
      <c r="K11" s="2441"/>
      <c r="L11" s="2441"/>
      <c r="M11" s="2442"/>
    </row>
    <row r="12" spans="1:13" ht="239.1" customHeight="1">
      <c r="A12" s="2548"/>
      <c r="B12" s="1053" t="s">
        <v>543</v>
      </c>
      <c r="C12" s="2843" t="s">
        <v>2090</v>
      </c>
      <c r="D12" s="2489"/>
      <c r="E12" s="2489"/>
      <c r="F12" s="2489"/>
      <c r="G12" s="2489"/>
      <c r="H12" s="2489"/>
      <c r="I12" s="2489"/>
      <c r="J12" s="2489"/>
      <c r="K12" s="2489"/>
      <c r="L12" s="2489"/>
      <c r="M12" s="2490"/>
    </row>
    <row r="13" spans="1:13" ht="42" customHeight="1">
      <c r="A13" s="2548"/>
      <c r="B13" s="1053" t="s">
        <v>545</v>
      </c>
      <c r="C13" s="2817" t="s">
        <v>219</v>
      </c>
      <c r="D13" s="2441"/>
      <c r="E13" s="2441"/>
      <c r="F13" s="2441"/>
      <c r="G13" s="2441"/>
      <c r="H13" s="2441"/>
      <c r="I13" s="2441"/>
      <c r="J13" s="2441"/>
      <c r="K13" s="2441"/>
      <c r="L13" s="2441"/>
      <c r="M13" s="2442"/>
    </row>
    <row r="14" spans="1:13">
      <c r="A14" s="2548"/>
      <c r="B14" s="1048" t="s">
        <v>547</v>
      </c>
      <c r="C14" s="2817" t="s">
        <v>83</v>
      </c>
      <c r="D14" s="2907"/>
      <c r="E14" s="1058" t="s">
        <v>548</v>
      </c>
      <c r="F14" s="2663" t="s">
        <v>47</v>
      </c>
      <c r="G14" s="2441"/>
      <c r="H14" s="2441"/>
      <c r="I14" s="2441"/>
      <c r="J14" s="2441"/>
      <c r="K14" s="2441"/>
      <c r="L14" s="2441"/>
      <c r="M14" s="2442"/>
    </row>
    <row r="15" spans="1:13">
      <c r="A15" s="2659" t="s">
        <v>465</v>
      </c>
      <c r="B15" s="1059" t="s">
        <v>2</v>
      </c>
      <c r="C15" s="2843" t="s">
        <v>2084</v>
      </c>
      <c r="D15" s="2489"/>
      <c r="E15" s="2489"/>
      <c r="F15" s="2489"/>
      <c r="G15" s="2489"/>
      <c r="H15" s="2489"/>
      <c r="I15" s="2489"/>
      <c r="J15" s="2489"/>
      <c r="K15" s="2489"/>
      <c r="L15" s="2489"/>
      <c r="M15" s="2490"/>
    </row>
    <row r="16" spans="1:13">
      <c r="A16" s="2519"/>
      <c r="B16" s="1059" t="s">
        <v>550</v>
      </c>
      <c r="C16" s="2817" t="s">
        <v>1149</v>
      </c>
      <c r="D16" s="2441"/>
      <c r="E16" s="2441"/>
      <c r="F16" s="2441"/>
      <c r="G16" s="2441"/>
      <c r="H16" s="2441"/>
      <c r="I16" s="2441"/>
      <c r="J16" s="2441"/>
      <c r="K16" s="2441"/>
      <c r="L16" s="2441"/>
      <c r="M16" s="2442"/>
    </row>
    <row r="17" spans="1:13" ht="8.25" customHeight="1">
      <c r="A17" s="2519"/>
      <c r="B17" s="2431" t="s">
        <v>466</v>
      </c>
      <c r="C17" s="606"/>
      <c r="D17" s="27"/>
      <c r="E17" s="27"/>
      <c r="F17" s="27"/>
      <c r="G17" s="27"/>
      <c r="H17" s="27"/>
      <c r="I17" s="27"/>
      <c r="J17" s="27"/>
      <c r="K17" s="27"/>
      <c r="L17" s="27"/>
      <c r="M17" s="682"/>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1060" t="s">
        <v>534</v>
      </c>
      <c r="K19" s="35"/>
      <c r="L19" s="35"/>
      <c r="M19" s="37"/>
    </row>
    <row r="20" spans="1:13">
      <c r="A20" s="2519"/>
      <c r="B20" s="2432"/>
      <c r="C20" s="33" t="s">
        <v>471</v>
      </c>
      <c r="D20" s="1061"/>
      <c r="E20" s="35" t="s">
        <v>472</v>
      </c>
      <c r="F20" s="1062"/>
      <c r="G20" s="35" t="s">
        <v>473</v>
      </c>
      <c r="H20" s="1062"/>
      <c r="I20" s="35"/>
      <c r="J20" s="40"/>
      <c r="K20" s="35"/>
      <c r="L20" s="35"/>
      <c r="M20" s="37"/>
    </row>
    <row r="21" spans="1:13">
      <c r="A21" s="2519"/>
      <c r="B21" s="2432"/>
      <c r="C21" s="33" t="s">
        <v>474</v>
      </c>
      <c r="D21" s="1061"/>
      <c r="E21" s="35" t="s">
        <v>475</v>
      </c>
      <c r="F21" s="1061"/>
      <c r="G21" s="35"/>
      <c r="H21" s="40"/>
      <c r="I21" s="35"/>
      <c r="J21" s="40"/>
      <c r="K21" s="35"/>
      <c r="L21" s="35"/>
      <c r="M21" s="37"/>
    </row>
    <row r="22" spans="1:13">
      <c r="A22" s="2519"/>
      <c r="B22" s="2432"/>
      <c r="C22" s="33" t="s">
        <v>476</v>
      </c>
      <c r="D22" s="1062"/>
      <c r="E22" s="35" t="s">
        <v>478</v>
      </c>
      <c r="F22" s="2524"/>
      <c r="G22" s="2524"/>
      <c r="H22" s="2524"/>
      <c r="I22" s="2524"/>
      <c r="J22" s="1043"/>
      <c r="K22" s="1043"/>
      <c r="L22" s="1043"/>
      <c r="M22" s="1044"/>
    </row>
    <row r="23" spans="1:13" ht="9.75" customHeight="1">
      <c r="A23" s="2519"/>
      <c r="B23" s="2433"/>
      <c r="C23" s="43"/>
      <c r="D23" s="44"/>
      <c r="E23" s="44"/>
      <c r="F23" s="44"/>
      <c r="G23" s="44"/>
      <c r="H23" s="44"/>
      <c r="I23" s="44"/>
      <c r="J23" s="44"/>
      <c r="K23" s="44"/>
      <c r="L23" s="44"/>
      <c r="M23" s="45"/>
    </row>
    <row r="24" spans="1:13">
      <c r="A24" s="2519"/>
      <c r="B24" s="2431" t="s">
        <v>479</v>
      </c>
      <c r="C24" s="687"/>
      <c r="D24" s="47"/>
      <c r="E24" s="47"/>
      <c r="F24" s="47"/>
      <c r="G24" s="47"/>
      <c r="H24" s="47"/>
      <c r="I24" s="47"/>
      <c r="J24" s="47"/>
      <c r="K24" s="47"/>
      <c r="L24" s="18"/>
      <c r="M24" s="935"/>
    </row>
    <row r="25" spans="1:13">
      <c r="A25" s="2519"/>
      <c r="B25" s="2432"/>
      <c r="C25" s="33" t="s">
        <v>480</v>
      </c>
      <c r="D25" s="1062"/>
      <c r="E25" s="48"/>
      <c r="F25" s="35" t="s">
        <v>481</v>
      </c>
      <c r="G25" s="1061"/>
      <c r="H25" s="48"/>
      <c r="I25" s="35" t="s">
        <v>482</v>
      </c>
      <c r="J25" s="1061"/>
      <c r="K25" s="48"/>
      <c r="L25" s="21"/>
      <c r="M25" s="22"/>
    </row>
    <row r="26" spans="1:13">
      <c r="A26" s="2519"/>
      <c r="B26" s="2432"/>
      <c r="C26" s="33" t="s">
        <v>483</v>
      </c>
      <c r="D26" s="1078" t="s">
        <v>534</v>
      </c>
      <c r="E26" s="21"/>
      <c r="F26" s="35" t="s">
        <v>484</v>
      </c>
      <c r="G26" s="1062"/>
      <c r="H26" s="21"/>
      <c r="I26" s="50"/>
      <c r="J26" s="21"/>
      <c r="K26" s="1051"/>
      <c r="L26" s="21"/>
      <c r="M26" s="22"/>
    </row>
    <row r="27" spans="1:13" ht="24" customHeight="1">
      <c r="A27" s="2519"/>
      <c r="B27" s="2433"/>
      <c r="C27" s="51"/>
      <c r="D27" s="52"/>
      <c r="E27" s="52"/>
      <c r="F27" s="52"/>
      <c r="G27" s="52"/>
      <c r="H27" s="52"/>
      <c r="I27" s="52"/>
      <c r="J27" s="52"/>
      <c r="K27" s="52"/>
      <c r="L27" s="24"/>
      <c r="M27" s="25"/>
    </row>
    <row r="28" spans="1:13">
      <c r="A28" s="2519"/>
      <c r="B28" s="56" t="s">
        <v>485</v>
      </c>
      <c r="C28" s="690"/>
      <c r="D28" s="54"/>
      <c r="E28" s="54"/>
      <c r="F28" s="54"/>
      <c r="G28" s="54"/>
      <c r="H28" s="54"/>
      <c r="I28" s="54"/>
      <c r="J28" s="54"/>
      <c r="K28" s="54"/>
      <c r="L28" s="54"/>
      <c r="M28" s="691"/>
    </row>
    <row r="29" spans="1:13" ht="15.75" customHeight="1">
      <c r="A29" s="2519"/>
      <c r="B29" s="56"/>
      <c r="C29" s="57" t="s">
        <v>486</v>
      </c>
      <c r="D29" s="1085" t="s">
        <v>9</v>
      </c>
      <c r="E29" s="48"/>
      <c r="F29" s="59" t="s">
        <v>487</v>
      </c>
      <c r="G29" s="1065" t="s">
        <v>8</v>
      </c>
      <c r="H29" s="48"/>
      <c r="I29" s="59" t="s">
        <v>488</v>
      </c>
      <c r="J29" s="2661" t="s">
        <v>8</v>
      </c>
      <c r="K29" s="2465"/>
      <c r="L29" s="2492"/>
      <c r="M29" s="63"/>
    </row>
    <row r="30" spans="1:13">
      <c r="A30" s="2519"/>
      <c r="B30" s="13"/>
      <c r="C30" s="43"/>
      <c r="D30" s="44"/>
      <c r="E30" s="44"/>
      <c r="F30" s="44"/>
      <c r="G30" s="44"/>
      <c r="H30" s="44"/>
      <c r="I30" s="44"/>
      <c r="J30" s="44"/>
      <c r="K30" s="44"/>
      <c r="L30" s="44"/>
      <c r="M30" s="45"/>
    </row>
    <row r="31" spans="1:13">
      <c r="A31" s="2519"/>
      <c r="B31" s="2431" t="s">
        <v>489</v>
      </c>
      <c r="C31" s="693"/>
      <c r="D31" s="65"/>
      <c r="E31" s="65"/>
      <c r="F31" s="65"/>
      <c r="G31" s="65"/>
      <c r="H31" s="65"/>
      <c r="I31" s="65"/>
      <c r="J31" s="65"/>
      <c r="K31" s="65"/>
      <c r="L31" s="18"/>
      <c r="M31" s="935"/>
    </row>
    <row r="32" spans="1:13">
      <c r="A32" s="2519"/>
      <c r="B32" s="2432"/>
      <c r="C32" s="66" t="s">
        <v>490</v>
      </c>
      <c r="D32" s="1086">
        <v>2021</v>
      </c>
      <c r="E32" s="67"/>
      <c r="F32" s="48" t="s">
        <v>491</v>
      </c>
      <c r="G32" s="1087"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431" t="s">
        <v>493</v>
      </c>
      <c r="C34" s="696"/>
      <c r="D34" s="1030"/>
      <c r="E34" s="1030"/>
      <c r="F34" s="1030"/>
      <c r="G34" s="1030"/>
      <c r="H34" s="1030"/>
      <c r="I34" s="1030"/>
      <c r="J34" s="1030"/>
      <c r="K34" s="1030"/>
      <c r="L34" s="1030"/>
      <c r="M34" s="697"/>
    </row>
    <row r="35" spans="1:13">
      <c r="A35" s="2519"/>
      <c r="B35" s="2432"/>
      <c r="C35" s="72"/>
      <c r="D35" s="1047" t="s">
        <v>494</v>
      </c>
      <c r="E35" s="1047"/>
      <c r="F35" s="1047" t="s">
        <v>495</v>
      </c>
      <c r="G35" s="1047"/>
      <c r="H35" s="74" t="s">
        <v>496</v>
      </c>
      <c r="I35" s="74"/>
      <c r="J35" s="74" t="s">
        <v>497</v>
      </c>
      <c r="K35" s="1047"/>
      <c r="L35" s="1047" t="s">
        <v>498</v>
      </c>
      <c r="M35" s="75"/>
    </row>
    <row r="36" spans="1:13">
      <c r="A36" s="2519"/>
      <c r="B36" s="2432"/>
      <c r="C36" s="72"/>
      <c r="D36" s="2905">
        <v>1000</v>
      </c>
      <c r="E36" s="2906"/>
      <c r="F36" s="2905">
        <v>1100</v>
      </c>
      <c r="G36" s="2906"/>
      <c r="H36" s="2905">
        <v>1210</v>
      </c>
      <c r="I36" s="2906"/>
      <c r="J36" s="2905">
        <v>1331</v>
      </c>
      <c r="K36" s="2906"/>
      <c r="L36" s="2905">
        <v>1464</v>
      </c>
      <c r="M36" s="2906"/>
    </row>
    <row r="37" spans="1:13">
      <c r="A37" s="2519"/>
      <c r="B37" s="2432"/>
      <c r="C37" s="72"/>
      <c r="D37" s="1047" t="s">
        <v>499</v>
      </c>
      <c r="E37" s="1047"/>
      <c r="F37" s="1047" t="s">
        <v>500</v>
      </c>
      <c r="G37" s="1047"/>
      <c r="H37" s="74" t="s">
        <v>501</v>
      </c>
      <c r="I37" s="74"/>
      <c r="J37" s="74" t="s">
        <v>502</v>
      </c>
      <c r="K37" s="1047"/>
      <c r="L37" s="1047" t="s">
        <v>503</v>
      </c>
      <c r="M37" s="32"/>
    </row>
    <row r="38" spans="1:13">
      <c r="A38" s="2519"/>
      <c r="B38" s="2432"/>
      <c r="C38" s="72"/>
      <c r="D38" s="2905">
        <v>1610</v>
      </c>
      <c r="E38" s="2906"/>
      <c r="F38" s="2905">
        <v>1771</v>
      </c>
      <c r="G38" s="2906"/>
      <c r="H38" s="2905">
        <v>1948</v>
      </c>
      <c r="I38" s="2906"/>
      <c r="J38" s="2905">
        <v>2143</v>
      </c>
      <c r="K38" s="2906"/>
      <c r="L38" s="2905">
        <v>2164</v>
      </c>
      <c r="M38" s="2906"/>
    </row>
    <row r="39" spans="1:13">
      <c r="A39" s="2519"/>
      <c r="B39" s="2432"/>
      <c r="C39" s="72"/>
      <c r="D39" s="1047" t="s">
        <v>504</v>
      </c>
      <c r="E39" s="1047"/>
      <c r="F39" s="1047" t="s">
        <v>505</v>
      </c>
      <c r="G39" s="1047"/>
      <c r="H39" s="74" t="s">
        <v>506</v>
      </c>
      <c r="I39" s="74"/>
      <c r="J39" s="74" t="s">
        <v>507</v>
      </c>
      <c r="K39" s="1047"/>
      <c r="L39" s="1047" t="s">
        <v>508</v>
      </c>
      <c r="M39" s="32"/>
    </row>
    <row r="40" spans="1:13">
      <c r="A40" s="2519"/>
      <c r="B40" s="2432"/>
      <c r="C40" s="72"/>
      <c r="D40" s="2905" t="s">
        <v>8</v>
      </c>
      <c r="E40" s="2906"/>
      <c r="F40" s="1088" t="s">
        <v>8</v>
      </c>
      <c r="G40" s="1050"/>
      <c r="H40" s="1088" t="s">
        <v>8</v>
      </c>
      <c r="I40" s="1050"/>
      <c r="J40" s="1088" t="s">
        <v>8</v>
      </c>
      <c r="K40" s="1050"/>
      <c r="L40" s="1088" t="s">
        <v>8</v>
      </c>
      <c r="M40" s="1034"/>
    </row>
    <row r="41" spans="1:13">
      <c r="A41" s="2519"/>
      <c r="B41" s="2432"/>
      <c r="C41" s="72"/>
      <c r="D41" s="1033" t="s">
        <v>508</v>
      </c>
      <c r="E41" s="1033"/>
      <c r="F41" s="1033" t="s">
        <v>509</v>
      </c>
      <c r="G41" s="1033"/>
      <c r="H41" s="1038"/>
      <c r="I41" s="1038"/>
      <c r="J41" s="1038"/>
      <c r="K41" s="1038"/>
      <c r="L41" s="1038"/>
      <c r="M41" s="706"/>
    </row>
    <row r="42" spans="1:13">
      <c r="A42" s="2519"/>
      <c r="B42" s="2432"/>
      <c r="C42" s="72"/>
      <c r="D42" s="1088" t="s">
        <v>8</v>
      </c>
      <c r="E42" s="1050"/>
      <c r="F42" s="2905">
        <v>15741</v>
      </c>
      <c r="G42" s="2906"/>
      <c r="H42" s="2607"/>
      <c r="I42" s="2607"/>
      <c r="J42" s="1047"/>
      <c r="K42" s="1047"/>
      <c r="L42" s="1047"/>
      <c r="M42" s="1097"/>
    </row>
    <row r="43" spans="1:13">
      <c r="A43" s="2519"/>
      <c r="B43" s="2432"/>
      <c r="C43" s="86"/>
      <c r="D43" s="705"/>
      <c r="E43" s="1033"/>
      <c r="F43" s="705"/>
      <c r="G43" s="1033"/>
      <c r="H43" s="1037"/>
      <c r="I43" s="1039"/>
      <c r="J43" s="1037"/>
      <c r="K43" s="1039"/>
      <c r="L43" s="1037"/>
      <c r="M43" s="1096"/>
    </row>
    <row r="44" spans="1:13" ht="18" customHeight="1">
      <c r="A44" s="2519"/>
      <c r="B44" s="2431" t="s">
        <v>510</v>
      </c>
      <c r="C44" s="687"/>
      <c r="D44" s="47"/>
      <c r="E44" s="47"/>
      <c r="F44" s="47"/>
      <c r="G44" s="47"/>
      <c r="H44" s="47"/>
      <c r="I44" s="47"/>
      <c r="J44" s="47"/>
      <c r="K44" s="47"/>
      <c r="L44" s="21"/>
      <c r="M44" s="22"/>
    </row>
    <row r="45" spans="1:13" ht="15.75" customHeight="1">
      <c r="A45" s="2519"/>
      <c r="B45" s="2432"/>
      <c r="C45" s="90"/>
      <c r="D45" s="91" t="s">
        <v>131</v>
      </c>
      <c r="E45" s="92" t="s">
        <v>28</v>
      </c>
      <c r="F45" s="2453" t="s">
        <v>511</v>
      </c>
      <c r="G45" s="2662" t="s">
        <v>553</v>
      </c>
      <c r="H45" s="2662"/>
      <c r="I45" s="2662"/>
      <c r="J45" s="2662"/>
      <c r="K45" s="94" t="s">
        <v>512</v>
      </c>
      <c r="L45" s="2446"/>
      <c r="M45" s="2447"/>
    </row>
    <row r="46" spans="1:13" ht="15.75" customHeight="1">
      <c r="A46" s="2519"/>
      <c r="B46" s="2432"/>
      <c r="C46" s="90"/>
      <c r="D46" s="1078" t="s">
        <v>534</v>
      </c>
      <c r="E46" s="1061"/>
      <c r="F46" s="2453"/>
      <c r="G46" s="2662"/>
      <c r="H46" s="2662"/>
      <c r="I46" s="2662"/>
      <c r="J46" s="2662"/>
      <c r="K46" s="21"/>
      <c r="L46" s="2448"/>
      <c r="M46" s="2449"/>
    </row>
    <row r="47" spans="1:13">
      <c r="A47" s="2519"/>
      <c r="B47" s="2433"/>
      <c r="C47" s="97"/>
      <c r="D47" s="24"/>
      <c r="E47" s="24"/>
      <c r="F47" s="24"/>
      <c r="G47" s="24"/>
      <c r="H47" s="24"/>
      <c r="I47" s="24"/>
      <c r="J47" s="24"/>
      <c r="K47" s="24"/>
      <c r="L47" s="21"/>
      <c r="M47" s="22"/>
    </row>
    <row r="48" spans="1:13" ht="38.1" customHeight="1">
      <c r="A48" s="2519"/>
      <c r="B48" s="1053" t="s">
        <v>513</v>
      </c>
      <c r="C48" s="2817" t="s">
        <v>1150</v>
      </c>
      <c r="D48" s="2441"/>
      <c r="E48" s="2441"/>
      <c r="F48" s="2441"/>
      <c r="G48" s="2441"/>
      <c r="H48" s="2441"/>
      <c r="I48" s="2441"/>
      <c r="J48" s="2441"/>
      <c r="K48" s="2441"/>
      <c r="L48" s="2441"/>
      <c r="M48" s="2442"/>
    </row>
    <row r="49" spans="1:13">
      <c r="A49" s="2519"/>
      <c r="B49" s="1059" t="s">
        <v>514</v>
      </c>
      <c r="C49" s="2817" t="s">
        <v>2085</v>
      </c>
      <c r="D49" s="2441"/>
      <c r="E49" s="2441"/>
      <c r="F49" s="2441"/>
      <c r="G49" s="2441"/>
      <c r="H49" s="2441"/>
      <c r="I49" s="2441"/>
      <c r="J49" s="2441"/>
      <c r="K49" s="2441"/>
      <c r="L49" s="2441"/>
      <c r="M49" s="2442"/>
    </row>
    <row r="50" spans="1:13" ht="15.75" customHeight="1">
      <c r="A50" s="2519"/>
      <c r="B50" s="1059" t="s">
        <v>515</v>
      </c>
      <c r="C50" s="1080" t="s">
        <v>1108</v>
      </c>
      <c r="D50" s="1035"/>
      <c r="E50" s="1035"/>
      <c r="F50" s="1035"/>
      <c r="G50" s="1035"/>
      <c r="H50" s="1035"/>
      <c r="I50" s="1035"/>
      <c r="J50" s="1035"/>
      <c r="K50" s="1035"/>
      <c r="L50" s="1035"/>
      <c r="M50" s="1036"/>
    </row>
    <row r="51" spans="1:13">
      <c r="A51" s="2519"/>
      <c r="B51" s="1059" t="s">
        <v>517</v>
      </c>
      <c r="C51" s="2817" t="s">
        <v>9</v>
      </c>
      <c r="D51" s="2441"/>
      <c r="E51" s="2441"/>
      <c r="F51" s="2441"/>
      <c r="G51" s="2441"/>
      <c r="H51" s="2441"/>
      <c r="I51" s="2441"/>
      <c r="J51" s="2441"/>
      <c r="K51" s="2441"/>
      <c r="L51" s="2441"/>
      <c r="M51" s="2442"/>
    </row>
    <row r="52" spans="1:13">
      <c r="A52" s="2649" t="s">
        <v>518</v>
      </c>
      <c r="B52" s="1081" t="s">
        <v>519</v>
      </c>
      <c r="C52" s="2420" t="s">
        <v>1152</v>
      </c>
      <c r="D52" s="2420"/>
      <c r="E52" s="2420"/>
      <c r="F52" s="2420"/>
      <c r="G52" s="2420"/>
      <c r="H52" s="2420"/>
      <c r="I52" s="2420"/>
      <c r="J52" s="2420"/>
      <c r="K52" s="2420"/>
      <c r="L52" s="2420"/>
      <c r="M52" s="2421"/>
    </row>
    <row r="53" spans="1:13" ht="15.75" customHeight="1">
      <c r="A53" s="2502"/>
      <c r="B53" s="1081" t="s">
        <v>521</v>
      </c>
      <c r="C53" s="2420" t="s">
        <v>1153</v>
      </c>
      <c r="D53" s="2420"/>
      <c r="E53" s="2420"/>
      <c r="F53" s="2420"/>
      <c r="G53" s="2420"/>
      <c r="H53" s="2420"/>
      <c r="I53" s="2420"/>
      <c r="J53" s="2420"/>
      <c r="K53" s="2420"/>
      <c r="L53" s="2420"/>
      <c r="M53" s="2421"/>
    </row>
    <row r="54" spans="1:13" ht="15.75" customHeight="1">
      <c r="A54" s="2502"/>
      <c r="B54" s="1081" t="s">
        <v>523</v>
      </c>
      <c r="C54" s="2420" t="s">
        <v>1145</v>
      </c>
      <c r="D54" s="2420"/>
      <c r="E54" s="2420"/>
      <c r="F54" s="2420"/>
      <c r="G54" s="2420"/>
      <c r="H54" s="2420"/>
      <c r="I54" s="2420"/>
      <c r="J54" s="2420"/>
      <c r="K54" s="2420"/>
      <c r="L54" s="2420"/>
      <c r="M54" s="2421"/>
    </row>
    <row r="55" spans="1:13" ht="15.75" customHeight="1">
      <c r="A55" s="2502"/>
      <c r="B55" s="1082" t="s">
        <v>524</v>
      </c>
      <c r="C55" s="2420" t="s">
        <v>1154</v>
      </c>
      <c r="D55" s="2420"/>
      <c r="E55" s="2420"/>
      <c r="F55" s="2420"/>
      <c r="G55" s="2420"/>
      <c r="H55" s="2420"/>
      <c r="I55" s="2420"/>
      <c r="J55" s="2420"/>
      <c r="K55" s="2420"/>
      <c r="L55" s="2420"/>
      <c r="M55" s="2421"/>
    </row>
    <row r="56" spans="1:13" ht="15.75" customHeight="1">
      <c r="A56" s="2502"/>
      <c r="B56" s="1081" t="s">
        <v>526</v>
      </c>
      <c r="C56" s="2904" t="s">
        <v>247</v>
      </c>
      <c r="D56" s="2420"/>
      <c r="E56" s="2420"/>
      <c r="F56" s="2420"/>
      <c r="G56" s="2420"/>
      <c r="H56" s="2420"/>
      <c r="I56" s="2420"/>
      <c r="J56" s="2420"/>
      <c r="K56" s="2420"/>
      <c r="L56" s="2420"/>
      <c r="M56" s="2421"/>
    </row>
    <row r="57" spans="1:13" ht="16.5" customHeight="1" thickBot="1">
      <c r="A57" s="2516"/>
      <c r="B57" s="1081" t="s">
        <v>527</v>
      </c>
      <c r="C57" s="2420">
        <v>3778881</v>
      </c>
      <c r="D57" s="2420"/>
      <c r="E57" s="2420"/>
      <c r="F57" s="2420"/>
      <c r="G57" s="2420"/>
      <c r="H57" s="2420"/>
      <c r="I57" s="2420"/>
      <c r="J57" s="2420"/>
      <c r="K57" s="2420"/>
      <c r="L57" s="2420"/>
      <c r="M57" s="2421"/>
    </row>
    <row r="58" spans="1:13" ht="15.75" customHeight="1">
      <c r="A58" s="2649" t="s">
        <v>528</v>
      </c>
      <c r="B58" s="1089" t="s">
        <v>529</v>
      </c>
      <c r="C58" s="2818" t="s">
        <v>2086</v>
      </c>
      <c r="D58" s="2819"/>
      <c r="E58" s="2819"/>
      <c r="F58" s="2819"/>
      <c r="G58" s="2819"/>
      <c r="H58" s="2819"/>
      <c r="I58" s="2819"/>
      <c r="J58" s="2819"/>
      <c r="K58" s="2819"/>
      <c r="L58" s="2819"/>
      <c r="M58" s="2820"/>
    </row>
    <row r="59" spans="1:13">
      <c r="A59" s="2502"/>
      <c r="B59" s="1089" t="s">
        <v>531</v>
      </c>
      <c r="C59" s="2818" t="s">
        <v>2087</v>
      </c>
      <c r="D59" s="2819"/>
      <c r="E59" s="2819"/>
      <c r="F59" s="2819"/>
      <c r="G59" s="2819"/>
      <c r="H59" s="2819"/>
      <c r="I59" s="2819"/>
      <c r="J59" s="2819"/>
      <c r="K59" s="2819"/>
      <c r="L59" s="2819"/>
      <c r="M59" s="2820"/>
    </row>
    <row r="60" spans="1:13" ht="16.5" thickBot="1">
      <c r="A60" s="2502"/>
      <c r="B60" s="1090" t="s">
        <v>5</v>
      </c>
      <c r="C60" s="2420" t="s">
        <v>1145</v>
      </c>
      <c r="D60" s="2420"/>
      <c r="E60" s="2420"/>
      <c r="F60" s="2420"/>
      <c r="G60" s="2420"/>
      <c r="H60" s="2420"/>
      <c r="I60" s="2420"/>
      <c r="J60" s="2420"/>
      <c r="K60" s="2420"/>
      <c r="L60" s="2420"/>
      <c r="M60" s="2421"/>
    </row>
    <row r="61" spans="1:13" ht="16.5" thickBot="1">
      <c r="A61" s="150" t="s">
        <v>533</v>
      </c>
      <c r="B61" s="104"/>
      <c r="C61" s="2903"/>
      <c r="D61" s="2652"/>
      <c r="E61" s="2652"/>
      <c r="F61" s="2652"/>
      <c r="G61" s="2652"/>
      <c r="H61" s="2652"/>
      <c r="I61" s="2652"/>
      <c r="J61" s="2652"/>
      <c r="K61" s="2652"/>
      <c r="L61" s="2652"/>
      <c r="M61" s="2653"/>
    </row>
    <row r="62" spans="1:13" ht="15.75" customHeight="1">
      <c r="C62" s="1091"/>
      <c r="D62" s="1041"/>
      <c r="E62" s="1041"/>
      <c r="F62" s="1041"/>
      <c r="G62" s="1041"/>
      <c r="H62" s="1041"/>
      <c r="I62" s="1041"/>
      <c r="J62" s="1041"/>
      <c r="K62" s="1041"/>
      <c r="L62" s="1041"/>
      <c r="M62" s="1041"/>
    </row>
    <row r="63" spans="1:13" ht="15.75" customHeight="1">
      <c r="C63" s="1092"/>
      <c r="D63" s="1092"/>
      <c r="E63" s="1092"/>
      <c r="F63" s="1092"/>
      <c r="G63" s="1092"/>
      <c r="H63" s="1092"/>
      <c r="I63" s="1092"/>
      <c r="J63" s="1092"/>
      <c r="K63" s="1092"/>
      <c r="L63" s="1092"/>
      <c r="M63" s="1092"/>
    </row>
  </sheetData>
  <mergeCells count="6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1155</v>
      </c>
      <c r="C1" s="153"/>
      <c r="D1" s="153"/>
      <c r="E1" s="153"/>
      <c r="F1" s="153"/>
      <c r="G1" s="153"/>
      <c r="H1" s="153"/>
      <c r="I1" s="153"/>
      <c r="J1" s="153"/>
      <c r="K1" s="153"/>
      <c r="L1" s="153"/>
      <c r="M1" s="154"/>
    </row>
    <row r="2" spans="1:13" ht="31.5" customHeight="1">
      <c r="A2" s="2547" t="s">
        <v>457</v>
      </c>
      <c r="B2" s="4" t="s">
        <v>458</v>
      </c>
      <c r="C2" s="2582" t="s">
        <v>249</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tr">
        <f>+'[21]Plan de acción-Gestión Pública'!CN23</f>
        <v xml:space="preserve">Gestión Pública </v>
      </c>
      <c r="D7" s="2588"/>
      <c r="E7" s="156"/>
      <c r="F7" s="156"/>
      <c r="G7" s="197"/>
      <c r="H7" s="16" t="s">
        <v>5</v>
      </c>
      <c r="I7" s="2587" t="str">
        <f>+'[21]Plan de acción-Gestión Pública'!CO23</f>
        <v>Secretaría General</v>
      </c>
      <c r="J7" s="2588"/>
      <c r="K7" s="2588"/>
      <c r="L7" s="2588"/>
      <c r="M7" s="2589"/>
    </row>
    <row r="8" spans="1:13" ht="15.75" customHeight="1">
      <c r="A8" s="2548"/>
      <c r="B8" s="2539" t="s">
        <v>462</v>
      </c>
      <c r="C8" s="204"/>
      <c r="D8" s="177"/>
      <c r="E8" s="177"/>
      <c r="F8" s="204"/>
      <c r="G8" s="177"/>
      <c r="H8" s="177"/>
      <c r="I8" s="177"/>
      <c r="J8" s="177"/>
      <c r="K8" s="177"/>
      <c r="L8" s="177"/>
      <c r="M8" s="178"/>
    </row>
    <row r="9" spans="1:13" ht="15.75" customHeight="1">
      <c r="A9" s="2548"/>
      <c r="B9" s="2540"/>
      <c r="C9" s="2436" t="s">
        <v>669</v>
      </c>
      <c r="D9" s="2437"/>
      <c r="E9" s="179"/>
      <c r="F9" s="2436" t="s">
        <v>8</v>
      </c>
      <c r="G9" s="2437"/>
      <c r="H9" s="179"/>
      <c r="I9" s="206" t="s">
        <v>8</v>
      </c>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1156</v>
      </c>
      <c r="D11" s="2514"/>
      <c r="E11" s="2514"/>
      <c r="F11" s="2514"/>
      <c r="G11" s="2514"/>
      <c r="H11" s="2514"/>
      <c r="I11" s="2514"/>
      <c r="J11" s="2514"/>
      <c r="K11" s="2514"/>
      <c r="L11" s="2514"/>
      <c r="M11" s="2515"/>
    </row>
    <row r="12" spans="1:13" ht="111" customHeight="1">
      <c r="A12" s="2548"/>
      <c r="B12" s="109" t="s">
        <v>543</v>
      </c>
      <c r="C12" s="2758" t="s">
        <v>1157</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57</v>
      </c>
      <c r="D14" s="2617"/>
      <c r="E14" s="128" t="s">
        <v>548</v>
      </c>
      <c r="F14" s="2579" t="s">
        <v>251</v>
      </c>
      <c r="G14" s="2580"/>
      <c r="H14" s="2580"/>
      <c r="I14" s="2580"/>
      <c r="J14" s="2580"/>
      <c r="K14" s="2580"/>
      <c r="L14" s="2580"/>
      <c r="M14" s="2581"/>
    </row>
    <row r="15" spans="1:13">
      <c r="A15" s="2518" t="s">
        <v>465</v>
      </c>
      <c r="B15" s="5" t="s">
        <v>2</v>
      </c>
      <c r="C15" s="2513" t="s">
        <v>1158</v>
      </c>
      <c r="D15" s="2514"/>
      <c r="E15" s="2514"/>
      <c r="F15" s="2514"/>
      <c r="G15" s="2514"/>
      <c r="H15" s="2514"/>
      <c r="I15" s="2514"/>
      <c r="J15" s="2514"/>
      <c r="K15" s="2514"/>
      <c r="L15" s="2514"/>
      <c r="M15" s="2515"/>
    </row>
    <row r="16" spans="1:13" ht="47.25" customHeight="1">
      <c r="A16" s="2519"/>
      <c r="B16" s="5" t="s">
        <v>550</v>
      </c>
      <c r="C16" s="2513" t="s">
        <v>250</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c r="K25" s="48"/>
      <c r="L25" s="21"/>
      <c r="M25" s="22"/>
    </row>
    <row r="26" spans="1:13">
      <c r="A26" s="2519"/>
      <c r="B26" s="2432"/>
      <c r="C26" s="33" t="s">
        <v>483</v>
      </c>
      <c r="D26" s="49"/>
      <c r="E26" s="21"/>
      <c r="F26" s="35" t="s">
        <v>484</v>
      </c>
      <c r="G26" s="39"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859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0.3</v>
      </c>
      <c r="E36" s="2576"/>
      <c r="F36" s="2575">
        <v>0.6</v>
      </c>
      <c r="G36" s="2576"/>
      <c r="H36" s="2575">
        <v>0.8</v>
      </c>
      <c r="I36" s="2576"/>
      <c r="J36" s="2575">
        <v>1</v>
      </c>
      <c r="K36" s="2576"/>
      <c r="L36" s="2575" t="s">
        <v>8</v>
      </c>
      <c r="M36" s="25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605" t="s">
        <v>8</v>
      </c>
      <c r="E38" s="2606"/>
      <c r="F38" s="2605" t="s">
        <v>8</v>
      </c>
      <c r="G38" s="2606"/>
      <c r="H38" s="2605" t="s">
        <v>8</v>
      </c>
      <c r="I38" s="2606"/>
      <c r="J38" s="2605" t="s">
        <v>8</v>
      </c>
      <c r="K38" s="2606"/>
      <c r="L38" s="107" t="s">
        <v>8</v>
      </c>
      <c r="M38" s="107" t="s">
        <v>8</v>
      </c>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107" t="s">
        <v>8</v>
      </c>
      <c r="E40" s="107"/>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1159</v>
      </c>
      <c r="D48" s="2514"/>
      <c r="E48" s="2514"/>
      <c r="F48" s="2514"/>
      <c r="G48" s="2514"/>
      <c r="H48" s="2514"/>
      <c r="I48" s="2514"/>
      <c r="J48" s="2514"/>
      <c r="K48" s="2514"/>
      <c r="L48" s="2514"/>
      <c r="M48" s="2515"/>
    </row>
    <row r="49" spans="1:13" ht="38.25" customHeight="1">
      <c r="A49" s="2519"/>
      <c r="B49" s="5" t="s">
        <v>514</v>
      </c>
      <c r="C49" s="2513" t="s">
        <v>1151</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591" t="str">
        <f>+'[21]Plan de acción-Gestión Pública'!CQ22</f>
        <v>Paola Rivas De la Espriella</v>
      </c>
      <c r="D52" s="2592"/>
      <c r="E52" s="2592"/>
      <c r="F52" s="2592"/>
      <c r="G52" s="2592"/>
      <c r="H52" s="2592"/>
      <c r="I52" s="2592"/>
      <c r="J52" s="2592"/>
      <c r="K52" s="2592"/>
      <c r="L52" s="2592"/>
      <c r="M52" s="2593"/>
    </row>
    <row r="53" spans="1:13" ht="15.75" customHeight="1">
      <c r="A53" s="2502"/>
      <c r="B53" s="98" t="s">
        <v>521</v>
      </c>
      <c r="C53" s="2591" t="s">
        <v>1160</v>
      </c>
      <c r="D53" s="2592"/>
      <c r="E53" s="2592"/>
      <c r="F53" s="2592"/>
      <c r="G53" s="2592"/>
      <c r="H53" s="2592"/>
      <c r="I53" s="2592"/>
      <c r="J53" s="2592"/>
      <c r="K53" s="2592"/>
      <c r="L53" s="2592"/>
      <c r="M53" s="2593"/>
    </row>
    <row r="54" spans="1:13" ht="15.75" customHeight="1">
      <c r="A54" s="2502"/>
      <c r="B54" s="98" t="s">
        <v>523</v>
      </c>
      <c r="C54" s="2591" t="str">
        <f>+'[21]Plan de acción-Gestión Pública'!CO22</f>
        <v>Secretaría General</v>
      </c>
      <c r="D54" s="2592"/>
      <c r="E54" s="2592"/>
      <c r="F54" s="2592"/>
      <c r="G54" s="2592"/>
      <c r="H54" s="2592"/>
      <c r="I54" s="2592"/>
      <c r="J54" s="2592"/>
      <c r="K54" s="2592"/>
      <c r="L54" s="2592"/>
      <c r="M54" s="2593"/>
    </row>
    <row r="55" spans="1:13" ht="15.75" customHeight="1">
      <c r="A55" s="2502"/>
      <c r="B55" s="99" t="s">
        <v>524</v>
      </c>
      <c r="C55" s="2591" t="str">
        <f>+'[21]Plan de acción-Gestión Pública'!CP22</f>
        <v>Alta Consejería para los Derechos de las Víctimas, la Paz y la Reconciliación</v>
      </c>
      <c r="D55" s="2592"/>
      <c r="E55" s="2592"/>
      <c r="F55" s="2592"/>
      <c r="G55" s="2592"/>
      <c r="H55" s="2592"/>
      <c r="I55" s="2592"/>
      <c r="J55" s="2592"/>
      <c r="K55" s="2592"/>
      <c r="L55" s="2592"/>
      <c r="M55" s="2593"/>
    </row>
    <row r="56" spans="1:13" ht="15.75" customHeight="1">
      <c r="A56" s="2502"/>
      <c r="B56" s="98" t="s">
        <v>526</v>
      </c>
      <c r="C56" s="2591" t="str">
        <f>+'[21]Plan de acción-Gestión Pública'!CS22</f>
        <v>pirivas@alcaldiabogota.gov.co</v>
      </c>
      <c r="D56" s="2592"/>
      <c r="E56" s="2592"/>
      <c r="F56" s="2592"/>
      <c r="G56" s="2592"/>
      <c r="H56" s="2592"/>
      <c r="I56" s="2592"/>
      <c r="J56" s="2592"/>
      <c r="K56" s="2592"/>
      <c r="L56" s="2592"/>
      <c r="M56" s="2593"/>
    </row>
    <row r="57" spans="1:13" ht="16.5" customHeight="1" thickBot="1">
      <c r="A57" s="2516"/>
      <c r="B57" s="98" t="s">
        <v>527</v>
      </c>
      <c r="C57" s="2591" t="str">
        <f>+'[21]Plan de acción-Gestión Pública'!CR22</f>
        <v>3813000 Ext 2625</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49:M49"/>
    <mergeCell ref="L36:M36"/>
    <mergeCell ref="D38:E38"/>
    <mergeCell ref="F38:G38"/>
    <mergeCell ref="H38:I38"/>
    <mergeCell ref="J38:K38"/>
    <mergeCell ref="F42:G42"/>
    <mergeCell ref="H42:I42"/>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alix.montes@ambientebogota.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3" sqref="B13"/>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1136</v>
      </c>
      <c r="C1" s="153"/>
      <c r="D1" s="153"/>
      <c r="E1" s="153"/>
      <c r="F1" s="153"/>
      <c r="G1" s="153"/>
      <c r="H1" s="153"/>
      <c r="I1" s="153"/>
      <c r="J1" s="153"/>
      <c r="K1" s="153"/>
      <c r="L1" s="153"/>
      <c r="M1" s="154"/>
    </row>
    <row r="2" spans="1:13" ht="31.5" customHeight="1">
      <c r="A2" s="2547" t="s">
        <v>457</v>
      </c>
      <c r="B2" s="4" t="s">
        <v>458</v>
      </c>
      <c r="C2" s="2582" t="s">
        <v>252</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598" t="s">
        <v>254</v>
      </c>
      <c r="D7" s="2588"/>
      <c r="E7" s="156"/>
      <c r="F7" s="156"/>
      <c r="G7" s="197"/>
      <c r="H7" s="16" t="s">
        <v>5</v>
      </c>
      <c r="I7" s="2908" t="s">
        <v>255</v>
      </c>
      <c r="J7" s="2909"/>
      <c r="K7" s="2909"/>
      <c r="L7" s="2909"/>
      <c r="M7" s="2910"/>
    </row>
    <row r="8" spans="1:13" ht="15.75" customHeight="1">
      <c r="A8" s="2548"/>
      <c r="B8" s="2539" t="s">
        <v>462</v>
      </c>
      <c r="C8" s="204"/>
      <c r="D8" s="177"/>
      <c r="E8" s="177"/>
      <c r="F8" s="204"/>
      <c r="G8" s="177"/>
      <c r="H8" s="177"/>
      <c r="I8" s="177"/>
      <c r="J8" s="177"/>
      <c r="K8" s="177"/>
      <c r="L8" s="177"/>
      <c r="M8" s="178"/>
    </row>
    <row r="9" spans="1:13" ht="15.75" customHeight="1">
      <c r="A9" s="2548"/>
      <c r="B9" s="2540"/>
      <c r="C9" s="2436" t="s">
        <v>669</v>
      </c>
      <c r="D9" s="2437"/>
      <c r="E9" s="179"/>
      <c r="F9" s="2436" t="s">
        <v>8</v>
      </c>
      <c r="G9" s="2437"/>
      <c r="H9" s="179"/>
      <c r="I9" s="206" t="s">
        <v>8</v>
      </c>
      <c r="J9" s="206"/>
      <c r="K9" s="179"/>
      <c r="L9" s="179"/>
      <c r="M9" s="180"/>
    </row>
    <row r="10" spans="1:13">
      <c r="A10" s="2548"/>
      <c r="B10" s="2590"/>
      <c r="C10" s="2612" t="s">
        <v>463</v>
      </c>
      <c r="D10" s="2613"/>
      <c r="E10" s="23"/>
      <c r="F10" s="2569" t="s">
        <v>463</v>
      </c>
      <c r="G10" s="2569"/>
      <c r="H10" s="23"/>
      <c r="I10" s="2569" t="s">
        <v>463</v>
      </c>
      <c r="J10" s="2569"/>
      <c r="K10" s="23"/>
      <c r="L10" s="24"/>
      <c r="M10" s="25"/>
    </row>
    <row r="11" spans="1:13" ht="75" customHeight="1">
      <c r="A11" s="2548"/>
      <c r="B11" s="109" t="s">
        <v>464</v>
      </c>
      <c r="C11" s="2513" t="s">
        <v>1162</v>
      </c>
      <c r="D11" s="2514"/>
      <c r="E11" s="2514"/>
      <c r="F11" s="2514"/>
      <c r="G11" s="2514"/>
      <c r="H11" s="2514"/>
      <c r="I11" s="2514"/>
      <c r="J11" s="2514"/>
      <c r="K11" s="2514"/>
      <c r="L11" s="2514"/>
      <c r="M11" s="2515"/>
    </row>
    <row r="12" spans="1:13" ht="111" customHeight="1">
      <c r="A12" s="2548"/>
      <c r="B12" s="109" t="s">
        <v>543</v>
      </c>
      <c r="C12" s="2758" t="s">
        <v>1163</v>
      </c>
      <c r="D12" s="2759"/>
      <c r="E12" s="2759"/>
      <c r="F12" s="2759"/>
      <c r="G12" s="2759"/>
      <c r="H12" s="2759"/>
      <c r="I12" s="2759"/>
      <c r="J12" s="2759"/>
      <c r="K12" s="2759"/>
      <c r="L12" s="2759"/>
      <c r="M12" s="2760"/>
    </row>
    <row r="13" spans="1:13" ht="60" customHeight="1">
      <c r="A13" s="2548"/>
      <c r="B13" s="109" t="s">
        <v>545</v>
      </c>
      <c r="C13" s="2513" t="s">
        <v>219</v>
      </c>
      <c r="D13" s="2514"/>
      <c r="E13" s="2514"/>
      <c r="F13" s="2514"/>
      <c r="G13" s="2514"/>
      <c r="H13" s="2514"/>
      <c r="I13" s="2514"/>
      <c r="J13" s="2514"/>
      <c r="K13" s="2514"/>
      <c r="L13" s="2514"/>
      <c r="M13" s="2515"/>
    </row>
    <row r="14" spans="1:13" ht="102.95" customHeight="1">
      <c r="A14" s="2548"/>
      <c r="B14" s="162" t="s">
        <v>547</v>
      </c>
      <c r="C14" s="2513" t="s">
        <v>11</v>
      </c>
      <c r="D14" s="2617"/>
      <c r="E14" s="128" t="s">
        <v>548</v>
      </c>
      <c r="F14" s="2579" t="s">
        <v>204</v>
      </c>
      <c r="G14" s="2580"/>
      <c r="H14" s="2580"/>
      <c r="I14" s="2580"/>
      <c r="J14" s="2580"/>
      <c r="K14" s="2580"/>
      <c r="L14" s="2580"/>
      <c r="M14" s="2581"/>
    </row>
    <row r="15" spans="1:13">
      <c r="A15" s="2518" t="s">
        <v>465</v>
      </c>
      <c r="B15" s="5" t="s">
        <v>2</v>
      </c>
      <c r="C15" s="2513" t="s">
        <v>1164</v>
      </c>
      <c r="D15" s="2514"/>
      <c r="E15" s="2514"/>
      <c r="F15" s="2514"/>
      <c r="G15" s="2514"/>
      <c r="H15" s="2514"/>
      <c r="I15" s="2514"/>
      <c r="J15" s="2514"/>
      <c r="K15" s="2514"/>
      <c r="L15" s="2514"/>
      <c r="M15" s="2515"/>
    </row>
    <row r="16" spans="1:13" ht="47.25" customHeight="1">
      <c r="A16" s="2519"/>
      <c r="B16" s="5" t="s">
        <v>550</v>
      </c>
      <c r="C16" s="2513" t="s">
        <v>253</v>
      </c>
      <c r="D16" s="2514"/>
      <c r="E16" s="2514"/>
      <c r="F16" s="2514"/>
      <c r="G16" s="2514"/>
      <c r="H16" s="2514"/>
      <c r="I16" s="2514"/>
      <c r="J16" s="2514"/>
      <c r="K16" s="2514"/>
      <c r="L16" s="2514"/>
      <c r="M16" s="2515"/>
    </row>
    <row r="17" spans="1:13" ht="8.25" customHeight="1">
      <c r="A17" s="2519"/>
      <c r="B17" s="2523" t="s">
        <v>466</v>
      </c>
      <c r="C17" s="26"/>
      <c r="D17" s="27"/>
      <c r="E17" s="27"/>
      <c r="F17" s="27"/>
      <c r="G17" s="27"/>
      <c r="H17" s="27"/>
      <c r="I17" s="27"/>
      <c r="J17" s="27"/>
      <c r="K17" s="27"/>
      <c r="L17" s="27"/>
      <c r="M17" s="28"/>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36"/>
      <c r="K19" s="35"/>
      <c r="L19" s="35"/>
      <c r="M19" s="37"/>
    </row>
    <row r="20" spans="1:13">
      <c r="A20" s="2519"/>
      <c r="B20" s="2432"/>
      <c r="C20" s="33" t="s">
        <v>471</v>
      </c>
      <c r="D20" s="38"/>
      <c r="E20" s="35" t="s">
        <v>472</v>
      </c>
      <c r="F20" s="39"/>
      <c r="G20" s="35" t="s">
        <v>473</v>
      </c>
      <c r="H20" s="39"/>
      <c r="I20" s="35"/>
      <c r="J20" s="40"/>
      <c r="K20" s="35"/>
      <c r="L20" s="35"/>
      <c r="M20" s="37"/>
    </row>
    <row r="21" spans="1:13">
      <c r="A21" s="2519"/>
      <c r="B21" s="2432"/>
      <c r="C21" s="33" t="s">
        <v>474</v>
      </c>
      <c r="D21" s="38"/>
      <c r="E21" s="35" t="s">
        <v>475</v>
      </c>
      <c r="F21" s="38"/>
      <c r="G21" s="35"/>
      <c r="H21" s="40"/>
      <c r="I21" s="35"/>
      <c r="J21" s="40"/>
      <c r="K21" s="35"/>
      <c r="L21" s="35"/>
      <c r="M21" s="37"/>
    </row>
    <row r="22" spans="1:13">
      <c r="A22" s="2519"/>
      <c r="B22" s="2432"/>
      <c r="C22" s="33" t="s">
        <v>476</v>
      </c>
      <c r="D22" s="39"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523" t="s">
        <v>479</v>
      </c>
      <c r="C24" s="46"/>
      <c r="D24" s="47"/>
      <c r="E24" s="47"/>
      <c r="F24" s="47"/>
      <c r="G24" s="47"/>
      <c r="H24" s="47"/>
      <c r="I24" s="47"/>
      <c r="J24" s="47"/>
      <c r="K24" s="47"/>
      <c r="L24" s="18"/>
      <c r="M24" s="19"/>
    </row>
    <row r="25" spans="1:13">
      <c r="A25" s="2519"/>
      <c r="B25" s="2432"/>
      <c r="C25" s="33" t="s">
        <v>480</v>
      </c>
      <c r="D25" s="39"/>
      <c r="E25" s="48"/>
      <c r="F25" s="35" t="s">
        <v>481</v>
      </c>
      <c r="G25" s="38"/>
      <c r="H25" s="48"/>
      <c r="I25" s="35" t="s">
        <v>482</v>
      </c>
      <c r="J25" s="38" t="s">
        <v>534</v>
      </c>
      <c r="K25" s="48"/>
      <c r="L25" s="21"/>
      <c r="M25" s="22"/>
    </row>
    <row r="26" spans="1:13">
      <c r="A26" s="2519"/>
      <c r="B26" s="2432"/>
      <c r="C26" s="33" t="s">
        <v>483</v>
      </c>
      <c r="D26" s="49"/>
      <c r="E26" s="21"/>
      <c r="F26" s="35" t="s">
        <v>484</v>
      </c>
      <c r="G26" s="39"/>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53"/>
      <c r="D28" s="54"/>
      <c r="E28" s="54"/>
      <c r="F28" s="54"/>
      <c r="G28" s="54"/>
      <c r="H28" s="54"/>
      <c r="I28" s="54"/>
      <c r="J28" s="54"/>
      <c r="K28" s="54"/>
      <c r="L28" s="54"/>
      <c r="M28" s="55"/>
    </row>
    <row r="29" spans="1:13" ht="15.75" customHeight="1">
      <c r="A29" s="2519"/>
      <c r="B29" s="56"/>
      <c r="C29" s="57" t="s">
        <v>486</v>
      </c>
      <c r="D29" s="184" t="s">
        <v>9</v>
      </c>
      <c r="E29" s="48"/>
      <c r="F29" s="59" t="s">
        <v>487</v>
      </c>
      <c r="G29" s="168" t="s">
        <v>8</v>
      </c>
      <c r="H29" s="48"/>
      <c r="I29" s="59" t="s">
        <v>488</v>
      </c>
      <c r="J29" s="2616" t="s">
        <v>8</v>
      </c>
      <c r="K29" s="2514"/>
      <c r="L29" s="2617"/>
      <c r="M29" s="63"/>
    </row>
    <row r="30" spans="1:13">
      <c r="A30" s="2519"/>
      <c r="B30" s="13"/>
      <c r="C30" s="43"/>
      <c r="D30" s="44"/>
      <c r="E30" s="44"/>
      <c r="F30" s="44"/>
      <c r="G30" s="44"/>
      <c r="H30" s="44"/>
      <c r="I30" s="44"/>
      <c r="J30" s="44"/>
      <c r="K30" s="44"/>
      <c r="L30" s="44"/>
      <c r="M30" s="45"/>
    </row>
    <row r="31" spans="1:13">
      <c r="A31" s="2519"/>
      <c r="B31" s="2523" t="s">
        <v>489</v>
      </c>
      <c r="C31" s="64"/>
      <c r="D31" s="65"/>
      <c r="E31" s="65"/>
      <c r="F31" s="65"/>
      <c r="G31" s="65"/>
      <c r="H31" s="65"/>
      <c r="I31" s="65"/>
      <c r="J31" s="65"/>
      <c r="K31" s="65"/>
      <c r="L31" s="18"/>
      <c r="M31" s="19"/>
    </row>
    <row r="32" spans="1:13">
      <c r="A32" s="2519"/>
      <c r="B32" s="2432"/>
      <c r="C32" s="66" t="s">
        <v>490</v>
      </c>
      <c r="D32" s="139">
        <v>2020</v>
      </c>
      <c r="E32" s="67"/>
      <c r="F32" s="48" t="s">
        <v>491</v>
      </c>
      <c r="G32" s="68" t="s">
        <v>859</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523" t="s">
        <v>493</v>
      </c>
      <c r="C34" s="69"/>
      <c r="D34" s="70"/>
      <c r="E34" s="70"/>
      <c r="F34" s="70"/>
      <c r="G34" s="70"/>
      <c r="H34" s="70"/>
      <c r="I34" s="70"/>
      <c r="J34" s="70"/>
      <c r="K34" s="70"/>
      <c r="L34" s="70"/>
      <c r="M34" s="71"/>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575">
        <v>1</v>
      </c>
      <c r="E36" s="2576"/>
      <c r="F36" s="2575">
        <v>1</v>
      </c>
      <c r="G36" s="2576"/>
      <c r="H36" s="2575">
        <v>1</v>
      </c>
      <c r="I36" s="2576"/>
      <c r="J36" s="2575">
        <v>1</v>
      </c>
      <c r="K36" s="2576"/>
      <c r="L36" s="2575">
        <v>1</v>
      </c>
      <c r="M36" s="2576"/>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575">
        <v>1</v>
      </c>
      <c r="E38" s="2576"/>
      <c r="F38" s="2575">
        <v>1</v>
      </c>
      <c r="G38" s="2576"/>
      <c r="H38" s="2575">
        <v>1</v>
      </c>
      <c r="I38" s="2576"/>
      <c r="J38" s="2575">
        <v>1</v>
      </c>
      <c r="K38" s="2576"/>
      <c r="L38" s="2575">
        <v>1</v>
      </c>
      <c r="M38" s="2576"/>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575">
        <v>1</v>
      </c>
      <c r="E40" s="2576"/>
      <c r="F40" s="107" t="s">
        <v>8</v>
      </c>
      <c r="G40" s="78"/>
      <c r="H40" s="107" t="s">
        <v>8</v>
      </c>
      <c r="I40" s="78"/>
      <c r="J40" s="107" t="s">
        <v>8</v>
      </c>
      <c r="K40" s="78"/>
      <c r="L40" s="107" t="s">
        <v>8</v>
      </c>
      <c r="M40" s="76"/>
    </row>
    <row r="41" spans="1:13">
      <c r="A41" s="2519"/>
      <c r="B41" s="2432"/>
      <c r="C41" s="72"/>
      <c r="D41" s="80" t="s">
        <v>508</v>
      </c>
      <c r="E41" s="80"/>
      <c r="F41" s="80" t="s">
        <v>509</v>
      </c>
      <c r="G41" s="80"/>
      <c r="H41" s="82"/>
      <c r="I41" s="82"/>
      <c r="J41" s="82"/>
      <c r="K41" s="82"/>
      <c r="L41" s="82"/>
      <c r="M41" s="83"/>
    </row>
    <row r="42" spans="1:13">
      <c r="A42" s="2519"/>
      <c r="B42" s="2432"/>
      <c r="C42" s="72"/>
      <c r="D42" s="107" t="s">
        <v>8</v>
      </c>
      <c r="E42" s="78"/>
      <c r="F42" s="2575">
        <v>1</v>
      </c>
      <c r="G42" s="2606"/>
      <c r="H42" s="2607"/>
      <c r="I42" s="2607"/>
      <c r="J42" s="73"/>
      <c r="K42" s="73"/>
      <c r="L42" s="73"/>
      <c r="M42" s="85"/>
    </row>
    <row r="43" spans="1:13">
      <c r="A43" s="2519"/>
      <c r="B43" s="2432"/>
      <c r="C43" s="86"/>
      <c r="D43" s="79"/>
      <c r="E43" s="80"/>
      <c r="F43" s="79"/>
      <c r="G43" s="80"/>
      <c r="H43" s="87"/>
      <c r="I43" s="88"/>
      <c r="J43" s="87"/>
      <c r="K43" s="88"/>
      <c r="L43" s="87"/>
      <c r="M43" s="89"/>
    </row>
    <row r="44" spans="1:13" ht="18" customHeight="1">
      <c r="A44" s="2519"/>
      <c r="B44" s="2523" t="s">
        <v>510</v>
      </c>
      <c r="C44" s="46"/>
      <c r="D44" s="47"/>
      <c r="E44" s="47"/>
      <c r="F44" s="47"/>
      <c r="G44" s="47"/>
      <c r="H44" s="47"/>
      <c r="I44" s="47"/>
      <c r="J44" s="47"/>
      <c r="K44" s="47"/>
      <c r="L44" s="21"/>
      <c r="M44" s="22"/>
    </row>
    <row r="45" spans="1:13" ht="15.75" customHeight="1">
      <c r="A45" s="2519"/>
      <c r="B45" s="2432"/>
      <c r="C45" s="90"/>
      <c r="D45" s="91" t="s">
        <v>131</v>
      </c>
      <c r="E45" s="92" t="s">
        <v>28</v>
      </c>
      <c r="F45" s="2453" t="s">
        <v>511</v>
      </c>
      <c r="G45" s="2529"/>
      <c r="H45" s="2529"/>
      <c r="I45" s="2529"/>
      <c r="J45" s="2529"/>
      <c r="K45" s="94" t="s">
        <v>512</v>
      </c>
      <c r="L45" s="2577"/>
      <c r="M45" s="2578"/>
    </row>
    <row r="46" spans="1:13" ht="15.75" customHeight="1">
      <c r="A46" s="2519"/>
      <c r="B46" s="2432"/>
      <c r="C46" s="90"/>
      <c r="D46" s="95"/>
      <c r="E46" s="38" t="s">
        <v>534</v>
      </c>
      <c r="F46" s="2453"/>
      <c r="G46" s="2529"/>
      <c r="H46" s="2529"/>
      <c r="I46" s="2529"/>
      <c r="J46" s="2529"/>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513" t="s">
        <v>1165</v>
      </c>
      <c r="D48" s="2514"/>
      <c r="E48" s="2514"/>
      <c r="F48" s="2514"/>
      <c r="G48" s="2514"/>
      <c r="H48" s="2514"/>
      <c r="I48" s="2514"/>
      <c r="J48" s="2514"/>
      <c r="K48" s="2514"/>
      <c r="L48" s="2514"/>
      <c r="M48" s="2515"/>
    </row>
    <row r="49" spans="1:13" ht="38.25" customHeight="1">
      <c r="A49" s="2519"/>
      <c r="B49" s="5" t="s">
        <v>514</v>
      </c>
      <c r="C49" s="2513" t="s">
        <v>1166</v>
      </c>
      <c r="D49" s="2514"/>
      <c r="E49" s="2514"/>
      <c r="F49" s="2514"/>
      <c r="G49" s="2514"/>
      <c r="H49" s="2514"/>
      <c r="I49" s="2514"/>
      <c r="J49" s="2514"/>
      <c r="K49" s="2514"/>
      <c r="L49" s="2514"/>
      <c r="M49" s="2515"/>
    </row>
    <row r="50" spans="1:13" ht="15.75" customHeight="1">
      <c r="A50" s="2519"/>
      <c r="B50" s="5" t="s">
        <v>515</v>
      </c>
      <c r="C50" s="147" t="s">
        <v>516</v>
      </c>
      <c r="D50" s="148"/>
      <c r="E50" s="148"/>
      <c r="F50" s="148"/>
      <c r="G50" s="148"/>
      <c r="H50" s="148"/>
      <c r="I50" s="148"/>
      <c r="J50" s="148"/>
      <c r="K50" s="148"/>
      <c r="L50" s="148"/>
      <c r="M50" s="149"/>
    </row>
    <row r="51" spans="1:13">
      <c r="A51" s="2519"/>
      <c r="B51" s="5" t="s">
        <v>517</v>
      </c>
      <c r="C51" s="2645" t="s">
        <v>9</v>
      </c>
      <c r="D51" s="2580"/>
      <c r="E51" s="2580"/>
      <c r="F51" s="2580"/>
      <c r="G51" s="2580"/>
      <c r="H51" s="2580"/>
      <c r="I51" s="2580"/>
      <c r="J51" s="2580"/>
      <c r="K51" s="2580"/>
      <c r="L51" s="2580"/>
      <c r="M51" s="2581"/>
    </row>
    <row r="52" spans="1:13" ht="30" customHeight="1">
      <c r="A52" s="2501" t="s">
        <v>518</v>
      </c>
      <c r="B52" s="98" t="s">
        <v>519</v>
      </c>
      <c r="C52" s="2591" t="str">
        <f>+'[21]Plan de acción-Gestión Pública'!CQ22</f>
        <v>Paola Rivas De la Espriella</v>
      </c>
      <c r="D52" s="2592"/>
      <c r="E52" s="2592"/>
      <c r="F52" s="2592"/>
      <c r="G52" s="2592"/>
      <c r="H52" s="2592"/>
      <c r="I52" s="2592"/>
      <c r="J52" s="2592"/>
      <c r="K52" s="2592"/>
      <c r="L52" s="2592"/>
      <c r="M52" s="2593"/>
    </row>
    <row r="53" spans="1:13" ht="15.75" customHeight="1">
      <c r="A53" s="2502"/>
      <c r="B53" s="98" t="s">
        <v>521</v>
      </c>
      <c r="C53" s="2591" t="s">
        <v>1160</v>
      </c>
      <c r="D53" s="2592"/>
      <c r="E53" s="2592"/>
      <c r="F53" s="2592"/>
      <c r="G53" s="2592"/>
      <c r="H53" s="2592"/>
      <c r="I53" s="2592"/>
      <c r="J53" s="2592"/>
      <c r="K53" s="2592"/>
      <c r="L53" s="2592"/>
      <c r="M53" s="2593"/>
    </row>
    <row r="54" spans="1:13" ht="15.75" customHeight="1">
      <c r="A54" s="2502"/>
      <c r="B54" s="98" t="s">
        <v>523</v>
      </c>
      <c r="C54" s="2591" t="str">
        <f>+'[21]Plan de acción-Gestión Pública'!CO22</f>
        <v>Secretaría General</v>
      </c>
      <c r="D54" s="2592"/>
      <c r="E54" s="2592"/>
      <c r="F54" s="2592"/>
      <c r="G54" s="2592"/>
      <c r="H54" s="2592"/>
      <c r="I54" s="2592"/>
      <c r="J54" s="2592"/>
      <c r="K54" s="2592"/>
      <c r="L54" s="2592"/>
      <c r="M54" s="2593"/>
    </row>
    <row r="55" spans="1:13" ht="15.75" customHeight="1">
      <c r="A55" s="2502"/>
      <c r="B55" s="99" t="s">
        <v>524</v>
      </c>
      <c r="C55" s="2591" t="str">
        <f>+'[21]Plan de acción-Gestión Pública'!CP22</f>
        <v>Alta Consejería para los Derechos de las Víctimas, la Paz y la Reconciliación</v>
      </c>
      <c r="D55" s="2592"/>
      <c r="E55" s="2592"/>
      <c r="F55" s="2592"/>
      <c r="G55" s="2592"/>
      <c r="H55" s="2592"/>
      <c r="I55" s="2592"/>
      <c r="J55" s="2592"/>
      <c r="K55" s="2592"/>
      <c r="L55" s="2592"/>
      <c r="M55" s="2593"/>
    </row>
    <row r="56" spans="1:13" ht="15.75" customHeight="1">
      <c r="A56" s="2502"/>
      <c r="B56" s="98" t="s">
        <v>526</v>
      </c>
      <c r="C56" s="2591" t="str">
        <f>+'[21]Plan de acción-Gestión Pública'!CS22</f>
        <v>pirivas@alcaldiabogota.gov.co</v>
      </c>
      <c r="D56" s="2592"/>
      <c r="E56" s="2592"/>
      <c r="F56" s="2592"/>
      <c r="G56" s="2592"/>
      <c r="H56" s="2592"/>
      <c r="I56" s="2592"/>
      <c r="J56" s="2592"/>
      <c r="K56" s="2592"/>
      <c r="L56" s="2592"/>
      <c r="M56" s="2593"/>
    </row>
    <row r="57" spans="1:13" ht="16.5" customHeight="1" thickBot="1">
      <c r="A57" s="2516"/>
      <c r="B57" s="98" t="s">
        <v>527</v>
      </c>
      <c r="C57" s="2591" t="str">
        <f>+'[21]Plan de acción-Gestión Pública'!CR22</f>
        <v>3813000 Ext 2625</v>
      </c>
      <c r="D57" s="2592"/>
      <c r="E57" s="2592"/>
      <c r="F57" s="2592"/>
      <c r="G57" s="2592"/>
      <c r="H57" s="2592"/>
      <c r="I57" s="2592"/>
      <c r="J57" s="2592"/>
      <c r="K57" s="2592"/>
      <c r="L57" s="2592"/>
      <c r="M57" s="2593"/>
    </row>
    <row r="58" spans="1:13" ht="15.75" customHeight="1">
      <c r="A58" s="2501" t="s">
        <v>528</v>
      </c>
      <c r="B58" s="100" t="s">
        <v>529</v>
      </c>
      <c r="C58" s="2591" t="s">
        <v>647</v>
      </c>
      <c r="D58" s="2592"/>
      <c r="E58" s="2592"/>
      <c r="F58" s="2592"/>
      <c r="G58" s="2592"/>
      <c r="H58" s="2592"/>
      <c r="I58" s="2592"/>
      <c r="J58" s="2592"/>
      <c r="K58" s="2592"/>
      <c r="L58" s="2592"/>
      <c r="M58" s="2593"/>
    </row>
    <row r="59" spans="1:13" ht="30" customHeight="1">
      <c r="A59" s="2502"/>
      <c r="B59" s="100" t="s">
        <v>531</v>
      </c>
      <c r="C59" s="2591" t="s">
        <v>648</v>
      </c>
      <c r="D59" s="2592"/>
      <c r="E59" s="2592"/>
      <c r="F59" s="2592"/>
      <c r="G59" s="2592"/>
      <c r="H59" s="2592"/>
      <c r="I59" s="2592"/>
      <c r="J59" s="2592"/>
      <c r="K59" s="2592"/>
      <c r="L59" s="2592"/>
      <c r="M59" s="2593"/>
    </row>
    <row r="60" spans="1:13" ht="30" customHeight="1" thickBot="1">
      <c r="A60" s="2502"/>
      <c r="B60" s="101" t="s">
        <v>5</v>
      </c>
      <c r="C60" s="2591" t="s">
        <v>60</v>
      </c>
      <c r="D60" s="2592"/>
      <c r="E60" s="2592"/>
      <c r="F60" s="2592"/>
      <c r="G60" s="2592"/>
      <c r="H60" s="2592"/>
      <c r="I60" s="2592"/>
      <c r="J60" s="2592"/>
      <c r="K60" s="2592"/>
      <c r="L60" s="2592"/>
      <c r="M60" s="259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display="alix.montes@ambientebogota.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PPMYEG final.xlsx]Desplegables'!#REF!</xm:f>
          </x14:formula1>
          <xm:sqref>C7 C14:D14</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B1" sqref="B1"/>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1143</v>
      </c>
      <c r="C1" s="153"/>
      <c r="D1" s="153"/>
      <c r="E1" s="153"/>
      <c r="F1" s="153"/>
      <c r="G1" s="153"/>
      <c r="H1" s="153"/>
      <c r="I1" s="153"/>
      <c r="J1" s="153"/>
      <c r="K1" s="153"/>
      <c r="L1" s="153"/>
      <c r="M1" s="154"/>
    </row>
    <row r="2" spans="1:13" ht="31.5" customHeight="1">
      <c r="A2" s="2547" t="s">
        <v>457</v>
      </c>
      <c r="B2" s="4" t="s">
        <v>458</v>
      </c>
      <c r="C2" s="2582" t="s">
        <v>256</v>
      </c>
      <c r="D2" s="2583"/>
      <c r="E2" s="2583"/>
      <c r="F2" s="2583"/>
      <c r="G2" s="2583"/>
      <c r="H2" s="2583"/>
      <c r="I2" s="2583"/>
      <c r="J2" s="2583"/>
      <c r="K2" s="2583"/>
      <c r="L2" s="2583"/>
      <c r="M2" s="2584"/>
    </row>
    <row r="3" spans="1:13" ht="42" customHeight="1">
      <c r="A3" s="2548"/>
      <c r="B3" s="109" t="s">
        <v>538</v>
      </c>
      <c r="C3" s="2503" t="s">
        <v>220</v>
      </c>
      <c r="D3" s="2504"/>
      <c r="E3" s="2504"/>
      <c r="F3" s="2504"/>
      <c r="G3" s="2504"/>
      <c r="H3" s="2504"/>
      <c r="I3" s="2504"/>
      <c r="J3" s="2504"/>
      <c r="K3" s="2504"/>
      <c r="L3" s="2504"/>
      <c r="M3" s="2505"/>
    </row>
    <row r="4" spans="1:13" ht="15.75" customHeight="1">
      <c r="A4" s="2548"/>
      <c r="B4" s="13" t="s">
        <v>3</v>
      </c>
      <c r="C4" s="7" t="s">
        <v>28</v>
      </c>
      <c r="D4" s="8"/>
      <c r="E4" s="9"/>
      <c r="F4" s="2585" t="s">
        <v>4</v>
      </c>
      <c r="G4" s="2586"/>
      <c r="H4" s="10" t="s">
        <v>8</v>
      </c>
      <c r="I4" s="11"/>
      <c r="J4" s="11"/>
      <c r="K4" s="11"/>
      <c r="L4" s="11"/>
      <c r="M4" s="12"/>
    </row>
    <row r="5" spans="1:13" ht="30" customHeight="1">
      <c r="A5" s="2548"/>
      <c r="B5" s="13" t="s">
        <v>459</v>
      </c>
      <c r="C5" s="2503" t="s">
        <v>8</v>
      </c>
      <c r="D5" s="2504"/>
      <c r="E5" s="2504"/>
      <c r="F5" s="2504"/>
      <c r="G5" s="2504"/>
      <c r="H5" s="2504"/>
      <c r="I5" s="2504"/>
      <c r="J5" s="2504"/>
      <c r="K5" s="2504"/>
      <c r="L5" s="2504"/>
      <c r="M5" s="2505"/>
    </row>
    <row r="6" spans="1:13" ht="23.25" customHeight="1">
      <c r="A6" s="2548"/>
      <c r="B6" s="13" t="s">
        <v>460</v>
      </c>
      <c r="C6" s="2503" t="s">
        <v>8</v>
      </c>
      <c r="D6" s="2504"/>
      <c r="E6" s="2504"/>
      <c r="F6" s="2504"/>
      <c r="G6" s="2504"/>
      <c r="H6" s="2504"/>
      <c r="I6" s="2504"/>
      <c r="J6" s="2504"/>
      <c r="K6" s="2504"/>
      <c r="L6" s="2504"/>
      <c r="M6" s="2505"/>
    </row>
    <row r="7" spans="1:13" ht="15.75" customHeight="1">
      <c r="A7" s="2548"/>
      <c r="B7" s="109" t="s">
        <v>461</v>
      </c>
      <c r="C7" s="2924" t="s">
        <v>258</v>
      </c>
      <c r="D7" s="2925"/>
      <c r="E7" s="213"/>
      <c r="F7" s="213"/>
      <c r="G7" s="214"/>
      <c r="H7" s="215" t="s">
        <v>5</v>
      </c>
      <c r="I7" s="2926" t="s">
        <v>259</v>
      </c>
      <c r="J7" s="2925"/>
      <c r="K7" s="2925"/>
      <c r="L7" s="2925"/>
      <c r="M7" s="2927"/>
    </row>
    <row r="8" spans="1:13" ht="15.75" customHeight="1">
      <c r="A8" s="2548"/>
      <c r="B8" s="2876" t="s">
        <v>462</v>
      </c>
      <c r="C8" s="216"/>
      <c r="D8" s="177"/>
      <c r="E8" s="177"/>
      <c r="F8" s="216"/>
      <c r="G8" s="177"/>
      <c r="H8" s="177"/>
      <c r="I8" s="177"/>
      <c r="J8" s="177"/>
      <c r="K8" s="177"/>
      <c r="L8" s="177"/>
      <c r="M8" s="217"/>
    </row>
    <row r="9" spans="1:13" ht="15.75" customHeight="1">
      <c r="A9" s="2548"/>
      <c r="B9" s="2540"/>
      <c r="C9" s="2436" t="s">
        <v>669</v>
      </c>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1168</v>
      </c>
      <c r="D11" s="2859"/>
      <c r="E11" s="2859"/>
      <c r="F11" s="2859"/>
      <c r="G11" s="2859"/>
      <c r="H11" s="2859"/>
      <c r="I11" s="2859"/>
      <c r="J11" s="2859"/>
      <c r="K11" s="2859"/>
      <c r="L11" s="2859"/>
      <c r="M11" s="2860"/>
    </row>
    <row r="12" spans="1:13" ht="111" customHeight="1">
      <c r="A12" s="2548"/>
      <c r="B12" s="109" t="s">
        <v>543</v>
      </c>
      <c r="C12" s="2880" t="s">
        <v>1169</v>
      </c>
      <c r="D12" s="2881"/>
      <c r="E12" s="2881"/>
      <c r="F12" s="2881"/>
      <c r="G12" s="2881"/>
      <c r="H12" s="2881"/>
      <c r="I12" s="2881"/>
      <c r="J12" s="2881"/>
      <c r="K12" s="2881"/>
      <c r="L12" s="2881"/>
      <c r="M12" s="2882"/>
    </row>
    <row r="13" spans="1:13" ht="60" customHeight="1">
      <c r="A13" s="2548"/>
      <c r="B13" s="109" t="s">
        <v>545</v>
      </c>
      <c r="C13" s="2858" t="s">
        <v>219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204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257</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c r="K25" s="48"/>
      <c r="L25" s="21"/>
      <c r="M25" s="22"/>
    </row>
    <row r="26" spans="1:13">
      <c r="A26" s="2519"/>
      <c r="B26" s="2432"/>
      <c r="C26" s="33" t="s">
        <v>483</v>
      </c>
      <c r="D26" s="230"/>
      <c r="E26" s="21"/>
      <c r="F26" s="35" t="s">
        <v>484</v>
      </c>
      <c r="G26" s="227" t="s">
        <v>534</v>
      </c>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922">
        <v>1</v>
      </c>
      <c r="E36" s="2923"/>
      <c r="F36" s="2922">
        <v>1</v>
      </c>
      <c r="G36" s="2923"/>
      <c r="H36" s="2922">
        <v>1</v>
      </c>
      <c r="I36" s="2923"/>
      <c r="J36" s="2922">
        <v>1</v>
      </c>
      <c r="K36" s="2923"/>
      <c r="L36" s="2922">
        <v>1</v>
      </c>
      <c r="M36" s="292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922">
        <v>1</v>
      </c>
      <c r="E38" s="2923"/>
      <c r="F38" s="2922">
        <v>1</v>
      </c>
      <c r="G38" s="2923"/>
      <c r="H38" s="2922">
        <v>1</v>
      </c>
      <c r="I38" s="2923"/>
      <c r="J38" s="2922">
        <v>1</v>
      </c>
      <c r="K38" s="2923"/>
      <c r="L38" s="2922">
        <v>1</v>
      </c>
      <c r="M38" s="292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922">
        <v>1</v>
      </c>
      <c r="E40" s="2923"/>
      <c r="F40" s="241" t="s">
        <v>8</v>
      </c>
      <c r="G40" s="242"/>
      <c r="H40" s="241" t="s">
        <v>8</v>
      </c>
      <c r="I40" s="242"/>
      <c r="J40" s="241" t="s">
        <v>8</v>
      </c>
      <c r="K40" s="242"/>
      <c r="L40" s="241" t="s">
        <v>8</v>
      </c>
      <c r="M40" s="243"/>
    </row>
    <row r="41" spans="1:13">
      <c r="A41" s="2519"/>
      <c r="B41" s="2432"/>
      <c r="C41" s="72"/>
      <c r="D41" s="244" t="s">
        <v>508</v>
      </c>
      <c r="E41" s="244"/>
      <c r="F41" s="244" t="s">
        <v>509</v>
      </c>
      <c r="G41" s="244"/>
      <c r="H41" s="82"/>
      <c r="I41" s="82"/>
      <c r="J41" s="82"/>
      <c r="K41" s="82"/>
      <c r="L41" s="82"/>
      <c r="M41" s="245"/>
    </row>
    <row r="42" spans="1:13">
      <c r="A42" s="2519"/>
      <c r="B42" s="2432"/>
      <c r="C42" s="72"/>
      <c r="D42" s="241" t="s">
        <v>8</v>
      </c>
      <c r="E42" s="242"/>
      <c r="F42" s="2922">
        <v>1</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920" t="s">
        <v>535</v>
      </c>
      <c r="H45" s="2921"/>
      <c r="I45" s="2921"/>
      <c r="J45" s="2921"/>
      <c r="K45" s="94" t="s">
        <v>512</v>
      </c>
      <c r="L45" s="2884"/>
      <c r="M45" s="2885"/>
    </row>
    <row r="46" spans="1:13" ht="15.75" customHeight="1">
      <c r="A46" s="2519"/>
      <c r="B46" s="2432"/>
      <c r="C46" s="90"/>
      <c r="D46" s="247" t="s">
        <v>534</v>
      </c>
      <c r="E46" s="226"/>
      <c r="F46" s="2453"/>
      <c r="G46" s="2921"/>
      <c r="H46" s="2921"/>
      <c r="I46" s="2921"/>
      <c r="J46" s="29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1170</v>
      </c>
      <c r="D48" s="2859"/>
      <c r="E48" s="2859"/>
      <c r="F48" s="2859"/>
      <c r="G48" s="2859"/>
      <c r="H48" s="2859"/>
      <c r="I48" s="2859"/>
      <c r="J48" s="2859"/>
      <c r="K48" s="2859"/>
      <c r="L48" s="2859"/>
      <c r="M48" s="2860"/>
    </row>
    <row r="49" spans="1:13" ht="38.25" customHeight="1">
      <c r="A49" s="2519"/>
      <c r="B49" s="5" t="s">
        <v>514</v>
      </c>
      <c r="C49" s="2858" t="s">
        <v>1171</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t="s">
        <v>9</v>
      </c>
      <c r="D51" s="2864"/>
      <c r="E51" s="2864"/>
      <c r="F51" s="2864"/>
      <c r="G51" s="2864"/>
      <c r="H51" s="2864"/>
      <c r="I51" s="2864"/>
      <c r="J51" s="2864"/>
      <c r="K51" s="2864"/>
      <c r="L51" s="2864"/>
      <c r="M51" s="2865"/>
    </row>
    <row r="52" spans="1:13" ht="30" customHeight="1">
      <c r="A52" s="2887" t="s">
        <v>518</v>
      </c>
      <c r="B52" s="98" t="s">
        <v>519</v>
      </c>
      <c r="C52" s="2915" t="s">
        <v>1172</v>
      </c>
      <c r="D52" s="2916"/>
      <c r="E52" s="2916"/>
      <c r="F52" s="2916"/>
      <c r="G52" s="2916"/>
      <c r="H52" s="2916"/>
      <c r="I52" s="2916"/>
      <c r="J52" s="2916"/>
      <c r="K52" s="2916"/>
      <c r="L52" s="2916"/>
      <c r="M52" s="2917"/>
    </row>
    <row r="53" spans="1:13" ht="15.75" customHeight="1">
      <c r="A53" s="2502"/>
      <c r="B53" s="98" t="s">
        <v>521</v>
      </c>
      <c r="C53" s="2915" t="s">
        <v>1173</v>
      </c>
      <c r="D53" s="2916"/>
      <c r="E53" s="2916"/>
      <c r="F53" s="2916"/>
      <c r="G53" s="2916"/>
      <c r="H53" s="2916"/>
      <c r="I53" s="2916"/>
      <c r="J53" s="2916"/>
      <c r="K53" s="2916"/>
      <c r="L53" s="2916"/>
      <c r="M53" s="2917"/>
    </row>
    <row r="54" spans="1:13" ht="15.75" customHeight="1">
      <c r="A54" s="2502"/>
      <c r="B54" s="98" t="s">
        <v>523</v>
      </c>
      <c r="C54" s="2915" t="s">
        <v>1174</v>
      </c>
      <c r="D54" s="2916"/>
      <c r="E54" s="2916"/>
      <c r="F54" s="2916"/>
      <c r="G54" s="2916"/>
      <c r="H54" s="2916"/>
      <c r="I54" s="2916"/>
      <c r="J54" s="2916"/>
      <c r="K54" s="2916"/>
      <c r="L54" s="2916"/>
      <c r="M54" s="2917"/>
    </row>
    <row r="55" spans="1:13" ht="15.75" customHeight="1">
      <c r="A55" s="2502"/>
      <c r="B55" s="99" t="s">
        <v>524</v>
      </c>
      <c r="C55" s="2915" t="s">
        <v>1175</v>
      </c>
      <c r="D55" s="2916"/>
      <c r="E55" s="2916"/>
      <c r="F55" s="2916"/>
      <c r="G55" s="2916"/>
      <c r="H55" s="2916"/>
      <c r="I55" s="2916"/>
      <c r="J55" s="2916"/>
      <c r="K55" s="2916"/>
      <c r="L55" s="2916"/>
      <c r="M55" s="2917"/>
    </row>
    <row r="56" spans="1:13" ht="15.75" customHeight="1">
      <c r="A56" s="2502"/>
      <c r="B56" s="98" t="s">
        <v>526</v>
      </c>
      <c r="C56" s="2918" t="s">
        <v>1176</v>
      </c>
      <c r="D56" s="2916"/>
      <c r="E56" s="2916"/>
      <c r="F56" s="2916"/>
      <c r="G56" s="2916"/>
      <c r="H56" s="2916"/>
      <c r="I56" s="2916"/>
      <c r="J56" s="2916"/>
      <c r="K56" s="2916"/>
      <c r="L56" s="2916"/>
      <c r="M56" s="2917"/>
    </row>
    <row r="57" spans="1:13" ht="16.5" customHeight="1" thickBot="1">
      <c r="A57" s="2516"/>
      <c r="B57" s="98" t="s">
        <v>527</v>
      </c>
      <c r="C57" s="2919">
        <v>3184922646</v>
      </c>
      <c r="D57" s="2916"/>
      <c r="E57" s="2916"/>
      <c r="F57" s="2916"/>
      <c r="G57" s="2916"/>
      <c r="H57" s="2916"/>
      <c r="I57" s="2916"/>
      <c r="J57" s="2916"/>
      <c r="K57" s="2916"/>
      <c r="L57" s="2916"/>
      <c r="M57" s="2917"/>
    </row>
    <row r="58" spans="1:13" ht="15.75" customHeight="1">
      <c r="A58" s="2887" t="s">
        <v>528</v>
      </c>
      <c r="B58" s="100" t="s">
        <v>529</v>
      </c>
      <c r="C58" s="2911" t="s">
        <v>1177</v>
      </c>
      <c r="D58" s="2912"/>
      <c r="E58" s="2912"/>
      <c r="F58" s="2912"/>
      <c r="G58" s="2912"/>
      <c r="H58" s="2912"/>
      <c r="I58" s="2912"/>
      <c r="J58" s="2912"/>
      <c r="K58" s="2912"/>
      <c r="L58" s="2912"/>
      <c r="M58" s="2913"/>
    </row>
    <row r="59" spans="1:13" ht="30" customHeight="1">
      <c r="A59" s="2502"/>
      <c r="B59" s="100" t="s">
        <v>531</v>
      </c>
      <c r="C59" s="2911" t="s">
        <v>648</v>
      </c>
      <c r="D59" s="2912"/>
      <c r="E59" s="2912"/>
      <c r="F59" s="2912"/>
      <c r="G59" s="2912"/>
      <c r="H59" s="2912"/>
      <c r="I59" s="2912"/>
      <c r="J59" s="2912"/>
      <c r="K59" s="2912"/>
      <c r="L59" s="2912"/>
      <c r="M59" s="2913"/>
    </row>
    <row r="60" spans="1:13" ht="30" customHeight="1" thickBot="1">
      <c r="A60" s="2502"/>
      <c r="B60" s="101" t="s">
        <v>5</v>
      </c>
      <c r="C60" s="2911" t="s">
        <v>1174</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formula1>"UPZ,Localidad,Otro"</formula1>
    </dataValidation>
    <dataValidation type="list" allowBlank="1" showInputMessage="1" showErrorMessage="1" sqref="C7">
      <formula1>"GestiónPública,Gobierno,SeguridadConvivenciayJusticia,GestiónJurídica,Hacienda ,Planeación,DesarrolloEconómicoIndustriayTurismo,Educación ,Salud,IntegraciónSocial,CulturaRecreaciónyDeporte,Ambiente,Movilidad,Hábitat,Mujer"</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2" zoomScale="80" zoomScaleNormal="80" workbookViewId="0">
      <selection activeCell="C12" sqref="C12:M12"/>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1155</v>
      </c>
      <c r="C1" s="153"/>
      <c r="D1" s="153"/>
      <c r="E1" s="153"/>
      <c r="F1" s="153"/>
      <c r="G1" s="153"/>
      <c r="H1" s="153"/>
      <c r="I1" s="153"/>
      <c r="J1" s="153"/>
      <c r="K1" s="153"/>
      <c r="L1" s="153"/>
      <c r="M1" s="154"/>
    </row>
    <row r="2" spans="1:13" ht="31.5" customHeight="1">
      <c r="A2" s="2866" t="s">
        <v>457</v>
      </c>
      <c r="B2" s="4" t="s">
        <v>458</v>
      </c>
      <c r="C2" s="2582" t="s">
        <v>260</v>
      </c>
      <c r="D2" s="2583"/>
      <c r="E2" s="2583"/>
      <c r="F2" s="2583"/>
      <c r="G2" s="2583"/>
      <c r="H2" s="2583"/>
      <c r="I2" s="2583"/>
      <c r="J2" s="2583"/>
      <c r="K2" s="2583"/>
      <c r="L2" s="2583"/>
      <c r="M2" s="2584"/>
    </row>
    <row r="3" spans="1:13" ht="42" customHeight="1">
      <c r="A3" s="2548"/>
      <c r="B3" s="109" t="s">
        <v>538</v>
      </c>
      <c r="C3" s="2869" t="s">
        <v>220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924" t="s">
        <v>258</v>
      </c>
      <c r="D7" s="2925"/>
      <c r="E7" s="213"/>
      <c r="F7" s="213"/>
      <c r="G7" s="214"/>
      <c r="H7" s="215" t="s">
        <v>5</v>
      </c>
      <c r="I7" s="2926" t="s">
        <v>259</v>
      </c>
      <c r="J7" s="2925"/>
      <c r="K7" s="2925"/>
      <c r="L7" s="2925"/>
      <c r="M7" s="2927"/>
    </row>
    <row r="8" spans="1:13" ht="15.75" customHeight="1">
      <c r="A8" s="2548"/>
      <c r="B8" s="2876" t="s">
        <v>462</v>
      </c>
      <c r="C8" s="216"/>
      <c r="D8" s="177"/>
      <c r="E8" s="177"/>
      <c r="F8" s="216"/>
      <c r="G8" s="177"/>
      <c r="H8" s="177"/>
      <c r="I8" s="177"/>
      <c r="J8" s="177"/>
      <c r="K8" s="177"/>
      <c r="L8" s="177"/>
      <c r="M8" s="217"/>
    </row>
    <row r="9" spans="1:13" ht="15.75" customHeight="1">
      <c r="A9" s="2548"/>
      <c r="B9" s="2540"/>
      <c r="C9" s="2436" t="s">
        <v>8</v>
      </c>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1179</v>
      </c>
      <c r="D11" s="2859"/>
      <c r="E11" s="2859"/>
      <c r="F11" s="2859"/>
      <c r="G11" s="2859"/>
      <c r="H11" s="2859"/>
      <c r="I11" s="2859"/>
      <c r="J11" s="2859"/>
      <c r="K11" s="2859"/>
      <c r="L11" s="2859"/>
      <c r="M11" s="2860"/>
    </row>
    <row r="12" spans="1:13" ht="111" customHeight="1">
      <c r="A12" s="2548"/>
      <c r="B12" s="109" t="s">
        <v>543</v>
      </c>
      <c r="C12" s="2880" t="s">
        <v>1180</v>
      </c>
      <c r="D12" s="2881"/>
      <c r="E12" s="2881"/>
      <c r="F12" s="2881"/>
      <c r="G12" s="2881"/>
      <c r="H12" s="2881"/>
      <c r="I12" s="2881"/>
      <c r="J12" s="2881"/>
      <c r="K12" s="2881"/>
      <c r="L12" s="2881"/>
      <c r="M12" s="2882"/>
    </row>
    <row r="13" spans="1:13" ht="60" customHeight="1">
      <c r="A13" s="2548"/>
      <c r="B13" s="109" t="s">
        <v>545</v>
      </c>
      <c r="C13" s="2858" t="s">
        <v>219</v>
      </c>
      <c r="D13" s="2859"/>
      <c r="E13" s="2859"/>
      <c r="F13" s="2859"/>
      <c r="G13" s="2859"/>
      <c r="H13" s="2859"/>
      <c r="I13" s="2859"/>
      <c r="J13" s="2859"/>
      <c r="K13" s="2859"/>
      <c r="L13" s="2859"/>
      <c r="M13" s="2860"/>
    </row>
    <row r="14" spans="1:13" ht="102.95" customHeight="1">
      <c r="A14" s="2548"/>
      <c r="B14" s="220" t="s">
        <v>547</v>
      </c>
      <c r="C14" s="2858" t="s">
        <v>262</v>
      </c>
      <c r="D14" s="2862"/>
      <c r="E14" s="222" t="s">
        <v>548</v>
      </c>
      <c r="F14" s="2863" t="s">
        <v>263</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261</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1181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928">
        <v>1</v>
      </c>
      <c r="E36" s="2894"/>
      <c r="F36" s="2928">
        <v>3</v>
      </c>
      <c r="G36" s="2894"/>
      <c r="H36" s="2928">
        <v>3</v>
      </c>
      <c r="I36" s="2894"/>
      <c r="J36" s="2928">
        <v>3</v>
      </c>
      <c r="K36" s="2894"/>
      <c r="L36" s="2928">
        <v>3</v>
      </c>
      <c r="M36" s="2894"/>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928">
        <v>3</v>
      </c>
      <c r="E38" s="2894"/>
      <c r="F38" s="2928">
        <v>3</v>
      </c>
      <c r="G38" s="2894"/>
      <c r="H38" s="2928">
        <v>3</v>
      </c>
      <c r="I38" s="2894"/>
      <c r="J38" s="2928">
        <v>3</v>
      </c>
      <c r="K38" s="2894"/>
      <c r="L38" s="2928">
        <v>3</v>
      </c>
      <c r="M38" s="2894"/>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928">
        <v>2</v>
      </c>
      <c r="E40" s="2894"/>
      <c r="F40" s="241" t="s">
        <v>8</v>
      </c>
      <c r="G40" s="242"/>
      <c r="H40" s="241" t="s">
        <v>8</v>
      </c>
      <c r="I40" s="242"/>
      <c r="J40" s="241" t="s">
        <v>8</v>
      </c>
      <c r="K40" s="242"/>
      <c r="L40" s="241" t="s">
        <v>8</v>
      </c>
      <c r="M40" s="243"/>
    </row>
    <row r="41" spans="1:13">
      <c r="A41" s="2519"/>
      <c r="B41" s="2432"/>
      <c r="C41" s="72"/>
      <c r="D41" s="244" t="s">
        <v>508</v>
      </c>
      <c r="E41" s="244"/>
      <c r="F41" s="244" t="s">
        <v>509</v>
      </c>
      <c r="G41" s="244"/>
      <c r="H41" s="82"/>
      <c r="I41" s="82"/>
      <c r="J41" s="82"/>
      <c r="K41" s="82"/>
      <c r="L41" s="82"/>
      <c r="M41" s="245"/>
    </row>
    <row r="42" spans="1:13">
      <c r="A42" s="2519"/>
      <c r="B42" s="2432"/>
      <c r="C42" s="72"/>
      <c r="D42" s="241" t="s">
        <v>8</v>
      </c>
      <c r="E42" s="242"/>
      <c r="F42" s="2928">
        <v>30</v>
      </c>
      <c r="G42" s="2894"/>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920"/>
      <c r="H45" s="2921"/>
      <c r="I45" s="2921"/>
      <c r="J45" s="2921"/>
      <c r="K45" s="94" t="s">
        <v>512</v>
      </c>
      <c r="L45" s="2884"/>
      <c r="M45" s="2885"/>
    </row>
    <row r="46" spans="1:13" ht="15.75" customHeight="1">
      <c r="A46" s="2519"/>
      <c r="B46" s="2432"/>
      <c r="C46" s="90"/>
      <c r="D46" s="247"/>
      <c r="E46" s="226" t="s">
        <v>534</v>
      </c>
      <c r="F46" s="2453"/>
      <c r="G46" s="2921"/>
      <c r="H46" s="2921"/>
      <c r="I46" s="2921"/>
      <c r="J46" s="29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1182</v>
      </c>
      <c r="D48" s="2859"/>
      <c r="E48" s="2859"/>
      <c r="F48" s="2859"/>
      <c r="G48" s="2859"/>
      <c r="H48" s="2859"/>
      <c r="I48" s="2859"/>
      <c r="J48" s="2859"/>
      <c r="K48" s="2859"/>
      <c r="L48" s="2859"/>
      <c r="M48" s="2860"/>
    </row>
    <row r="49" spans="1:13" ht="38.25" customHeight="1">
      <c r="A49" s="2519"/>
      <c r="B49" s="5" t="s">
        <v>514</v>
      </c>
      <c r="C49" s="2858" t="s">
        <v>1183</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t="s">
        <v>9</v>
      </c>
      <c r="D51" s="2864"/>
      <c r="E51" s="2864"/>
      <c r="F51" s="2864"/>
      <c r="G51" s="2864"/>
      <c r="H51" s="2864"/>
      <c r="I51" s="2864"/>
      <c r="J51" s="2864"/>
      <c r="K51" s="2864"/>
      <c r="L51" s="2864"/>
      <c r="M51" s="2865"/>
    </row>
    <row r="52" spans="1:13" ht="30" customHeight="1">
      <c r="A52" s="2887" t="s">
        <v>518</v>
      </c>
      <c r="B52" s="98" t="s">
        <v>519</v>
      </c>
      <c r="C52" s="2915" t="s">
        <v>1184</v>
      </c>
      <c r="D52" s="2916"/>
      <c r="E52" s="2916"/>
      <c r="F52" s="2916"/>
      <c r="G52" s="2916"/>
      <c r="H52" s="2916"/>
      <c r="I52" s="2916"/>
      <c r="J52" s="2916"/>
      <c r="K52" s="2916"/>
      <c r="L52" s="2916"/>
      <c r="M52" s="2917"/>
    </row>
    <row r="53" spans="1:13" ht="15.75" customHeight="1">
      <c r="A53" s="2502"/>
      <c r="B53" s="98" t="s">
        <v>521</v>
      </c>
      <c r="C53" s="2915" t="s">
        <v>1185</v>
      </c>
      <c r="D53" s="2916"/>
      <c r="E53" s="2916"/>
      <c r="F53" s="2916"/>
      <c r="G53" s="2916"/>
      <c r="H53" s="2916"/>
      <c r="I53" s="2916"/>
      <c r="J53" s="2916"/>
      <c r="K53" s="2916"/>
      <c r="L53" s="2916"/>
      <c r="M53" s="2917"/>
    </row>
    <row r="54" spans="1:13" ht="15.75" customHeight="1">
      <c r="A54" s="2502"/>
      <c r="B54" s="98" t="s">
        <v>523</v>
      </c>
      <c r="C54" s="2915" t="s">
        <v>1186</v>
      </c>
      <c r="D54" s="2916"/>
      <c r="E54" s="2916"/>
      <c r="F54" s="2916"/>
      <c r="G54" s="2916"/>
      <c r="H54" s="2916"/>
      <c r="I54" s="2916"/>
      <c r="J54" s="2916"/>
      <c r="K54" s="2916"/>
      <c r="L54" s="2916"/>
      <c r="M54" s="2917"/>
    </row>
    <row r="55" spans="1:13" ht="15.75" customHeight="1">
      <c r="A55" s="2502"/>
      <c r="B55" s="99" t="s">
        <v>524</v>
      </c>
      <c r="C55" s="2915" t="s">
        <v>1187</v>
      </c>
      <c r="D55" s="2916"/>
      <c r="E55" s="2916"/>
      <c r="F55" s="2916"/>
      <c r="G55" s="2916"/>
      <c r="H55" s="2916"/>
      <c r="I55" s="2916"/>
      <c r="J55" s="2916"/>
      <c r="K55" s="2916"/>
      <c r="L55" s="2916"/>
      <c r="M55" s="2917"/>
    </row>
    <row r="56" spans="1:13" ht="15.75" customHeight="1">
      <c r="A56" s="2502"/>
      <c r="B56" s="98" t="s">
        <v>526</v>
      </c>
      <c r="C56" s="2918" t="s">
        <v>1188</v>
      </c>
      <c r="D56" s="2916"/>
      <c r="E56" s="2916"/>
      <c r="F56" s="2916"/>
      <c r="G56" s="2916"/>
      <c r="H56" s="2916"/>
      <c r="I56" s="2916"/>
      <c r="J56" s="2916"/>
      <c r="K56" s="2916"/>
      <c r="L56" s="2916"/>
      <c r="M56" s="2917"/>
    </row>
    <row r="57" spans="1:13" ht="16.5" customHeight="1" thickBot="1">
      <c r="A57" s="2516"/>
      <c r="B57" s="98" t="s">
        <v>527</v>
      </c>
      <c r="C57" s="2915" t="s">
        <v>1189</v>
      </c>
      <c r="D57" s="2916"/>
      <c r="E57" s="2916"/>
      <c r="F57" s="2916"/>
      <c r="G57" s="2916"/>
      <c r="H57" s="2916"/>
      <c r="I57" s="2916"/>
      <c r="J57" s="2916"/>
      <c r="K57" s="2916"/>
      <c r="L57" s="2916"/>
      <c r="M57" s="2917"/>
    </row>
    <row r="58" spans="1:13" ht="15.75" customHeight="1">
      <c r="A58" s="2887" t="s">
        <v>528</v>
      </c>
      <c r="B58" s="100" t="s">
        <v>529</v>
      </c>
      <c r="C58" s="2911" t="s">
        <v>1177</v>
      </c>
      <c r="D58" s="2912"/>
      <c r="E58" s="2912"/>
      <c r="F58" s="2912"/>
      <c r="G58" s="2912"/>
      <c r="H58" s="2912"/>
      <c r="I58" s="2912"/>
      <c r="J58" s="2912"/>
      <c r="K58" s="2912"/>
      <c r="L58" s="2912"/>
      <c r="M58" s="2913"/>
    </row>
    <row r="59" spans="1:13" ht="30" customHeight="1">
      <c r="A59" s="2502"/>
      <c r="B59" s="100" t="s">
        <v>531</v>
      </c>
      <c r="C59" s="2911" t="s">
        <v>648</v>
      </c>
      <c r="D59" s="2912"/>
      <c r="E59" s="2912"/>
      <c r="F59" s="2912"/>
      <c r="G59" s="2912"/>
      <c r="H59" s="2912"/>
      <c r="I59" s="2912"/>
      <c r="J59" s="2912"/>
      <c r="K59" s="2912"/>
      <c r="L59" s="2912"/>
      <c r="M59" s="2913"/>
    </row>
    <row r="60" spans="1:13" ht="30" customHeight="1" thickBot="1">
      <c r="A60" s="2502"/>
      <c r="B60" s="101" t="s">
        <v>5</v>
      </c>
      <c r="C60" s="2911" t="s">
        <v>1174</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C7">
      <formula1>"GestiónPública,Gobierno,SeguridadConvivenciayJusticia,GestiónJurídica,Hacienda ,Planeación,DesarrolloEconómicoIndustriayTurismo,Educación ,Salud,IntegraciónSocial,CulturaRecreaciónyDeporte,Ambiente,Movilidad,Hábitat,Mujer"</formula1>
    </dataValidation>
    <dataValidation type="list" allowBlank="1" showInputMessage="1" showErrorMessage="1" sqref="G45:J46">
      <formula1>"UPZ,Localidad,Otro"</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2" zoomScale="80" zoomScaleNormal="80" workbookViewId="0">
      <selection activeCell="C8" sqref="C8:J10"/>
    </sheetView>
  </sheetViews>
  <sheetFormatPr baseColWidth="10" defaultColWidth="11.42578125" defaultRowHeight="15.75"/>
  <cols>
    <col min="1" max="1" width="25.140625" style="3" customWidth="1"/>
    <col min="2" max="2" width="39.140625" style="105" customWidth="1"/>
    <col min="3" max="5" width="11.42578125" style="3"/>
    <col min="6" max="6" width="12.140625" style="3" customWidth="1"/>
    <col min="7" max="16384" width="11.42578125" style="3"/>
  </cols>
  <sheetData>
    <row r="1" spans="1:13" ht="16.5" thickBot="1">
      <c r="A1" s="2"/>
      <c r="B1" s="103" t="s">
        <v>1161</v>
      </c>
      <c r="C1" s="153"/>
      <c r="D1" s="153"/>
      <c r="E1" s="153"/>
      <c r="F1" s="153"/>
      <c r="G1" s="153"/>
      <c r="H1" s="153"/>
      <c r="I1" s="153"/>
      <c r="J1" s="153"/>
      <c r="K1" s="153"/>
      <c r="L1" s="153"/>
      <c r="M1" s="154"/>
    </row>
    <row r="2" spans="1:13" ht="31.5" customHeight="1">
      <c r="A2" s="2866" t="s">
        <v>457</v>
      </c>
      <c r="B2" s="4" t="s">
        <v>458</v>
      </c>
      <c r="C2" s="2582" t="s">
        <v>264</v>
      </c>
      <c r="D2" s="2583"/>
      <c r="E2" s="2583"/>
      <c r="F2" s="2583"/>
      <c r="G2" s="2583"/>
      <c r="H2" s="2583"/>
      <c r="I2" s="2583"/>
      <c r="J2" s="2583"/>
      <c r="K2" s="2583"/>
      <c r="L2" s="2583"/>
      <c r="M2" s="2584"/>
    </row>
    <row r="3" spans="1:13" ht="42" customHeight="1">
      <c r="A3" s="2548"/>
      <c r="B3" s="109" t="s">
        <v>538</v>
      </c>
      <c r="C3" s="2869" t="s">
        <v>220</v>
      </c>
      <c r="D3" s="2870"/>
      <c r="E3" s="2870"/>
      <c r="F3" s="2870"/>
      <c r="G3" s="2870"/>
      <c r="H3" s="2870"/>
      <c r="I3" s="2870"/>
      <c r="J3" s="2870"/>
      <c r="K3" s="2870"/>
      <c r="L3" s="2870"/>
      <c r="M3" s="2871"/>
    </row>
    <row r="4" spans="1:13" ht="15.75" customHeight="1">
      <c r="A4" s="2548"/>
      <c r="B4" s="13" t="s">
        <v>3</v>
      </c>
      <c r="C4" s="255" t="s">
        <v>28</v>
      </c>
      <c r="D4" s="256"/>
      <c r="E4" s="257"/>
      <c r="F4" s="2867" t="s">
        <v>4</v>
      </c>
      <c r="G4" s="2868"/>
      <c r="H4" s="258" t="s">
        <v>8</v>
      </c>
      <c r="I4" s="259"/>
      <c r="J4" s="259"/>
      <c r="K4" s="259"/>
      <c r="L4" s="259"/>
      <c r="M4" s="260"/>
    </row>
    <row r="5" spans="1:13" ht="30" customHeight="1">
      <c r="A5" s="2548"/>
      <c r="B5" s="13" t="s">
        <v>459</v>
      </c>
      <c r="C5" s="2869" t="s">
        <v>8</v>
      </c>
      <c r="D5" s="2870"/>
      <c r="E5" s="2870"/>
      <c r="F5" s="2870"/>
      <c r="G5" s="2870"/>
      <c r="H5" s="2870"/>
      <c r="I5" s="2870"/>
      <c r="J5" s="2870"/>
      <c r="K5" s="2870"/>
      <c r="L5" s="2870"/>
      <c r="M5" s="2871"/>
    </row>
    <row r="6" spans="1:13" ht="23.25" customHeight="1">
      <c r="A6" s="2548"/>
      <c r="B6" s="13" t="s">
        <v>460</v>
      </c>
      <c r="C6" s="2869" t="s">
        <v>8</v>
      </c>
      <c r="D6" s="2870"/>
      <c r="E6" s="2870"/>
      <c r="F6" s="2870"/>
      <c r="G6" s="2870"/>
      <c r="H6" s="2870"/>
      <c r="I6" s="2870"/>
      <c r="J6" s="2870"/>
      <c r="K6" s="2870"/>
      <c r="L6" s="2870"/>
      <c r="M6" s="2871"/>
    </row>
    <row r="7" spans="1:13" ht="15.75" customHeight="1">
      <c r="A7" s="2548"/>
      <c r="B7" s="109" t="s">
        <v>461</v>
      </c>
      <c r="C7" s="2872" t="s">
        <v>0</v>
      </c>
      <c r="D7" s="2873"/>
      <c r="E7" s="213"/>
      <c r="F7" s="213"/>
      <c r="G7" s="214"/>
      <c r="H7" s="215" t="s">
        <v>5</v>
      </c>
      <c r="I7" s="2874" t="s">
        <v>1</v>
      </c>
      <c r="J7" s="2873"/>
      <c r="K7" s="2873"/>
      <c r="L7" s="2873"/>
      <c r="M7" s="2875"/>
    </row>
    <row r="8" spans="1:13" ht="15.75" customHeight="1">
      <c r="A8" s="2548"/>
      <c r="B8" s="2876" t="s">
        <v>462</v>
      </c>
      <c r="C8" s="216"/>
      <c r="D8" s="177"/>
      <c r="E8" s="177"/>
      <c r="F8" s="216"/>
      <c r="G8" s="177"/>
      <c r="H8" s="177"/>
      <c r="I8" s="177"/>
      <c r="J8" s="177"/>
      <c r="K8" s="177"/>
      <c r="L8" s="177"/>
      <c r="M8" s="217"/>
    </row>
    <row r="9" spans="1:13" ht="15.75" customHeight="1">
      <c r="A9" s="2548"/>
      <c r="B9" s="2540"/>
      <c r="C9" s="2436" t="s">
        <v>8</v>
      </c>
      <c r="D9" s="2437"/>
      <c r="E9" s="179"/>
      <c r="F9" s="2436" t="s">
        <v>8</v>
      </c>
      <c r="G9" s="2437"/>
      <c r="H9" s="179"/>
      <c r="I9" s="206" t="s">
        <v>8</v>
      </c>
      <c r="J9" s="206"/>
      <c r="K9" s="179"/>
      <c r="L9" s="179"/>
      <c r="M9" s="180"/>
    </row>
    <row r="10" spans="1:13">
      <c r="A10" s="2548"/>
      <c r="B10" s="2590"/>
      <c r="C10" s="2878" t="s">
        <v>463</v>
      </c>
      <c r="D10" s="2879"/>
      <c r="E10" s="23"/>
      <c r="F10" s="2569" t="s">
        <v>463</v>
      </c>
      <c r="G10" s="2569"/>
      <c r="H10" s="23"/>
      <c r="I10" s="2569" t="s">
        <v>463</v>
      </c>
      <c r="J10" s="2569"/>
      <c r="K10" s="23"/>
      <c r="L10" s="24"/>
      <c r="M10" s="25"/>
    </row>
    <row r="11" spans="1:13" ht="75" customHeight="1">
      <c r="A11" s="2548"/>
      <c r="B11" s="109" t="s">
        <v>464</v>
      </c>
      <c r="C11" s="2858" t="s">
        <v>1191</v>
      </c>
      <c r="D11" s="2859"/>
      <c r="E11" s="2859"/>
      <c r="F11" s="2859"/>
      <c r="G11" s="2859"/>
      <c r="H11" s="2859"/>
      <c r="I11" s="2859"/>
      <c r="J11" s="2859"/>
      <c r="K11" s="2859"/>
      <c r="L11" s="2859"/>
      <c r="M11" s="2860"/>
    </row>
    <row r="12" spans="1:13" ht="111" customHeight="1">
      <c r="A12" s="2548"/>
      <c r="B12" s="109" t="s">
        <v>543</v>
      </c>
      <c r="C12" s="2880" t="s">
        <v>1192</v>
      </c>
      <c r="D12" s="2881"/>
      <c r="E12" s="2881"/>
      <c r="F12" s="2881"/>
      <c r="G12" s="2881"/>
      <c r="H12" s="2881"/>
      <c r="I12" s="2881"/>
      <c r="J12" s="2881"/>
      <c r="K12" s="2881"/>
      <c r="L12" s="2881"/>
      <c r="M12" s="2882"/>
    </row>
    <row r="13" spans="1:13" ht="60" customHeight="1">
      <c r="A13" s="2548"/>
      <c r="B13" s="109" t="s">
        <v>545</v>
      </c>
      <c r="C13" s="2858" t="s">
        <v>219</v>
      </c>
      <c r="D13" s="2859"/>
      <c r="E13" s="2859"/>
      <c r="F13" s="2859"/>
      <c r="G13" s="2859"/>
      <c r="H13" s="2859"/>
      <c r="I13" s="2859"/>
      <c r="J13" s="2859"/>
      <c r="K13" s="2859"/>
      <c r="L13" s="2859"/>
      <c r="M13" s="2860"/>
    </row>
    <row r="14" spans="1:13" ht="102.95" customHeight="1">
      <c r="A14" s="2548"/>
      <c r="B14" s="220" t="s">
        <v>547</v>
      </c>
      <c r="C14" s="2858" t="s">
        <v>11</v>
      </c>
      <c r="D14" s="2862"/>
      <c r="E14" s="222" t="s">
        <v>548</v>
      </c>
      <c r="F14" s="2863" t="s">
        <v>204</v>
      </c>
      <c r="G14" s="2864"/>
      <c r="H14" s="2864"/>
      <c r="I14" s="2864"/>
      <c r="J14" s="2864"/>
      <c r="K14" s="2864"/>
      <c r="L14" s="2864"/>
      <c r="M14" s="2865"/>
    </row>
    <row r="15" spans="1:13">
      <c r="A15" s="2886" t="s">
        <v>465</v>
      </c>
      <c r="B15" s="5" t="s">
        <v>2</v>
      </c>
      <c r="C15" s="2858" t="s">
        <v>1164</v>
      </c>
      <c r="D15" s="2859"/>
      <c r="E15" s="2859"/>
      <c r="F15" s="2859"/>
      <c r="G15" s="2859"/>
      <c r="H15" s="2859"/>
      <c r="I15" s="2859"/>
      <c r="J15" s="2859"/>
      <c r="K15" s="2859"/>
      <c r="L15" s="2859"/>
      <c r="M15" s="2860"/>
    </row>
    <row r="16" spans="1:13" ht="47.25" customHeight="1">
      <c r="A16" s="2519"/>
      <c r="B16" s="5" t="s">
        <v>550</v>
      </c>
      <c r="C16" s="2858" t="s">
        <v>265</v>
      </c>
      <c r="D16" s="2859"/>
      <c r="E16" s="2859"/>
      <c r="F16" s="2859"/>
      <c r="G16" s="2859"/>
      <c r="H16" s="2859"/>
      <c r="I16" s="2859"/>
      <c r="J16" s="2859"/>
      <c r="K16" s="2859"/>
      <c r="L16" s="2859"/>
      <c r="M16" s="2860"/>
    </row>
    <row r="17" spans="1:13" ht="8.25" customHeight="1">
      <c r="A17" s="2519"/>
      <c r="B17" s="2857" t="s">
        <v>466</v>
      </c>
      <c r="C17" s="223"/>
      <c r="D17" s="27"/>
      <c r="E17" s="27"/>
      <c r="F17" s="27"/>
      <c r="G17" s="27"/>
      <c r="H17" s="27"/>
      <c r="I17" s="27"/>
      <c r="J17" s="27"/>
      <c r="K17" s="27"/>
      <c r="L17" s="27"/>
      <c r="M17" s="224"/>
    </row>
    <row r="18" spans="1:13" ht="9" customHeight="1">
      <c r="A18" s="2519"/>
      <c r="B18" s="2432"/>
      <c r="C18" s="29"/>
      <c r="D18" s="30"/>
      <c r="E18" s="31"/>
      <c r="F18" s="30"/>
      <c r="G18" s="31"/>
      <c r="H18" s="30"/>
      <c r="I18" s="31"/>
      <c r="J18" s="30"/>
      <c r="K18" s="31"/>
      <c r="L18" s="31"/>
      <c r="M18" s="32"/>
    </row>
    <row r="19" spans="1:13">
      <c r="A19" s="2519"/>
      <c r="B19" s="2432"/>
      <c r="C19" s="33" t="s">
        <v>467</v>
      </c>
      <c r="D19" s="34"/>
      <c r="E19" s="35" t="s">
        <v>468</v>
      </c>
      <c r="F19" s="34"/>
      <c r="G19" s="35" t="s">
        <v>469</v>
      </c>
      <c r="H19" s="34"/>
      <c r="I19" s="35" t="s">
        <v>470</v>
      </c>
      <c r="J19" s="225"/>
      <c r="K19" s="35"/>
      <c r="L19" s="35"/>
      <c r="M19" s="37"/>
    </row>
    <row r="20" spans="1:13">
      <c r="A20" s="2519"/>
      <c r="B20" s="2432"/>
      <c r="C20" s="33" t="s">
        <v>471</v>
      </c>
      <c r="D20" s="226"/>
      <c r="E20" s="35" t="s">
        <v>472</v>
      </c>
      <c r="F20" s="227"/>
      <c r="G20" s="35" t="s">
        <v>473</v>
      </c>
      <c r="H20" s="227"/>
      <c r="I20" s="35"/>
      <c r="J20" s="40"/>
      <c r="K20" s="35"/>
      <c r="L20" s="35"/>
      <c r="M20" s="37"/>
    </row>
    <row r="21" spans="1:13">
      <c r="A21" s="2519"/>
      <c r="B21" s="2432"/>
      <c r="C21" s="33" t="s">
        <v>474</v>
      </c>
      <c r="D21" s="226"/>
      <c r="E21" s="35" t="s">
        <v>475</v>
      </c>
      <c r="F21" s="226"/>
      <c r="G21" s="35"/>
      <c r="H21" s="40"/>
      <c r="I21" s="35"/>
      <c r="J21" s="40"/>
      <c r="K21" s="35"/>
      <c r="L21" s="35"/>
      <c r="M21" s="37"/>
    </row>
    <row r="22" spans="1:13">
      <c r="A22" s="2519"/>
      <c r="B22" s="2432"/>
      <c r="C22" s="33" t="s">
        <v>476</v>
      </c>
      <c r="D22" s="227" t="s">
        <v>534</v>
      </c>
      <c r="E22" s="35" t="s">
        <v>478</v>
      </c>
      <c r="F22" s="2524" t="s">
        <v>551</v>
      </c>
      <c r="G22" s="2524"/>
      <c r="H22" s="2524"/>
      <c r="I22" s="2524"/>
      <c r="J22" s="41"/>
      <c r="K22" s="41"/>
      <c r="L22" s="41"/>
      <c r="M22" s="42"/>
    </row>
    <row r="23" spans="1:13" ht="9.75" customHeight="1">
      <c r="A23" s="2519"/>
      <c r="B23" s="2433"/>
      <c r="C23" s="43"/>
      <c r="D23" s="44"/>
      <c r="E23" s="44"/>
      <c r="F23" s="44"/>
      <c r="G23" s="44"/>
      <c r="H23" s="44"/>
      <c r="I23" s="44"/>
      <c r="J23" s="44"/>
      <c r="K23" s="44"/>
      <c r="L23" s="44"/>
      <c r="M23" s="45"/>
    </row>
    <row r="24" spans="1:13">
      <c r="A24" s="2519"/>
      <c r="B24" s="2857" t="s">
        <v>479</v>
      </c>
      <c r="C24" s="228"/>
      <c r="D24" s="47"/>
      <c r="E24" s="47"/>
      <c r="F24" s="47"/>
      <c r="G24" s="47"/>
      <c r="H24" s="47"/>
      <c r="I24" s="47"/>
      <c r="J24" s="47"/>
      <c r="K24" s="47"/>
      <c r="L24" s="18"/>
      <c r="M24" s="229"/>
    </row>
    <row r="25" spans="1:13">
      <c r="A25" s="2519"/>
      <c r="B25" s="2432"/>
      <c r="C25" s="33" t="s">
        <v>480</v>
      </c>
      <c r="D25" s="227"/>
      <c r="E25" s="48"/>
      <c r="F25" s="35" t="s">
        <v>481</v>
      </c>
      <c r="G25" s="226"/>
      <c r="H25" s="48"/>
      <c r="I25" s="35" t="s">
        <v>482</v>
      </c>
      <c r="J25" s="226" t="s">
        <v>534</v>
      </c>
      <c r="K25" s="48"/>
      <c r="L25" s="21"/>
      <c r="M25" s="22"/>
    </row>
    <row r="26" spans="1:13">
      <c r="A26" s="2519"/>
      <c r="B26" s="2432"/>
      <c r="C26" s="33" t="s">
        <v>483</v>
      </c>
      <c r="D26" s="230"/>
      <c r="E26" s="21"/>
      <c r="F26" s="35" t="s">
        <v>484</v>
      </c>
      <c r="G26" s="227"/>
      <c r="H26" s="21"/>
      <c r="I26" s="50"/>
      <c r="J26" s="21"/>
      <c r="K26" s="20"/>
      <c r="L26" s="21"/>
      <c r="M26" s="22"/>
    </row>
    <row r="27" spans="1:13" ht="24" customHeight="1">
      <c r="A27" s="2519"/>
      <c r="B27" s="2433"/>
      <c r="C27" s="51"/>
      <c r="D27" s="52"/>
      <c r="E27" s="52"/>
      <c r="F27" s="52"/>
      <c r="G27" s="52"/>
      <c r="H27" s="52"/>
      <c r="I27" s="52"/>
      <c r="J27" s="52"/>
      <c r="K27" s="52"/>
      <c r="L27" s="24"/>
      <c r="M27" s="25"/>
    </row>
    <row r="28" spans="1:13">
      <c r="A28" s="2519"/>
      <c r="B28" s="56" t="s">
        <v>485</v>
      </c>
      <c r="C28" s="231"/>
      <c r="D28" s="54"/>
      <c r="E28" s="54"/>
      <c r="F28" s="54"/>
      <c r="G28" s="54"/>
      <c r="H28" s="54"/>
      <c r="I28" s="54"/>
      <c r="J28" s="54"/>
      <c r="K28" s="54"/>
      <c r="L28" s="54"/>
      <c r="M28" s="232"/>
    </row>
    <row r="29" spans="1:13" ht="15.75" customHeight="1">
      <c r="A29" s="2519"/>
      <c r="B29" s="56"/>
      <c r="C29" s="57" t="s">
        <v>486</v>
      </c>
      <c r="D29" s="233" t="s">
        <v>9</v>
      </c>
      <c r="E29" s="48"/>
      <c r="F29" s="59" t="s">
        <v>487</v>
      </c>
      <c r="G29" s="234" t="s">
        <v>8</v>
      </c>
      <c r="H29" s="48"/>
      <c r="I29" s="59" t="s">
        <v>488</v>
      </c>
      <c r="J29" s="2861" t="s">
        <v>8</v>
      </c>
      <c r="K29" s="2859"/>
      <c r="L29" s="2862"/>
      <c r="M29" s="63"/>
    </row>
    <row r="30" spans="1:13">
      <c r="A30" s="2519"/>
      <c r="B30" s="13"/>
      <c r="C30" s="43"/>
      <c r="D30" s="44"/>
      <c r="E30" s="44"/>
      <c r="F30" s="44"/>
      <c r="G30" s="44"/>
      <c r="H30" s="44"/>
      <c r="I30" s="44"/>
      <c r="J30" s="44"/>
      <c r="K30" s="44"/>
      <c r="L30" s="44"/>
      <c r="M30" s="45"/>
    </row>
    <row r="31" spans="1:13">
      <c r="A31" s="2519"/>
      <c r="B31" s="2857" t="s">
        <v>489</v>
      </c>
      <c r="C31" s="236"/>
      <c r="D31" s="65"/>
      <c r="E31" s="65"/>
      <c r="F31" s="65"/>
      <c r="G31" s="65"/>
      <c r="H31" s="65"/>
      <c r="I31" s="65"/>
      <c r="J31" s="65"/>
      <c r="K31" s="65"/>
      <c r="L31" s="18"/>
      <c r="M31" s="229"/>
    </row>
    <row r="32" spans="1:13">
      <c r="A32" s="2519"/>
      <c r="B32" s="2432"/>
      <c r="C32" s="66" t="s">
        <v>490</v>
      </c>
      <c r="D32" s="237">
        <v>2020</v>
      </c>
      <c r="E32" s="67"/>
      <c r="F32" s="48" t="s">
        <v>491</v>
      </c>
      <c r="G32" s="238" t="s">
        <v>492</v>
      </c>
      <c r="H32" s="67"/>
      <c r="I32" s="59"/>
      <c r="J32" s="67"/>
      <c r="K32" s="67"/>
      <c r="L32" s="21"/>
      <c r="M32" s="22"/>
    </row>
    <row r="33" spans="1:13">
      <c r="A33" s="2519"/>
      <c r="B33" s="2433"/>
      <c r="C33" s="43"/>
      <c r="D33" s="141"/>
      <c r="E33" s="142"/>
      <c r="F33" s="44"/>
      <c r="G33" s="142"/>
      <c r="H33" s="142"/>
      <c r="I33" s="143"/>
      <c r="J33" s="142"/>
      <c r="K33" s="142"/>
      <c r="L33" s="24"/>
      <c r="M33" s="25"/>
    </row>
    <row r="34" spans="1:13">
      <c r="A34" s="2519"/>
      <c r="B34" s="2857" t="s">
        <v>493</v>
      </c>
      <c r="C34" s="239"/>
      <c r="D34" s="70"/>
      <c r="E34" s="70"/>
      <c r="F34" s="70"/>
      <c r="G34" s="70"/>
      <c r="H34" s="70"/>
      <c r="I34" s="70"/>
      <c r="J34" s="70"/>
      <c r="K34" s="70"/>
      <c r="L34" s="70"/>
      <c r="M34" s="240"/>
    </row>
    <row r="35" spans="1:13">
      <c r="A35" s="2519"/>
      <c r="B35" s="2432"/>
      <c r="C35" s="72"/>
      <c r="D35" s="73" t="s">
        <v>494</v>
      </c>
      <c r="E35" s="73"/>
      <c r="F35" s="73" t="s">
        <v>495</v>
      </c>
      <c r="G35" s="73"/>
      <c r="H35" s="74" t="s">
        <v>496</v>
      </c>
      <c r="I35" s="74"/>
      <c r="J35" s="74" t="s">
        <v>497</v>
      </c>
      <c r="K35" s="73"/>
      <c r="L35" s="73" t="s">
        <v>498</v>
      </c>
      <c r="M35" s="75"/>
    </row>
    <row r="36" spans="1:13">
      <c r="A36" s="2519"/>
      <c r="B36" s="2432"/>
      <c r="C36" s="72"/>
      <c r="D36" s="264">
        <v>1</v>
      </c>
      <c r="E36" s="242"/>
      <c r="F36" s="264">
        <v>1</v>
      </c>
      <c r="G36" s="242"/>
      <c r="H36" s="264">
        <v>1</v>
      </c>
      <c r="I36" s="242"/>
      <c r="J36" s="264">
        <v>1</v>
      </c>
      <c r="K36" s="242"/>
      <c r="L36" s="264">
        <v>1</v>
      </c>
      <c r="M36" s="243"/>
    </row>
    <row r="37" spans="1:13">
      <c r="A37" s="2519"/>
      <c r="B37" s="2432"/>
      <c r="C37" s="72"/>
      <c r="D37" s="73" t="s">
        <v>499</v>
      </c>
      <c r="E37" s="73"/>
      <c r="F37" s="73" t="s">
        <v>500</v>
      </c>
      <c r="G37" s="73"/>
      <c r="H37" s="74" t="s">
        <v>501</v>
      </c>
      <c r="I37" s="74"/>
      <c r="J37" s="74" t="s">
        <v>502</v>
      </c>
      <c r="K37" s="73"/>
      <c r="L37" s="73" t="s">
        <v>503</v>
      </c>
      <c r="M37" s="32"/>
    </row>
    <row r="38" spans="1:13">
      <c r="A38" s="2519"/>
      <c r="B38" s="2432"/>
      <c r="C38" s="72"/>
      <c r="D38" s="264">
        <v>1</v>
      </c>
      <c r="E38" s="242"/>
      <c r="F38" s="264">
        <v>1</v>
      </c>
      <c r="G38" s="242"/>
      <c r="H38" s="264">
        <v>1</v>
      </c>
      <c r="I38" s="242"/>
      <c r="J38" s="264">
        <v>1</v>
      </c>
      <c r="K38" s="242"/>
      <c r="L38" s="264">
        <v>1</v>
      </c>
      <c r="M38" s="243"/>
    </row>
    <row r="39" spans="1:13">
      <c r="A39" s="2519"/>
      <c r="B39" s="2432"/>
      <c r="C39" s="72"/>
      <c r="D39" s="73" t="s">
        <v>504</v>
      </c>
      <c r="E39" s="73"/>
      <c r="F39" s="73" t="s">
        <v>505</v>
      </c>
      <c r="G39" s="73"/>
      <c r="H39" s="74" t="s">
        <v>506</v>
      </c>
      <c r="I39" s="74"/>
      <c r="J39" s="74" t="s">
        <v>507</v>
      </c>
      <c r="K39" s="73"/>
      <c r="L39" s="73" t="s">
        <v>508</v>
      </c>
      <c r="M39" s="32"/>
    </row>
    <row r="40" spans="1:13">
      <c r="A40" s="2519"/>
      <c r="B40" s="2432"/>
      <c r="C40" s="72"/>
      <c r="D40" s="264">
        <v>1</v>
      </c>
      <c r="E40" s="242"/>
      <c r="F40" s="241" t="s">
        <v>8</v>
      </c>
      <c r="G40" s="242"/>
      <c r="H40" s="241" t="s">
        <v>8</v>
      </c>
      <c r="I40" s="242"/>
      <c r="J40" s="241" t="s">
        <v>8</v>
      </c>
      <c r="K40" s="242"/>
      <c r="L40" s="241" t="s">
        <v>8</v>
      </c>
      <c r="M40" s="243"/>
    </row>
    <row r="41" spans="1:13">
      <c r="A41" s="2519"/>
      <c r="B41" s="2432"/>
      <c r="C41" s="72"/>
      <c r="D41" s="244" t="s">
        <v>508</v>
      </c>
      <c r="E41" s="244"/>
      <c r="F41" s="244" t="s">
        <v>509</v>
      </c>
      <c r="G41" s="244"/>
      <c r="H41" s="82"/>
      <c r="I41" s="82"/>
      <c r="J41" s="82"/>
      <c r="K41" s="82"/>
      <c r="L41" s="82"/>
      <c r="M41" s="245"/>
    </row>
    <row r="42" spans="1:13">
      <c r="A42" s="2519"/>
      <c r="B42" s="2432"/>
      <c r="C42" s="72"/>
      <c r="D42" s="241" t="s">
        <v>8</v>
      </c>
      <c r="E42" s="242"/>
      <c r="F42" s="2922">
        <v>1</v>
      </c>
      <c r="G42" s="2923"/>
      <c r="H42" s="2607"/>
      <c r="I42" s="2607"/>
      <c r="J42" s="73"/>
      <c r="K42" s="73"/>
      <c r="L42" s="73"/>
      <c r="M42" s="85"/>
    </row>
    <row r="43" spans="1:13">
      <c r="A43" s="2519"/>
      <c r="B43" s="2432"/>
      <c r="C43" s="86"/>
      <c r="D43" s="246"/>
      <c r="E43" s="244"/>
      <c r="F43" s="246"/>
      <c r="G43" s="244"/>
      <c r="H43" s="87"/>
      <c r="I43" s="88"/>
      <c r="J43" s="87"/>
      <c r="K43" s="88"/>
      <c r="L43" s="87"/>
      <c r="M43" s="89"/>
    </row>
    <row r="44" spans="1:13" ht="18" customHeight="1">
      <c r="A44" s="2519"/>
      <c r="B44" s="2857" t="s">
        <v>510</v>
      </c>
      <c r="C44" s="228"/>
      <c r="D44" s="47"/>
      <c r="E44" s="47"/>
      <c r="F44" s="47"/>
      <c r="G44" s="47"/>
      <c r="H44" s="47"/>
      <c r="I44" s="47"/>
      <c r="J44" s="47"/>
      <c r="K44" s="47"/>
      <c r="L44" s="21"/>
      <c r="M44" s="22"/>
    </row>
    <row r="45" spans="1:13" ht="15.75" customHeight="1">
      <c r="A45" s="2519"/>
      <c r="B45" s="2432"/>
      <c r="C45" s="90"/>
      <c r="D45" s="91" t="s">
        <v>131</v>
      </c>
      <c r="E45" s="92" t="s">
        <v>28</v>
      </c>
      <c r="F45" s="2453" t="s">
        <v>511</v>
      </c>
      <c r="G45" s="2920"/>
      <c r="H45" s="2921"/>
      <c r="I45" s="2921"/>
      <c r="J45" s="2921"/>
      <c r="K45" s="94" t="s">
        <v>512</v>
      </c>
      <c r="L45" s="2884"/>
      <c r="M45" s="2885"/>
    </row>
    <row r="46" spans="1:13" ht="15.75" customHeight="1">
      <c r="A46" s="2519"/>
      <c r="B46" s="2432"/>
      <c r="C46" s="90"/>
      <c r="D46" s="247"/>
      <c r="E46" s="226" t="s">
        <v>534</v>
      </c>
      <c r="F46" s="2453"/>
      <c r="G46" s="2921"/>
      <c r="H46" s="2921"/>
      <c r="I46" s="2921"/>
      <c r="J46" s="2921"/>
      <c r="K46" s="21"/>
      <c r="L46" s="2448"/>
      <c r="M46" s="2449"/>
    </row>
    <row r="47" spans="1:13">
      <c r="A47" s="2519"/>
      <c r="B47" s="2433"/>
      <c r="C47" s="97"/>
      <c r="D47" s="24"/>
      <c r="E47" s="24"/>
      <c r="F47" s="24"/>
      <c r="G47" s="24"/>
      <c r="H47" s="24"/>
      <c r="I47" s="24"/>
      <c r="J47" s="24"/>
      <c r="K47" s="24"/>
      <c r="L47" s="21"/>
      <c r="M47" s="22"/>
    </row>
    <row r="48" spans="1:13" ht="58.5" customHeight="1">
      <c r="A48" s="2519"/>
      <c r="B48" s="109" t="s">
        <v>513</v>
      </c>
      <c r="C48" s="2858" t="s">
        <v>1193</v>
      </c>
      <c r="D48" s="2859"/>
      <c r="E48" s="2859"/>
      <c r="F48" s="2859"/>
      <c r="G48" s="2859"/>
      <c r="H48" s="2859"/>
      <c r="I48" s="2859"/>
      <c r="J48" s="2859"/>
      <c r="K48" s="2859"/>
      <c r="L48" s="2859"/>
      <c r="M48" s="2860"/>
    </row>
    <row r="49" spans="1:13" ht="38.25" customHeight="1">
      <c r="A49" s="2519"/>
      <c r="B49" s="5" t="s">
        <v>514</v>
      </c>
      <c r="C49" s="2858" t="s">
        <v>1194</v>
      </c>
      <c r="D49" s="2859"/>
      <c r="E49" s="2859"/>
      <c r="F49" s="2859"/>
      <c r="G49" s="2859"/>
      <c r="H49" s="2859"/>
      <c r="I49" s="2859"/>
      <c r="J49" s="2859"/>
      <c r="K49" s="2859"/>
      <c r="L49" s="2859"/>
      <c r="M49" s="2860"/>
    </row>
    <row r="50" spans="1:13" ht="15.75" customHeight="1">
      <c r="A50" s="2519"/>
      <c r="B50" s="5" t="s">
        <v>515</v>
      </c>
      <c r="C50" s="248" t="s">
        <v>516</v>
      </c>
      <c r="D50" s="249"/>
      <c r="E50" s="249"/>
      <c r="F50" s="249"/>
      <c r="G50" s="249"/>
      <c r="H50" s="249"/>
      <c r="I50" s="249"/>
      <c r="J50" s="249"/>
      <c r="K50" s="249"/>
      <c r="L50" s="249"/>
      <c r="M50" s="250"/>
    </row>
    <row r="51" spans="1:13">
      <c r="A51" s="2519"/>
      <c r="B51" s="5" t="s">
        <v>517</v>
      </c>
      <c r="C51" s="2914" t="s">
        <v>9</v>
      </c>
      <c r="D51" s="2864"/>
      <c r="E51" s="2864"/>
      <c r="F51" s="2864"/>
      <c r="G51" s="2864"/>
      <c r="H51" s="2864"/>
      <c r="I51" s="2864"/>
      <c r="J51" s="2864"/>
      <c r="K51" s="2864"/>
      <c r="L51" s="2864"/>
      <c r="M51" s="2865"/>
    </row>
    <row r="52" spans="1:13" ht="30" customHeight="1">
      <c r="A52" s="2887" t="s">
        <v>518</v>
      </c>
      <c r="B52" s="98" t="s">
        <v>519</v>
      </c>
      <c r="C52" s="2911" t="s">
        <v>267</v>
      </c>
      <c r="D52" s="2912"/>
      <c r="E52" s="2912"/>
      <c r="F52" s="2912"/>
      <c r="G52" s="2912"/>
      <c r="H52" s="2912"/>
      <c r="I52" s="2912"/>
      <c r="J52" s="2912"/>
      <c r="K52" s="2912"/>
      <c r="L52" s="2912"/>
      <c r="M52" s="2913"/>
    </row>
    <row r="53" spans="1:13" ht="15.75" customHeight="1">
      <c r="A53" s="2502"/>
      <c r="B53" s="98" t="s">
        <v>521</v>
      </c>
      <c r="C53" s="2911" t="s">
        <v>824</v>
      </c>
      <c r="D53" s="2912"/>
      <c r="E53" s="2912"/>
      <c r="F53" s="2912"/>
      <c r="G53" s="2912"/>
      <c r="H53" s="2912"/>
      <c r="I53" s="2912"/>
      <c r="J53" s="2912"/>
      <c r="K53" s="2912"/>
      <c r="L53" s="2912"/>
      <c r="M53" s="2913"/>
    </row>
    <row r="54" spans="1:13" ht="15.75" customHeight="1">
      <c r="A54" s="2502"/>
      <c r="B54" s="98" t="s">
        <v>523</v>
      </c>
      <c r="C54" s="2911" t="s">
        <v>753</v>
      </c>
      <c r="D54" s="2912"/>
      <c r="E54" s="2912"/>
      <c r="F54" s="2912"/>
      <c r="G54" s="2912"/>
      <c r="H54" s="2912"/>
      <c r="I54" s="2912"/>
      <c r="J54" s="2912"/>
      <c r="K54" s="2912"/>
      <c r="L54" s="2912"/>
      <c r="M54" s="2913"/>
    </row>
    <row r="55" spans="1:13" ht="15.75" customHeight="1">
      <c r="A55" s="2502"/>
      <c r="B55" s="99" t="s">
        <v>524</v>
      </c>
      <c r="C55" s="2911" t="s">
        <v>266</v>
      </c>
      <c r="D55" s="2912"/>
      <c r="E55" s="2912"/>
      <c r="F55" s="2912"/>
      <c r="G55" s="2912"/>
      <c r="H55" s="2912"/>
      <c r="I55" s="2912"/>
      <c r="J55" s="2912"/>
      <c r="K55" s="2912"/>
      <c r="L55" s="2912"/>
      <c r="M55" s="2913"/>
    </row>
    <row r="56" spans="1:13" ht="15.75" customHeight="1">
      <c r="A56" s="2502"/>
      <c r="B56" s="98" t="s">
        <v>526</v>
      </c>
      <c r="C56" s="2929" t="s">
        <v>268</v>
      </c>
      <c r="D56" s="2912"/>
      <c r="E56" s="2912"/>
      <c r="F56" s="2912"/>
      <c r="G56" s="2912"/>
      <c r="H56" s="2912"/>
      <c r="I56" s="2912"/>
      <c r="J56" s="2912"/>
      <c r="K56" s="2912"/>
      <c r="L56" s="2912"/>
      <c r="M56" s="2913"/>
    </row>
    <row r="57" spans="1:13" ht="16.5" customHeight="1" thickBot="1">
      <c r="A57" s="2516"/>
      <c r="B57" s="98" t="s">
        <v>527</v>
      </c>
      <c r="C57" s="2911" t="s">
        <v>1195</v>
      </c>
      <c r="D57" s="2912"/>
      <c r="E57" s="2912"/>
      <c r="F57" s="2912"/>
      <c r="G57" s="2912"/>
      <c r="H57" s="2912"/>
      <c r="I57" s="2912"/>
      <c r="J57" s="2912"/>
      <c r="K57" s="2912"/>
      <c r="L57" s="2912"/>
      <c r="M57" s="2913"/>
    </row>
    <row r="58" spans="1:13" ht="15.75" customHeight="1">
      <c r="A58" s="2887" t="s">
        <v>528</v>
      </c>
      <c r="B58" s="100" t="s">
        <v>529</v>
      </c>
      <c r="C58" s="2911" t="s">
        <v>755</v>
      </c>
      <c r="D58" s="2912"/>
      <c r="E58" s="2912"/>
      <c r="F58" s="2912"/>
      <c r="G58" s="2912"/>
      <c r="H58" s="2912"/>
      <c r="I58" s="2912"/>
      <c r="J58" s="2912"/>
      <c r="K58" s="2912"/>
      <c r="L58" s="2912"/>
      <c r="M58" s="2913"/>
    </row>
    <row r="59" spans="1:13" ht="30" customHeight="1">
      <c r="A59" s="2502"/>
      <c r="B59" s="100" t="s">
        <v>531</v>
      </c>
      <c r="C59" s="2911" t="s">
        <v>574</v>
      </c>
      <c r="D59" s="2912"/>
      <c r="E59" s="2912"/>
      <c r="F59" s="2912"/>
      <c r="G59" s="2912"/>
      <c r="H59" s="2912"/>
      <c r="I59" s="2912"/>
      <c r="J59" s="2912"/>
      <c r="K59" s="2912"/>
      <c r="L59" s="2912"/>
      <c r="M59" s="2913"/>
    </row>
    <row r="60" spans="1:13" ht="30" customHeight="1" thickBot="1">
      <c r="A60" s="2502"/>
      <c r="B60" s="101" t="s">
        <v>5</v>
      </c>
      <c r="C60" s="2911" t="s">
        <v>756</v>
      </c>
      <c r="D60" s="2912"/>
      <c r="E60" s="2912"/>
      <c r="F60" s="2912"/>
      <c r="G60" s="2912"/>
      <c r="H60" s="2912"/>
      <c r="I60" s="2912"/>
      <c r="J60" s="2912"/>
      <c r="K60" s="2912"/>
      <c r="L60" s="2912"/>
      <c r="M60" s="2913"/>
    </row>
    <row r="61" spans="1:13" ht="16.5" customHeight="1" thickBot="1">
      <c r="A61" s="150" t="s">
        <v>533</v>
      </c>
      <c r="B61" s="104"/>
      <c r="C61" s="2900"/>
      <c r="D61" s="2507"/>
      <c r="E61" s="2507"/>
      <c r="F61" s="2507"/>
      <c r="G61" s="2507"/>
      <c r="H61" s="2507"/>
      <c r="I61" s="2507"/>
      <c r="J61" s="2507"/>
      <c r="K61" s="2507"/>
      <c r="L61" s="2507"/>
      <c r="M61" s="2508"/>
    </row>
    <row r="62" spans="1:13" ht="15.75" customHeight="1">
      <c r="C62" s="2640"/>
      <c r="D62" s="2471"/>
      <c r="E62" s="2471"/>
      <c r="F62" s="2471"/>
      <c r="G62" s="2471"/>
      <c r="H62" s="2471"/>
      <c r="I62" s="2471"/>
      <c r="J62" s="2471"/>
      <c r="K62" s="2471"/>
      <c r="L62" s="2471"/>
      <c r="M62" s="2471"/>
    </row>
    <row r="63" spans="1:13" ht="15.75" customHeight="1">
      <c r="C63" s="2641"/>
      <c r="D63" s="2641"/>
      <c r="E63" s="2641"/>
      <c r="F63" s="2641"/>
      <c r="G63" s="2641"/>
      <c r="H63" s="2641"/>
      <c r="I63" s="2641"/>
      <c r="J63" s="2641"/>
      <c r="K63" s="2641"/>
      <c r="L63" s="2641"/>
      <c r="M63" s="264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type="list" allowBlank="1" showInputMessage="1" showErrorMessage="1" sqref="I7:M7">
      <formula1>INDIRECT($C$7)</formula1>
    </dataValidation>
    <dataValidation type="list" allowBlank="1" showInputMessage="1" showErrorMessage="1" sqref="G45:J46">
      <formula1>"UPZ,Localidad,Otro"</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display="clopez@sdmujer.gov.co"/>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'C:\Users\ASUS\Downloads\[fichas leidy.xlsx]Desplegables'!#REF!</xm:f>
          </x14:formula1>
          <xm:sqref>C14:D14 C7</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B41" zoomScale="80" zoomScaleNormal="80" workbookViewId="0">
      <selection activeCell="E53" sqref="E53"/>
    </sheetView>
  </sheetViews>
  <sheetFormatPr baseColWidth="10" defaultColWidth="13.140625" defaultRowHeight="15.75"/>
  <cols>
    <col min="1" max="1" width="7.140625" style="108" customWidth="1"/>
    <col min="2" max="2" width="44.7109375" style="151" customWidth="1"/>
    <col min="3" max="3" width="19" style="108" customWidth="1"/>
    <col min="4" max="13" width="13.140625" style="108"/>
    <col min="14" max="14" width="53.7109375" style="108" customWidth="1"/>
    <col min="15" max="256" width="13.140625" style="108"/>
    <col min="257" max="257" width="7.140625" style="108" customWidth="1"/>
    <col min="258" max="258" width="44.7109375" style="108" customWidth="1"/>
    <col min="259" max="259" width="19" style="108" customWidth="1"/>
    <col min="260" max="269" width="13.140625" style="108"/>
    <col min="270" max="270" width="53.7109375" style="108" customWidth="1"/>
    <col min="271" max="512" width="13.140625" style="108"/>
    <col min="513" max="513" width="7.140625" style="108" customWidth="1"/>
    <col min="514" max="514" width="44.7109375" style="108" customWidth="1"/>
    <col min="515" max="515" width="19" style="108" customWidth="1"/>
    <col min="516" max="525" width="13.140625" style="108"/>
    <col min="526" max="526" width="53.7109375" style="108" customWidth="1"/>
    <col min="527" max="768" width="13.140625" style="108"/>
    <col min="769" max="769" width="7.140625" style="108" customWidth="1"/>
    <col min="770" max="770" width="44.7109375" style="108" customWidth="1"/>
    <col min="771" max="771" width="19" style="108" customWidth="1"/>
    <col min="772" max="781" width="13.140625" style="108"/>
    <col min="782" max="782" width="53.7109375" style="108" customWidth="1"/>
    <col min="783" max="1024" width="13.140625" style="108"/>
    <col min="1025" max="1025" width="7.140625" style="108" customWidth="1"/>
    <col min="1026" max="1026" width="44.7109375" style="108" customWidth="1"/>
    <col min="1027" max="1027" width="19" style="108" customWidth="1"/>
    <col min="1028" max="1037" width="13.140625" style="108"/>
    <col min="1038" max="1038" width="53.7109375" style="108" customWidth="1"/>
    <col min="1039" max="1280" width="13.140625" style="108"/>
    <col min="1281" max="1281" width="7.140625" style="108" customWidth="1"/>
    <col min="1282" max="1282" width="44.7109375" style="108" customWidth="1"/>
    <col min="1283" max="1283" width="19" style="108" customWidth="1"/>
    <col min="1284" max="1293" width="13.140625" style="108"/>
    <col min="1294" max="1294" width="53.7109375" style="108" customWidth="1"/>
    <col min="1295" max="1536" width="13.140625" style="108"/>
    <col min="1537" max="1537" width="7.140625" style="108" customWidth="1"/>
    <col min="1538" max="1538" width="44.7109375" style="108" customWidth="1"/>
    <col min="1539" max="1539" width="19" style="108" customWidth="1"/>
    <col min="1540" max="1549" width="13.140625" style="108"/>
    <col min="1550" max="1550" width="53.7109375" style="108" customWidth="1"/>
    <col min="1551" max="1792" width="13.140625" style="108"/>
    <col min="1793" max="1793" width="7.140625" style="108" customWidth="1"/>
    <col min="1794" max="1794" width="44.7109375" style="108" customWidth="1"/>
    <col min="1795" max="1795" width="19" style="108" customWidth="1"/>
    <col min="1796" max="1805" width="13.140625" style="108"/>
    <col min="1806" max="1806" width="53.7109375" style="108" customWidth="1"/>
    <col min="1807" max="2048" width="13.140625" style="108"/>
    <col min="2049" max="2049" width="7.140625" style="108" customWidth="1"/>
    <col min="2050" max="2050" width="44.7109375" style="108" customWidth="1"/>
    <col min="2051" max="2051" width="19" style="108" customWidth="1"/>
    <col min="2052" max="2061" width="13.140625" style="108"/>
    <col min="2062" max="2062" width="53.7109375" style="108" customWidth="1"/>
    <col min="2063" max="2304" width="13.140625" style="108"/>
    <col min="2305" max="2305" width="7.140625" style="108" customWidth="1"/>
    <col min="2306" max="2306" width="44.7109375" style="108" customWidth="1"/>
    <col min="2307" max="2307" width="19" style="108" customWidth="1"/>
    <col min="2308" max="2317" width="13.140625" style="108"/>
    <col min="2318" max="2318" width="53.7109375" style="108" customWidth="1"/>
    <col min="2319" max="2560" width="13.140625" style="108"/>
    <col min="2561" max="2561" width="7.140625" style="108" customWidth="1"/>
    <col min="2562" max="2562" width="44.7109375" style="108" customWidth="1"/>
    <col min="2563" max="2563" width="19" style="108" customWidth="1"/>
    <col min="2564" max="2573" width="13.140625" style="108"/>
    <col min="2574" max="2574" width="53.7109375" style="108" customWidth="1"/>
    <col min="2575" max="2816" width="13.140625" style="108"/>
    <col min="2817" max="2817" width="7.140625" style="108" customWidth="1"/>
    <col min="2818" max="2818" width="44.7109375" style="108" customWidth="1"/>
    <col min="2819" max="2819" width="19" style="108" customWidth="1"/>
    <col min="2820" max="2829" width="13.140625" style="108"/>
    <col min="2830" max="2830" width="53.7109375" style="108" customWidth="1"/>
    <col min="2831" max="3072" width="13.140625" style="108"/>
    <col min="3073" max="3073" width="7.140625" style="108" customWidth="1"/>
    <col min="3074" max="3074" width="44.7109375" style="108" customWidth="1"/>
    <col min="3075" max="3075" width="19" style="108" customWidth="1"/>
    <col min="3076" max="3085" width="13.140625" style="108"/>
    <col min="3086" max="3086" width="53.7109375" style="108" customWidth="1"/>
    <col min="3087" max="3328" width="13.140625" style="108"/>
    <col min="3329" max="3329" width="7.140625" style="108" customWidth="1"/>
    <col min="3330" max="3330" width="44.7109375" style="108" customWidth="1"/>
    <col min="3331" max="3331" width="19" style="108" customWidth="1"/>
    <col min="3332" max="3341" width="13.140625" style="108"/>
    <col min="3342" max="3342" width="53.7109375" style="108" customWidth="1"/>
    <col min="3343" max="3584" width="13.140625" style="108"/>
    <col min="3585" max="3585" width="7.140625" style="108" customWidth="1"/>
    <col min="3586" max="3586" width="44.7109375" style="108" customWidth="1"/>
    <col min="3587" max="3587" width="19" style="108" customWidth="1"/>
    <col min="3588" max="3597" width="13.140625" style="108"/>
    <col min="3598" max="3598" width="53.7109375" style="108" customWidth="1"/>
    <col min="3599" max="3840" width="13.140625" style="108"/>
    <col min="3841" max="3841" width="7.140625" style="108" customWidth="1"/>
    <col min="3842" max="3842" width="44.7109375" style="108" customWidth="1"/>
    <col min="3843" max="3843" width="19" style="108" customWidth="1"/>
    <col min="3844" max="3853" width="13.140625" style="108"/>
    <col min="3854" max="3854" width="53.7109375" style="108" customWidth="1"/>
    <col min="3855" max="4096" width="13.140625" style="108"/>
    <col min="4097" max="4097" width="7.140625" style="108" customWidth="1"/>
    <col min="4098" max="4098" width="44.7109375" style="108" customWidth="1"/>
    <col min="4099" max="4099" width="19" style="108" customWidth="1"/>
    <col min="4100" max="4109" width="13.140625" style="108"/>
    <col min="4110" max="4110" width="53.7109375" style="108" customWidth="1"/>
    <col min="4111" max="4352" width="13.140625" style="108"/>
    <col min="4353" max="4353" width="7.140625" style="108" customWidth="1"/>
    <col min="4354" max="4354" width="44.7109375" style="108" customWidth="1"/>
    <col min="4355" max="4355" width="19" style="108" customWidth="1"/>
    <col min="4356" max="4365" width="13.140625" style="108"/>
    <col min="4366" max="4366" width="53.7109375" style="108" customWidth="1"/>
    <col min="4367" max="4608" width="13.140625" style="108"/>
    <col min="4609" max="4609" width="7.140625" style="108" customWidth="1"/>
    <col min="4610" max="4610" width="44.7109375" style="108" customWidth="1"/>
    <col min="4611" max="4611" width="19" style="108" customWidth="1"/>
    <col min="4612" max="4621" width="13.140625" style="108"/>
    <col min="4622" max="4622" width="53.7109375" style="108" customWidth="1"/>
    <col min="4623" max="4864" width="13.140625" style="108"/>
    <col min="4865" max="4865" width="7.140625" style="108" customWidth="1"/>
    <col min="4866" max="4866" width="44.7109375" style="108" customWidth="1"/>
    <col min="4867" max="4867" width="19" style="108" customWidth="1"/>
    <col min="4868" max="4877" width="13.140625" style="108"/>
    <col min="4878" max="4878" width="53.7109375" style="108" customWidth="1"/>
    <col min="4879" max="5120" width="13.140625" style="108"/>
    <col min="5121" max="5121" width="7.140625" style="108" customWidth="1"/>
    <col min="5122" max="5122" width="44.7109375" style="108" customWidth="1"/>
    <col min="5123" max="5123" width="19" style="108" customWidth="1"/>
    <col min="5124" max="5133" width="13.140625" style="108"/>
    <col min="5134" max="5134" width="53.7109375" style="108" customWidth="1"/>
    <col min="5135" max="5376" width="13.140625" style="108"/>
    <col min="5377" max="5377" width="7.140625" style="108" customWidth="1"/>
    <col min="5378" max="5378" width="44.7109375" style="108" customWidth="1"/>
    <col min="5379" max="5379" width="19" style="108" customWidth="1"/>
    <col min="5380" max="5389" width="13.140625" style="108"/>
    <col min="5390" max="5390" width="53.7109375" style="108" customWidth="1"/>
    <col min="5391" max="5632" width="13.140625" style="108"/>
    <col min="5633" max="5633" width="7.140625" style="108" customWidth="1"/>
    <col min="5634" max="5634" width="44.7109375" style="108" customWidth="1"/>
    <col min="5635" max="5635" width="19" style="108" customWidth="1"/>
    <col min="5636" max="5645" width="13.140625" style="108"/>
    <col min="5646" max="5646" width="53.7109375" style="108" customWidth="1"/>
    <col min="5647" max="5888" width="13.140625" style="108"/>
    <col min="5889" max="5889" width="7.140625" style="108" customWidth="1"/>
    <col min="5890" max="5890" width="44.7109375" style="108" customWidth="1"/>
    <col min="5891" max="5891" width="19" style="108" customWidth="1"/>
    <col min="5892" max="5901" width="13.140625" style="108"/>
    <col min="5902" max="5902" width="53.7109375" style="108" customWidth="1"/>
    <col min="5903" max="6144" width="13.140625" style="108"/>
    <col min="6145" max="6145" width="7.140625" style="108" customWidth="1"/>
    <col min="6146" max="6146" width="44.7109375" style="108" customWidth="1"/>
    <col min="6147" max="6147" width="19" style="108" customWidth="1"/>
    <col min="6148" max="6157" width="13.140625" style="108"/>
    <col min="6158" max="6158" width="53.7109375" style="108" customWidth="1"/>
    <col min="6159" max="6400" width="13.140625" style="108"/>
    <col min="6401" max="6401" width="7.140625" style="108" customWidth="1"/>
    <col min="6402" max="6402" width="44.7109375" style="108" customWidth="1"/>
    <col min="6403" max="6403" width="19" style="108" customWidth="1"/>
    <col min="6404" max="6413" width="13.140625" style="108"/>
    <col min="6414" max="6414" width="53.7109375" style="108" customWidth="1"/>
    <col min="6415" max="6656" width="13.140625" style="108"/>
    <col min="6657" max="6657" width="7.140625" style="108" customWidth="1"/>
    <col min="6658" max="6658" width="44.7109375" style="108" customWidth="1"/>
    <col min="6659" max="6659" width="19" style="108" customWidth="1"/>
    <col min="6660" max="6669" width="13.140625" style="108"/>
    <col min="6670" max="6670" width="53.7109375" style="108" customWidth="1"/>
    <col min="6671" max="6912" width="13.140625" style="108"/>
    <col min="6913" max="6913" width="7.140625" style="108" customWidth="1"/>
    <col min="6914" max="6914" width="44.7109375" style="108" customWidth="1"/>
    <col min="6915" max="6915" width="19" style="108" customWidth="1"/>
    <col min="6916" max="6925" width="13.140625" style="108"/>
    <col min="6926" max="6926" width="53.7109375" style="108" customWidth="1"/>
    <col min="6927" max="7168" width="13.140625" style="108"/>
    <col min="7169" max="7169" width="7.140625" style="108" customWidth="1"/>
    <col min="7170" max="7170" width="44.7109375" style="108" customWidth="1"/>
    <col min="7171" max="7171" width="19" style="108" customWidth="1"/>
    <col min="7172" max="7181" width="13.140625" style="108"/>
    <col min="7182" max="7182" width="53.7109375" style="108" customWidth="1"/>
    <col min="7183" max="7424" width="13.140625" style="108"/>
    <col min="7425" max="7425" width="7.140625" style="108" customWidth="1"/>
    <col min="7426" max="7426" width="44.7109375" style="108" customWidth="1"/>
    <col min="7427" max="7427" width="19" style="108" customWidth="1"/>
    <col min="7428" max="7437" width="13.140625" style="108"/>
    <col min="7438" max="7438" width="53.7109375" style="108" customWidth="1"/>
    <col min="7439" max="7680" width="13.140625" style="108"/>
    <col min="7681" max="7681" width="7.140625" style="108" customWidth="1"/>
    <col min="7682" max="7682" width="44.7109375" style="108" customWidth="1"/>
    <col min="7683" max="7683" width="19" style="108" customWidth="1"/>
    <col min="7684" max="7693" width="13.140625" style="108"/>
    <col min="7694" max="7694" width="53.7109375" style="108" customWidth="1"/>
    <col min="7695" max="7936" width="13.140625" style="108"/>
    <col min="7937" max="7937" width="7.140625" style="108" customWidth="1"/>
    <col min="7938" max="7938" width="44.7109375" style="108" customWidth="1"/>
    <col min="7939" max="7939" width="19" style="108" customWidth="1"/>
    <col min="7940" max="7949" width="13.140625" style="108"/>
    <col min="7950" max="7950" width="53.7109375" style="108" customWidth="1"/>
    <col min="7951" max="8192" width="13.140625" style="108"/>
    <col min="8193" max="8193" width="7.140625" style="108" customWidth="1"/>
    <col min="8194" max="8194" width="44.7109375" style="108" customWidth="1"/>
    <col min="8195" max="8195" width="19" style="108" customWidth="1"/>
    <col min="8196" max="8205" width="13.140625" style="108"/>
    <col min="8206" max="8206" width="53.7109375" style="108" customWidth="1"/>
    <col min="8207" max="8448" width="13.140625" style="108"/>
    <col min="8449" max="8449" width="7.140625" style="108" customWidth="1"/>
    <col min="8450" max="8450" width="44.7109375" style="108" customWidth="1"/>
    <col min="8451" max="8451" width="19" style="108" customWidth="1"/>
    <col min="8452" max="8461" width="13.140625" style="108"/>
    <col min="8462" max="8462" width="53.7109375" style="108" customWidth="1"/>
    <col min="8463" max="8704" width="13.140625" style="108"/>
    <col min="8705" max="8705" width="7.140625" style="108" customWidth="1"/>
    <col min="8706" max="8706" width="44.7109375" style="108" customWidth="1"/>
    <col min="8707" max="8707" width="19" style="108" customWidth="1"/>
    <col min="8708" max="8717" width="13.140625" style="108"/>
    <col min="8718" max="8718" width="53.7109375" style="108" customWidth="1"/>
    <col min="8719" max="8960" width="13.140625" style="108"/>
    <col min="8961" max="8961" width="7.140625" style="108" customWidth="1"/>
    <col min="8962" max="8962" width="44.7109375" style="108" customWidth="1"/>
    <col min="8963" max="8963" width="19" style="108" customWidth="1"/>
    <col min="8964" max="8973" width="13.140625" style="108"/>
    <col min="8974" max="8974" width="53.7109375" style="108" customWidth="1"/>
    <col min="8975" max="9216" width="13.140625" style="108"/>
    <col min="9217" max="9217" width="7.140625" style="108" customWidth="1"/>
    <col min="9218" max="9218" width="44.7109375" style="108" customWidth="1"/>
    <col min="9219" max="9219" width="19" style="108" customWidth="1"/>
    <col min="9220" max="9229" width="13.140625" style="108"/>
    <col min="9230" max="9230" width="53.7109375" style="108" customWidth="1"/>
    <col min="9231" max="9472" width="13.140625" style="108"/>
    <col min="9473" max="9473" width="7.140625" style="108" customWidth="1"/>
    <col min="9474" max="9474" width="44.7109375" style="108" customWidth="1"/>
    <col min="9475" max="9475" width="19" style="108" customWidth="1"/>
    <col min="9476" max="9485" width="13.140625" style="108"/>
    <col min="9486" max="9486" width="53.7109375" style="108" customWidth="1"/>
    <col min="9487" max="9728" width="13.140625" style="108"/>
    <col min="9729" max="9729" width="7.140625" style="108" customWidth="1"/>
    <col min="9730" max="9730" width="44.7109375" style="108" customWidth="1"/>
    <col min="9731" max="9731" width="19" style="108" customWidth="1"/>
    <col min="9732" max="9741" width="13.140625" style="108"/>
    <col min="9742" max="9742" width="53.7109375" style="108" customWidth="1"/>
    <col min="9743" max="9984" width="13.140625" style="108"/>
    <col min="9985" max="9985" width="7.140625" style="108" customWidth="1"/>
    <col min="9986" max="9986" width="44.7109375" style="108" customWidth="1"/>
    <col min="9987" max="9987" width="19" style="108" customWidth="1"/>
    <col min="9988" max="9997" width="13.140625" style="108"/>
    <col min="9998" max="9998" width="53.7109375" style="108" customWidth="1"/>
    <col min="9999" max="10240" width="13.140625" style="108"/>
    <col min="10241" max="10241" width="7.140625" style="108" customWidth="1"/>
    <col min="10242" max="10242" width="44.7109375" style="108" customWidth="1"/>
    <col min="10243" max="10243" width="19" style="108" customWidth="1"/>
    <col min="10244" max="10253" width="13.140625" style="108"/>
    <col min="10254" max="10254" width="53.7109375" style="108" customWidth="1"/>
    <col min="10255" max="10496" width="13.140625" style="108"/>
    <col min="10497" max="10497" width="7.140625" style="108" customWidth="1"/>
    <col min="10498" max="10498" width="44.7109375" style="108" customWidth="1"/>
    <col min="10499" max="10499" width="19" style="108" customWidth="1"/>
    <col min="10500" max="10509" width="13.140625" style="108"/>
    <col min="10510" max="10510" width="53.7109375" style="108" customWidth="1"/>
    <col min="10511" max="10752" width="13.140625" style="108"/>
    <col min="10753" max="10753" width="7.140625" style="108" customWidth="1"/>
    <col min="10754" max="10754" width="44.7109375" style="108" customWidth="1"/>
    <col min="10755" max="10755" width="19" style="108" customWidth="1"/>
    <col min="10756" max="10765" width="13.140625" style="108"/>
    <col min="10766" max="10766" width="53.7109375" style="108" customWidth="1"/>
    <col min="10767" max="11008" width="13.140625" style="108"/>
    <col min="11009" max="11009" width="7.140625" style="108" customWidth="1"/>
    <col min="11010" max="11010" width="44.7109375" style="108" customWidth="1"/>
    <col min="11011" max="11011" width="19" style="108" customWidth="1"/>
    <col min="11012" max="11021" width="13.140625" style="108"/>
    <col min="11022" max="11022" width="53.7109375" style="108" customWidth="1"/>
    <col min="11023" max="11264" width="13.140625" style="108"/>
    <col min="11265" max="11265" width="7.140625" style="108" customWidth="1"/>
    <col min="11266" max="11266" width="44.7109375" style="108" customWidth="1"/>
    <col min="11267" max="11267" width="19" style="108" customWidth="1"/>
    <col min="11268" max="11277" width="13.140625" style="108"/>
    <col min="11278" max="11278" width="53.7109375" style="108" customWidth="1"/>
    <col min="11279" max="11520" width="13.140625" style="108"/>
    <col min="11521" max="11521" width="7.140625" style="108" customWidth="1"/>
    <col min="11522" max="11522" width="44.7109375" style="108" customWidth="1"/>
    <col min="11523" max="11523" width="19" style="108" customWidth="1"/>
    <col min="11524" max="11533" width="13.140625" style="108"/>
    <col min="11534" max="11534" width="53.7109375" style="108" customWidth="1"/>
    <col min="11535" max="11776" width="13.140625" style="108"/>
    <col min="11777" max="11777" width="7.140625" style="108" customWidth="1"/>
    <col min="11778" max="11778" width="44.7109375" style="108" customWidth="1"/>
    <col min="11779" max="11779" width="19" style="108" customWidth="1"/>
    <col min="11780" max="11789" width="13.140625" style="108"/>
    <col min="11790" max="11790" width="53.7109375" style="108" customWidth="1"/>
    <col min="11791" max="12032" width="13.140625" style="108"/>
    <col min="12033" max="12033" width="7.140625" style="108" customWidth="1"/>
    <col min="12034" max="12034" width="44.7109375" style="108" customWidth="1"/>
    <col min="12035" max="12035" width="19" style="108" customWidth="1"/>
    <col min="12036" max="12045" width="13.140625" style="108"/>
    <col min="12046" max="12046" width="53.7109375" style="108" customWidth="1"/>
    <col min="12047" max="12288" width="13.140625" style="108"/>
    <col min="12289" max="12289" width="7.140625" style="108" customWidth="1"/>
    <col min="12290" max="12290" width="44.7109375" style="108" customWidth="1"/>
    <col min="12291" max="12291" width="19" style="108" customWidth="1"/>
    <col min="12292" max="12301" width="13.140625" style="108"/>
    <col min="12302" max="12302" width="53.7109375" style="108" customWidth="1"/>
    <col min="12303" max="12544" width="13.140625" style="108"/>
    <col min="12545" max="12545" width="7.140625" style="108" customWidth="1"/>
    <col min="12546" max="12546" width="44.7109375" style="108" customWidth="1"/>
    <col min="12547" max="12547" width="19" style="108" customWidth="1"/>
    <col min="12548" max="12557" width="13.140625" style="108"/>
    <col min="12558" max="12558" width="53.7109375" style="108" customWidth="1"/>
    <col min="12559" max="12800" width="13.140625" style="108"/>
    <col min="12801" max="12801" width="7.140625" style="108" customWidth="1"/>
    <col min="12802" max="12802" width="44.7109375" style="108" customWidth="1"/>
    <col min="12803" max="12803" width="19" style="108" customWidth="1"/>
    <col min="12804" max="12813" width="13.140625" style="108"/>
    <col min="12814" max="12814" width="53.7109375" style="108" customWidth="1"/>
    <col min="12815" max="13056" width="13.140625" style="108"/>
    <col min="13057" max="13057" width="7.140625" style="108" customWidth="1"/>
    <col min="13058" max="13058" width="44.7109375" style="108" customWidth="1"/>
    <col min="13059" max="13059" width="19" style="108" customWidth="1"/>
    <col min="13060" max="13069" width="13.140625" style="108"/>
    <col min="13070" max="13070" width="53.7109375" style="108" customWidth="1"/>
    <col min="13071" max="13312" width="13.140625" style="108"/>
    <col min="13313" max="13313" width="7.140625" style="108" customWidth="1"/>
    <col min="13314" max="13314" width="44.7109375" style="108" customWidth="1"/>
    <col min="13315" max="13315" width="19" style="108" customWidth="1"/>
    <col min="13316" max="13325" width="13.140625" style="108"/>
    <col min="13326" max="13326" width="53.7109375" style="108" customWidth="1"/>
    <col min="13327" max="13568" width="13.140625" style="108"/>
    <col min="13569" max="13569" width="7.140625" style="108" customWidth="1"/>
    <col min="13570" max="13570" width="44.7109375" style="108" customWidth="1"/>
    <col min="13571" max="13571" width="19" style="108" customWidth="1"/>
    <col min="13572" max="13581" width="13.140625" style="108"/>
    <col min="13582" max="13582" width="53.7109375" style="108" customWidth="1"/>
    <col min="13583" max="13824" width="13.140625" style="108"/>
    <col min="13825" max="13825" width="7.140625" style="108" customWidth="1"/>
    <col min="13826" max="13826" width="44.7109375" style="108" customWidth="1"/>
    <col min="13827" max="13827" width="19" style="108" customWidth="1"/>
    <col min="13828" max="13837" width="13.140625" style="108"/>
    <col min="13838" max="13838" width="53.7109375" style="108" customWidth="1"/>
    <col min="13839" max="14080" width="13.140625" style="108"/>
    <col min="14081" max="14081" width="7.140625" style="108" customWidth="1"/>
    <col min="14082" max="14082" width="44.7109375" style="108" customWidth="1"/>
    <col min="14083" max="14083" width="19" style="108" customWidth="1"/>
    <col min="14084" max="14093" width="13.140625" style="108"/>
    <col min="14094" max="14094" width="53.7109375" style="108" customWidth="1"/>
    <col min="14095" max="14336" width="13.140625" style="108"/>
    <col min="14337" max="14337" width="7.140625" style="108" customWidth="1"/>
    <col min="14338" max="14338" width="44.7109375" style="108" customWidth="1"/>
    <col min="14339" max="14339" width="19" style="108" customWidth="1"/>
    <col min="14340" max="14349" width="13.140625" style="108"/>
    <col min="14350" max="14350" width="53.7109375" style="108" customWidth="1"/>
    <col min="14351" max="14592" width="13.140625" style="108"/>
    <col min="14593" max="14593" width="7.140625" style="108" customWidth="1"/>
    <col min="14594" max="14594" width="44.7109375" style="108" customWidth="1"/>
    <col min="14595" max="14595" width="19" style="108" customWidth="1"/>
    <col min="14596" max="14605" width="13.140625" style="108"/>
    <col min="14606" max="14606" width="53.7109375" style="108" customWidth="1"/>
    <col min="14607" max="14848" width="13.140625" style="108"/>
    <col min="14849" max="14849" width="7.140625" style="108" customWidth="1"/>
    <col min="14850" max="14850" width="44.7109375" style="108" customWidth="1"/>
    <col min="14851" max="14851" width="19" style="108" customWidth="1"/>
    <col min="14852" max="14861" width="13.140625" style="108"/>
    <col min="14862" max="14862" width="53.7109375" style="108" customWidth="1"/>
    <col min="14863" max="15104" width="13.140625" style="108"/>
    <col min="15105" max="15105" width="7.140625" style="108" customWidth="1"/>
    <col min="15106" max="15106" width="44.7109375" style="108" customWidth="1"/>
    <col min="15107" max="15107" width="19" style="108" customWidth="1"/>
    <col min="15108" max="15117" width="13.140625" style="108"/>
    <col min="15118" max="15118" width="53.7109375" style="108" customWidth="1"/>
    <col min="15119" max="15360" width="13.140625" style="108"/>
    <col min="15361" max="15361" width="7.140625" style="108" customWidth="1"/>
    <col min="15362" max="15362" width="44.7109375" style="108" customWidth="1"/>
    <col min="15363" max="15363" width="19" style="108" customWidth="1"/>
    <col min="15364" max="15373" width="13.140625" style="108"/>
    <col min="15374" max="15374" width="53.7109375" style="108" customWidth="1"/>
    <col min="15375" max="15616" width="13.140625" style="108"/>
    <col min="15617" max="15617" width="7.140625" style="108" customWidth="1"/>
    <col min="15618" max="15618" width="44.7109375" style="108" customWidth="1"/>
    <col min="15619" max="15619" width="19" style="108" customWidth="1"/>
    <col min="15620" max="15629" width="13.140625" style="108"/>
    <col min="15630" max="15630" width="53.7109375" style="108" customWidth="1"/>
    <col min="15631" max="15872" width="13.140625" style="108"/>
    <col min="15873" max="15873" width="7.140625" style="108" customWidth="1"/>
    <col min="15874" max="15874" width="44.7109375" style="108" customWidth="1"/>
    <col min="15875" max="15875" width="19" style="108" customWidth="1"/>
    <col min="15876" max="15885" width="13.140625" style="108"/>
    <col min="15886" max="15886" width="53.7109375" style="108" customWidth="1"/>
    <col min="15887" max="16128" width="13.140625" style="108"/>
    <col min="16129" max="16129" width="7.140625" style="108" customWidth="1"/>
    <col min="16130" max="16130" width="44.7109375" style="108" customWidth="1"/>
    <col min="16131" max="16131" width="19" style="108" customWidth="1"/>
    <col min="16132" max="16141" width="13.140625" style="108"/>
    <col min="16142" max="16142" width="53.7109375" style="108" customWidth="1"/>
    <col min="16143" max="16384" width="13.140625" style="108"/>
  </cols>
  <sheetData>
    <row r="1" spans="1:14" ht="43.15" customHeight="1" thickBot="1">
      <c r="A1" s="2"/>
      <c r="B1" s="2544" t="s">
        <v>1167</v>
      </c>
      <c r="C1" s="2545"/>
      <c r="D1" s="2545"/>
      <c r="E1" s="2545"/>
      <c r="F1" s="2545"/>
      <c r="G1" s="2545"/>
      <c r="H1" s="2545"/>
      <c r="I1" s="2545"/>
      <c r="J1" s="2545"/>
      <c r="K1" s="2545"/>
      <c r="L1" s="2545"/>
      <c r="M1" s="2546"/>
    </row>
    <row r="2" spans="1:14" ht="33" customHeight="1">
      <c r="A2" s="2667" t="s">
        <v>457</v>
      </c>
      <c r="B2" s="4" t="s">
        <v>458</v>
      </c>
      <c r="C2" s="2549" t="s">
        <v>2195</v>
      </c>
      <c r="D2" s="2550"/>
      <c r="E2" s="2550"/>
      <c r="F2" s="2550"/>
      <c r="G2" s="2550"/>
      <c r="H2" s="2550"/>
      <c r="I2" s="2550"/>
      <c r="J2" s="2550"/>
      <c r="K2" s="2550"/>
      <c r="L2" s="2550"/>
      <c r="M2" s="2551"/>
    </row>
    <row r="3" spans="1:14" ht="52.15" customHeight="1">
      <c r="A3" s="2548"/>
      <c r="B3" s="1053" t="s">
        <v>538</v>
      </c>
      <c r="C3" s="2701" t="s">
        <v>220</v>
      </c>
      <c r="D3" s="2702"/>
      <c r="E3" s="2702"/>
      <c r="F3" s="2702"/>
      <c r="G3" s="2702"/>
      <c r="H3" s="2702"/>
      <c r="I3" s="2702"/>
      <c r="J3" s="2702"/>
      <c r="K3" s="2702"/>
      <c r="L3" s="2702"/>
      <c r="M3" s="2703"/>
    </row>
    <row r="4" spans="1:14" ht="66" customHeight="1">
      <c r="A4" s="2548"/>
      <c r="B4" s="6" t="s">
        <v>3</v>
      </c>
      <c r="C4" s="2704" t="s">
        <v>2196</v>
      </c>
      <c r="D4" s="2705"/>
      <c r="E4" s="2706"/>
      <c r="F4" s="2941" t="s">
        <v>4</v>
      </c>
      <c r="G4" s="2942"/>
      <c r="H4" s="2709">
        <v>443</v>
      </c>
      <c r="I4" s="2710"/>
      <c r="J4" s="2710"/>
      <c r="K4" s="2710"/>
      <c r="L4" s="2710"/>
      <c r="M4" s="2711"/>
    </row>
    <row r="5" spans="1:14" ht="31.5" customHeight="1">
      <c r="A5" s="2548"/>
      <c r="B5" s="6" t="s">
        <v>459</v>
      </c>
      <c r="C5" s="2712" t="s">
        <v>2152</v>
      </c>
      <c r="D5" s="2713"/>
      <c r="E5" s="2713"/>
      <c r="F5" s="2713"/>
      <c r="G5" s="2713"/>
      <c r="H5" s="2713"/>
      <c r="I5" s="2713"/>
      <c r="J5" s="2713"/>
      <c r="K5" s="2713"/>
      <c r="L5" s="2713"/>
      <c r="M5" s="2714"/>
    </row>
    <row r="6" spans="1:14">
      <c r="A6" s="2548"/>
      <c r="B6" s="6" t="s">
        <v>460</v>
      </c>
      <c r="C6" s="2715" t="s">
        <v>2197</v>
      </c>
      <c r="D6" s="2716"/>
      <c r="E6" s="2716"/>
      <c r="F6" s="2716"/>
      <c r="G6" s="2716"/>
      <c r="H6" s="2716"/>
      <c r="I6" s="2716"/>
      <c r="J6" s="2716"/>
      <c r="K6" s="2716"/>
      <c r="L6" s="2716"/>
      <c r="M6" s="2717"/>
    </row>
    <row r="7" spans="1:14" ht="35.450000000000003" customHeight="1" thickBot="1">
      <c r="A7" s="2548"/>
      <c r="B7" s="1053" t="s">
        <v>461</v>
      </c>
      <c r="C7" s="2682" t="s">
        <v>13</v>
      </c>
      <c r="D7" s="2563"/>
      <c r="E7" s="2563"/>
      <c r="F7" s="2563"/>
      <c r="G7" s="2683"/>
      <c r="H7" s="1239" t="s">
        <v>5</v>
      </c>
      <c r="I7" s="1119"/>
      <c r="J7" s="1119"/>
      <c r="K7" s="1119"/>
      <c r="L7" s="1119"/>
      <c r="M7" s="1157"/>
    </row>
    <row r="8" spans="1:14">
      <c r="A8" s="2548"/>
      <c r="B8" s="2718" t="s">
        <v>462</v>
      </c>
      <c r="C8" s="216"/>
      <c r="D8" s="177"/>
      <c r="E8" s="177"/>
      <c r="F8" s="216"/>
      <c r="G8" s="177"/>
      <c r="H8" s="177"/>
      <c r="I8" s="177"/>
      <c r="J8" s="177"/>
      <c r="K8" s="115"/>
      <c r="L8" s="114"/>
      <c r="M8" s="116"/>
    </row>
    <row r="9" spans="1:14">
      <c r="A9" s="2548"/>
      <c r="B9" s="2532"/>
      <c r="C9" s="2436" t="s">
        <v>8</v>
      </c>
      <c r="D9" s="2437"/>
      <c r="E9" s="179"/>
      <c r="F9" s="2436" t="s">
        <v>8</v>
      </c>
      <c r="G9" s="2437"/>
      <c r="H9" s="179"/>
      <c r="I9" s="206" t="s">
        <v>8</v>
      </c>
      <c r="J9" s="206"/>
      <c r="K9" s="74"/>
      <c r="L9" s="118"/>
      <c r="M9" s="119"/>
    </row>
    <row r="10" spans="1:14">
      <c r="A10" s="2548"/>
      <c r="B10" s="2532"/>
      <c r="C10" s="2878" t="s">
        <v>463</v>
      </c>
      <c r="D10" s="2879"/>
      <c r="E10" s="1120"/>
      <c r="F10" s="2569" t="s">
        <v>463</v>
      </c>
      <c r="G10" s="2569"/>
      <c r="H10" s="1120"/>
      <c r="I10" s="2569" t="s">
        <v>463</v>
      </c>
      <c r="J10" s="2569"/>
      <c r="K10" s="74"/>
      <c r="L10" s="118"/>
      <c r="M10" s="119"/>
    </row>
    <row r="11" spans="1:14" ht="16.5" thickBot="1">
      <c r="A11" s="2548"/>
      <c r="B11" s="2532"/>
      <c r="C11" s="123"/>
      <c r="D11" s="124"/>
      <c r="E11" s="125"/>
      <c r="F11" s="126"/>
      <c r="G11" s="126"/>
      <c r="H11" s="125"/>
      <c r="I11" s="126"/>
      <c r="J11" s="126"/>
      <c r="K11" s="125"/>
      <c r="L11" s="126"/>
      <c r="M11" s="127"/>
    </row>
    <row r="12" spans="1:14" ht="129.75" customHeight="1">
      <c r="A12" s="2548"/>
      <c r="B12" s="1059" t="s">
        <v>464</v>
      </c>
      <c r="C12" s="2533" t="s">
        <v>2198</v>
      </c>
      <c r="D12" s="2534"/>
      <c r="E12" s="2534"/>
      <c r="F12" s="2534"/>
      <c r="G12" s="2534"/>
      <c r="H12" s="2534"/>
      <c r="I12" s="2534"/>
      <c r="J12" s="2534"/>
      <c r="K12" s="2534"/>
      <c r="L12" s="2534"/>
      <c r="M12" s="2535"/>
      <c r="N12" s="1240"/>
    </row>
    <row r="13" spans="1:14" ht="144" customHeight="1">
      <c r="A13" s="2548"/>
      <c r="B13" s="1059" t="s">
        <v>543</v>
      </c>
      <c r="C13" s="2943" t="s">
        <v>2199</v>
      </c>
      <c r="D13" s="2944"/>
      <c r="E13" s="2944"/>
      <c r="F13" s="2944"/>
      <c r="G13" s="2944"/>
      <c r="H13" s="2944"/>
      <c r="I13" s="2944"/>
      <c r="J13" s="2944"/>
      <c r="K13" s="2944"/>
      <c r="L13" s="2944"/>
      <c r="M13" s="2945"/>
    </row>
    <row r="14" spans="1:14" ht="60" customHeight="1">
      <c r="A14" s="2548"/>
      <c r="B14" s="1053" t="s">
        <v>545</v>
      </c>
      <c r="C14" s="2701" t="s">
        <v>219</v>
      </c>
      <c r="D14" s="2702"/>
      <c r="E14" s="2702"/>
      <c r="F14" s="2702"/>
      <c r="G14" s="2702"/>
      <c r="H14" s="2702"/>
      <c r="I14" s="2702"/>
      <c r="J14" s="2702"/>
      <c r="K14" s="2702"/>
      <c r="L14" s="2702"/>
      <c r="M14" s="2703"/>
    </row>
    <row r="15" spans="1:14" ht="62.1" customHeight="1">
      <c r="A15" s="2548"/>
      <c r="B15" s="2677" t="s">
        <v>547</v>
      </c>
      <c r="C15" s="2660" t="s">
        <v>83</v>
      </c>
      <c r="D15" s="2465"/>
      <c r="E15" s="1058" t="s">
        <v>548</v>
      </c>
      <c r="F15" s="2698" t="s">
        <v>204</v>
      </c>
      <c r="G15" s="2699"/>
      <c r="H15" s="2699"/>
      <c r="I15" s="2699"/>
      <c r="J15" s="2699"/>
      <c r="K15" s="2699"/>
      <c r="L15" s="2699"/>
      <c r="M15" s="2700"/>
    </row>
    <row r="16" spans="1:14" hidden="1">
      <c r="A16" s="2548"/>
      <c r="B16" s="2540"/>
      <c r="C16" s="2660"/>
      <c r="D16" s="2465"/>
      <c r="E16" s="2465"/>
      <c r="F16" s="2465"/>
      <c r="G16" s="2465"/>
      <c r="H16" s="2465"/>
      <c r="I16" s="2465"/>
      <c r="J16" s="2465"/>
      <c r="K16" s="2465"/>
      <c r="L16" s="2465"/>
      <c r="M16" s="2466"/>
      <c r="N16" s="108" t="s">
        <v>175</v>
      </c>
    </row>
    <row r="17" spans="1:14">
      <c r="A17" s="2659" t="s">
        <v>465</v>
      </c>
      <c r="B17" s="1059" t="s">
        <v>2</v>
      </c>
      <c r="C17" s="2660" t="s">
        <v>2200</v>
      </c>
      <c r="D17" s="2465"/>
      <c r="E17" s="2465"/>
      <c r="F17" s="2465"/>
      <c r="G17" s="2465"/>
      <c r="H17" s="2465"/>
      <c r="I17" s="2465"/>
      <c r="J17" s="2465"/>
      <c r="K17" s="2465"/>
      <c r="L17" s="2465"/>
      <c r="M17" s="2466"/>
    </row>
    <row r="18" spans="1:14" ht="52.5" customHeight="1">
      <c r="A18" s="2519"/>
      <c r="B18" s="1059" t="s">
        <v>550</v>
      </c>
      <c r="C18" s="2695" t="s">
        <v>2201</v>
      </c>
      <c r="D18" s="2696"/>
      <c r="E18" s="2696"/>
      <c r="F18" s="2696"/>
      <c r="G18" s="2696"/>
      <c r="H18" s="2696"/>
      <c r="I18" s="2696"/>
      <c r="J18" s="2696"/>
      <c r="K18" s="2696"/>
      <c r="L18" s="2696"/>
      <c r="M18" s="2697"/>
    </row>
    <row r="19" spans="1:14" ht="8.25" customHeight="1">
      <c r="A19" s="2519"/>
      <c r="B19" s="2431" t="s">
        <v>466</v>
      </c>
      <c r="C19" s="606"/>
      <c r="D19" s="27"/>
      <c r="E19" s="27"/>
      <c r="F19" s="27"/>
      <c r="G19" s="27"/>
      <c r="H19" s="27"/>
      <c r="I19" s="27"/>
      <c r="J19" s="27"/>
      <c r="K19" s="27"/>
      <c r="L19" s="27"/>
      <c r="M19" s="682"/>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1060"/>
      <c r="K21" s="35"/>
      <c r="L21" s="35"/>
      <c r="M21" s="37"/>
    </row>
    <row r="22" spans="1:14">
      <c r="A22" s="2519"/>
      <c r="B22" s="2432"/>
      <c r="C22" s="33" t="s">
        <v>471</v>
      </c>
      <c r="D22" s="1061"/>
      <c r="E22" s="35" t="s">
        <v>472</v>
      </c>
      <c r="F22" s="1062"/>
      <c r="G22" s="35" t="s">
        <v>473</v>
      </c>
      <c r="H22" s="1062"/>
      <c r="I22" s="35"/>
      <c r="J22" s="40"/>
      <c r="K22" s="35"/>
      <c r="L22" s="35"/>
      <c r="M22" s="37"/>
    </row>
    <row r="23" spans="1:14" ht="16.5">
      <c r="A23" s="2519"/>
      <c r="B23" s="2432"/>
      <c r="C23" s="33" t="s">
        <v>474</v>
      </c>
      <c r="D23" s="1061"/>
      <c r="E23" s="35" t="s">
        <v>475</v>
      </c>
      <c r="F23" s="1061"/>
      <c r="G23" s="35"/>
      <c r="H23" s="40"/>
      <c r="I23" s="35"/>
      <c r="J23" s="40"/>
      <c r="K23" s="35"/>
      <c r="L23" s="35"/>
      <c r="M23" s="37"/>
      <c r="N23" s="1242"/>
    </row>
    <row r="24" spans="1:14" ht="16.5">
      <c r="A24" s="2519"/>
      <c r="B24" s="2432"/>
      <c r="C24" s="33" t="s">
        <v>476</v>
      </c>
      <c r="D24" s="1062" t="s">
        <v>534</v>
      </c>
      <c r="E24" s="35" t="s">
        <v>478</v>
      </c>
      <c r="F24" s="2524" t="s">
        <v>2202</v>
      </c>
      <c r="G24" s="2524"/>
      <c r="H24" s="2524"/>
      <c r="I24" s="2524"/>
      <c r="J24" s="2524"/>
      <c r="K24" s="2524"/>
      <c r="L24" s="2524"/>
      <c r="M24" s="2525"/>
      <c r="N24" s="1243"/>
    </row>
    <row r="25" spans="1:14" ht="9.75" customHeight="1">
      <c r="A25" s="2519"/>
      <c r="B25" s="2433"/>
      <c r="C25" s="43"/>
      <c r="D25" s="44"/>
      <c r="E25" s="44"/>
      <c r="F25" s="44"/>
      <c r="G25" s="44"/>
      <c r="H25" s="44"/>
      <c r="I25" s="44"/>
      <c r="J25" s="44"/>
      <c r="K25" s="44"/>
      <c r="L25" s="44"/>
      <c r="M25" s="45"/>
    </row>
    <row r="26" spans="1:14">
      <c r="A26" s="2519"/>
      <c r="B26" s="2431" t="s">
        <v>479</v>
      </c>
      <c r="C26" s="687"/>
      <c r="D26" s="47"/>
      <c r="E26" s="47"/>
      <c r="F26" s="47"/>
      <c r="G26" s="47"/>
      <c r="H26" s="47"/>
      <c r="I26" s="47"/>
      <c r="J26" s="47"/>
      <c r="K26" s="47"/>
      <c r="L26" s="133"/>
      <c r="M26" s="1244"/>
    </row>
    <row r="27" spans="1:14">
      <c r="A27" s="2519"/>
      <c r="B27" s="2432"/>
      <c r="C27" s="33" t="s">
        <v>480</v>
      </c>
      <c r="D27" s="1062"/>
      <c r="E27" s="48"/>
      <c r="F27" s="35" t="s">
        <v>481</v>
      </c>
      <c r="G27" s="1061"/>
      <c r="H27" s="48"/>
      <c r="I27" s="35" t="s">
        <v>482</v>
      </c>
      <c r="J27" s="1061" t="s">
        <v>477</v>
      </c>
      <c r="K27" s="48"/>
      <c r="L27" s="118"/>
      <c r="M27" s="119"/>
    </row>
    <row r="28" spans="1:14">
      <c r="A28" s="2519"/>
      <c r="B28" s="2432"/>
      <c r="C28" s="33" t="s">
        <v>483</v>
      </c>
      <c r="D28" s="1245"/>
      <c r="E28" s="118"/>
      <c r="F28" s="35" t="s">
        <v>484</v>
      </c>
      <c r="G28" s="1062"/>
      <c r="H28" s="118"/>
      <c r="I28" s="136"/>
      <c r="J28" s="118"/>
      <c r="K28" s="74"/>
      <c r="L28" s="118"/>
      <c r="M28" s="119"/>
    </row>
    <row r="29" spans="1:14">
      <c r="A29" s="2519"/>
      <c r="B29" s="2433"/>
      <c r="C29" s="51"/>
      <c r="D29" s="52"/>
      <c r="E29" s="52"/>
      <c r="F29" s="52"/>
      <c r="G29" s="52"/>
      <c r="H29" s="52"/>
      <c r="I29" s="52"/>
      <c r="J29" s="52"/>
      <c r="K29" s="52"/>
      <c r="L29" s="137"/>
      <c r="M29" s="138"/>
    </row>
    <row r="30" spans="1:14">
      <c r="A30" s="2519"/>
      <c r="B30" s="56" t="s">
        <v>485</v>
      </c>
      <c r="C30" s="690"/>
      <c r="D30" s="54"/>
      <c r="E30" s="54"/>
      <c r="F30" s="54"/>
      <c r="G30" s="54"/>
      <c r="H30" s="54"/>
      <c r="I30" s="54"/>
      <c r="J30" s="54"/>
      <c r="K30" s="54"/>
      <c r="L30" s="54"/>
      <c r="M30" s="691"/>
      <c r="N30" s="2940" t="s">
        <v>2203</v>
      </c>
    </row>
    <row r="31" spans="1:14">
      <c r="A31" s="2519"/>
      <c r="B31" s="56"/>
      <c r="C31" s="57" t="s">
        <v>486</v>
      </c>
      <c r="D31" s="1062">
        <v>4</v>
      </c>
      <c r="E31" s="48"/>
      <c r="F31" s="59" t="s">
        <v>487</v>
      </c>
      <c r="G31" s="1062">
        <v>2019</v>
      </c>
      <c r="H31" s="48"/>
      <c r="I31" s="59" t="s">
        <v>488</v>
      </c>
      <c r="J31" s="1126" t="s">
        <v>9</v>
      </c>
      <c r="K31" s="1062"/>
      <c r="L31" s="1115"/>
      <c r="M31" s="63"/>
      <c r="N31" s="2940"/>
    </row>
    <row r="32" spans="1:14">
      <c r="A32" s="2519"/>
      <c r="B32" s="13"/>
      <c r="C32" s="43"/>
      <c r="D32" s="44"/>
      <c r="E32" s="44"/>
      <c r="F32" s="44"/>
      <c r="G32" s="44"/>
      <c r="H32" s="44"/>
      <c r="I32" s="44"/>
      <c r="J32" s="44"/>
      <c r="K32" s="44"/>
      <c r="L32" s="44"/>
      <c r="M32" s="45"/>
      <c r="N32" s="2940"/>
    </row>
    <row r="33" spans="1:13">
      <c r="A33" s="2519"/>
      <c r="B33" s="2431" t="s">
        <v>489</v>
      </c>
      <c r="C33" s="693"/>
      <c r="D33" s="65"/>
      <c r="E33" s="65"/>
      <c r="F33" s="65"/>
      <c r="G33" s="65"/>
      <c r="H33" s="65"/>
      <c r="I33" s="65"/>
      <c r="J33" s="65"/>
      <c r="K33" s="65"/>
      <c r="L33" s="133"/>
      <c r="M33" s="1244"/>
    </row>
    <row r="34" spans="1:13">
      <c r="A34" s="2519"/>
      <c r="B34" s="2432"/>
      <c r="C34" s="66" t="s">
        <v>490</v>
      </c>
      <c r="D34" s="1086">
        <v>2021</v>
      </c>
      <c r="E34" s="67"/>
      <c r="F34" s="48" t="s">
        <v>491</v>
      </c>
      <c r="G34" s="1210">
        <v>2030</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431" t="s">
        <v>493</v>
      </c>
      <c r="C36" s="696"/>
      <c r="D36" s="1100"/>
      <c r="E36" s="1100"/>
      <c r="F36" s="1100"/>
      <c r="G36" s="1100"/>
      <c r="H36" s="1100"/>
      <c r="I36" s="1100"/>
      <c r="J36" s="1100"/>
      <c r="K36" s="1100"/>
      <c r="L36" s="1100"/>
      <c r="M36" s="697"/>
    </row>
    <row r="37" spans="1:13">
      <c r="A37" s="2519"/>
      <c r="B37" s="2432"/>
      <c r="C37" s="72"/>
      <c r="D37" s="1121" t="s">
        <v>494</v>
      </c>
      <c r="E37" s="1121"/>
      <c r="F37" s="1121" t="s">
        <v>495</v>
      </c>
      <c r="G37" s="1121"/>
      <c r="H37" s="74" t="s">
        <v>496</v>
      </c>
      <c r="I37" s="74"/>
      <c r="J37" s="74" t="s">
        <v>497</v>
      </c>
      <c r="K37" s="1121"/>
      <c r="L37" s="1121" t="s">
        <v>498</v>
      </c>
      <c r="M37" s="75"/>
    </row>
    <row r="38" spans="1:13">
      <c r="A38" s="2519"/>
      <c r="B38" s="2432"/>
      <c r="C38" s="72"/>
      <c r="D38" s="2930">
        <v>2</v>
      </c>
      <c r="E38" s="2931"/>
      <c r="F38" s="2930">
        <v>2</v>
      </c>
      <c r="G38" s="2931"/>
      <c r="H38" s="2930">
        <v>2</v>
      </c>
      <c r="I38" s="2931"/>
      <c r="J38" s="2930">
        <v>2</v>
      </c>
      <c r="K38" s="2931"/>
      <c r="L38" s="2930">
        <v>2</v>
      </c>
      <c r="M38" s="2931"/>
    </row>
    <row r="39" spans="1:13">
      <c r="A39" s="2519"/>
      <c r="B39" s="2432"/>
      <c r="C39" s="72"/>
      <c r="D39" s="1165" t="s">
        <v>499</v>
      </c>
      <c r="E39" s="1165"/>
      <c r="F39" s="1165" t="s">
        <v>500</v>
      </c>
      <c r="G39" s="1165"/>
      <c r="H39" s="1166" t="s">
        <v>501</v>
      </c>
      <c r="I39" s="1166"/>
      <c r="J39" s="1166" t="s">
        <v>502</v>
      </c>
      <c r="K39" s="1165"/>
      <c r="L39" s="1165" t="s">
        <v>503</v>
      </c>
      <c r="M39" s="1167"/>
    </row>
    <row r="40" spans="1:13">
      <c r="A40" s="2519"/>
      <c r="B40" s="2432"/>
      <c r="C40" s="72"/>
      <c r="D40" s="2930">
        <v>2</v>
      </c>
      <c r="E40" s="2931"/>
      <c r="F40" s="2930">
        <v>2</v>
      </c>
      <c r="G40" s="2931"/>
      <c r="H40" s="2930">
        <v>2</v>
      </c>
      <c r="I40" s="2931"/>
      <c r="J40" s="2930">
        <v>2</v>
      </c>
      <c r="K40" s="2931"/>
      <c r="L40" s="2930">
        <v>2</v>
      </c>
      <c r="M40" s="2931"/>
    </row>
    <row r="41" spans="1:13">
      <c r="A41" s="2519"/>
      <c r="B41" s="2432"/>
      <c r="C41" s="72"/>
      <c r="D41" s="1165" t="s">
        <v>504</v>
      </c>
      <c r="E41" s="1165"/>
      <c r="F41" s="1165" t="s">
        <v>505</v>
      </c>
      <c r="G41" s="1165"/>
      <c r="H41" s="1166" t="s">
        <v>506</v>
      </c>
      <c r="I41" s="1166"/>
      <c r="J41" s="1166" t="s">
        <v>507</v>
      </c>
      <c r="K41" s="1165"/>
      <c r="L41" s="1165" t="s">
        <v>508</v>
      </c>
      <c r="M41" s="1167"/>
    </row>
    <row r="42" spans="1:13">
      <c r="A42" s="2519"/>
      <c r="B42" s="2432"/>
      <c r="C42" s="72"/>
      <c r="D42" s="2930"/>
      <c r="E42" s="2931"/>
      <c r="F42" s="2930"/>
      <c r="G42" s="2931"/>
      <c r="H42" s="1270"/>
      <c r="I42" s="1172"/>
      <c r="J42" s="1270"/>
      <c r="K42" s="1172"/>
      <c r="L42" s="1270"/>
      <c r="M42" s="1168"/>
    </row>
    <row r="43" spans="1:13">
      <c r="A43" s="2519"/>
      <c r="B43" s="2432"/>
      <c r="C43" s="72"/>
      <c r="D43" s="705" t="s">
        <v>508</v>
      </c>
      <c r="E43" s="1103"/>
      <c r="F43" s="705" t="s">
        <v>509</v>
      </c>
      <c r="G43" s="1103"/>
      <c r="H43" s="81"/>
      <c r="I43" s="1109"/>
      <c r="J43" s="81"/>
      <c r="K43" s="1109"/>
      <c r="L43" s="81"/>
      <c r="M43" s="706"/>
    </row>
    <row r="44" spans="1:13">
      <c r="A44" s="2519"/>
      <c r="B44" s="2432"/>
      <c r="C44" s="72"/>
      <c r="D44" s="1246"/>
      <c r="E44" s="1150"/>
      <c r="F44" s="2930">
        <v>20</v>
      </c>
      <c r="G44" s="2931"/>
      <c r="H44" s="2528"/>
      <c r="I44" s="2528"/>
      <c r="J44" s="1118"/>
      <c r="K44" s="1121"/>
      <c r="L44" s="1118"/>
      <c r="M44" s="1154"/>
    </row>
    <row r="45" spans="1:13">
      <c r="A45" s="2519"/>
      <c r="B45" s="2432"/>
      <c r="C45" s="86"/>
      <c r="D45" s="705"/>
      <c r="E45" s="1103"/>
      <c r="F45" s="705"/>
      <c r="G45" s="1103"/>
      <c r="H45" s="1108"/>
      <c r="I45" s="1110"/>
      <c r="J45" s="1108"/>
      <c r="K45" s="1110"/>
      <c r="L45" s="1108"/>
      <c r="M45" s="1155"/>
    </row>
    <row r="46" spans="1:13" ht="18" customHeight="1">
      <c r="A46" s="2519"/>
      <c r="B46" s="2677" t="s">
        <v>510</v>
      </c>
      <c r="C46" s="687"/>
      <c r="D46" s="47"/>
      <c r="E46" s="47"/>
      <c r="F46" s="47"/>
      <c r="G46" s="47"/>
      <c r="H46" s="47"/>
      <c r="I46" s="47"/>
      <c r="J46" s="47"/>
      <c r="K46" s="47"/>
      <c r="L46" s="118"/>
      <c r="M46" s="119"/>
    </row>
    <row r="47" spans="1:13">
      <c r="A47" s="2519"/>
      <c r="B47" s="2540"/>
      <c r="C47" s="117"/>
      <c r="D47" s="91" t="s">
        <v>131</v>
      </c>
      <c r="E47" s="92" t="s">
        <v>28</v>
      </c>
      <c r="F47" s="2453" t="s">
        <v>511</v>
      </c>
      <c r="G47" s="2939"/>
      <c r="H47" s="2939"/>
      <c r="I47" s="2939"/>
      <c r="J47" s="2939"/>
      <c r="K47" s="94" t="s">
        <v>512</v>
      </c>
      <c r="L47" s="2692"/>
      <c r="M47" s="2693"/>
    </row>
    <row r="48" spans="1:13">
      <c r="A48" s="2519"/>
      <c r="B48" s="2540"/>
      <c r="C48" s="117"/>
      <c r="D48" s="1247" t="s">
        <v>534</v>
      </c>
      <c r="E48" s="1061"/>
      <c r="F48" s="2453"/>
      <c r="G48" s="2939"/>
      <c r="H48" s="2939"/>
      <c r="I48" s="2939"/>
      <c r="J48" s="2939"/>
      <c r="K48" s="118"/>
      <c r="L48" s="2511"/>
      <c r="M48" s="2512"/>
    </row>
    <row r="49" spans="1:14">
      <c r="A49" s="2519"/>
      <c r="B49" s="2590"/>
      <c r="C49" s="146"/>
      <c r="D49" s="137"/>
      <c r="E49" s="137"/>
      <c r="F49" s="137"/>
      <c r="G49" s="137"/>
      <c r="H49" s="137"/>
      <c r="I49" s="137"/>
      <c r="J49" s="137"/>
      <c r="K49" s="137"/>
      <c r="L49" s="118"/>
      <c r="M49" s="119"/>
    </row>
    <row r="50" spans="1:14" ht="33" customHeight="1">
      <c r="A50" s="2519"/>
      <c r="B50" s="1053" t="s">
        <v>513</v>
      </c>
      <c r="C50" s="2935" t="s">
        <v>2204</v>
      </c>
      <c r="D50" s="2936"/>
      <c r="E50" s="2936"/>
      <c r="F50" s="2936"/>
      <c r="G50" s="2936"/>
      <c r="H50" s="2936"/>
      <c r="I50" s="2936"/>
      <c r="J50" s="2936"/>
      <c r="K50" s="2936"/>
      <c r="L50" s="2936"/>
      <c r="M50" s="2937"/>
    </row>
    <row r="51" spans="1:14">
      <c r="A51" s="2519"/>
      <c r="B51" s="1059" t="s">
        <v>514</v>
      </c>
      <c r="C51" s="2817" t="s">
        <v>2205</v>
      </c>
      <c r="D51" s="2441"/>
      <c r="E51" s="2441"/>
      <c r="F51" s="2441"/>
      <c r="G51" s="2441"/>
      <c r="H51" s="2441"/>
      <c r="I51" s="2441"/>
      <c r="J51" s="2441"/>
      <c r="K51" s="2441"/>
      <c r="L51" s="2441"/>
      <c r="M51" s="2442"/>
    </row>
    <row r="52" spans="1:14">
      <c r="A52" s="2519"/>
      <c r="B52" s="1059" t="s">
        <v>515</v>
      </c>
      <c r="C52" s="1123">
        <v>30</v>
      </c>
      <c r="D52" s="1105"/>
      <c r="E52" s="1105"/>
      <c r="F52" s="1105"/>
      <c r="G52" s="1105"/>
      <c r="H52" s="1105"/>
      <c r="I52" s="1105"/>
      <c r="J52" s="1105"/>
      <c r="K52" s="1105"/>
      <c r="L52" s="1105"/>
      <c r="M52" s="1106"/>
      <c r="N52" s="2938"/>
    </row>
    <row r="53" spans="1:14">
      <c r="A53" s="2519"/>
      <c r="B53" s="1059" t="s">
        <v>517</v>
      </c>
      <c r="C53" s="1123" t="s">
        <v>9</v>
      </c>
      <c r="D53" s="1105"/>
      <c r="E53" s="1105"/>
      <c r="F53" s="1105"/>
      <c r="G53" s="1105"/>
      <c r="H53" s="1105"/>
      <c r="I53" s="1105"/>
      <c r="J53" s="1105"/>
      <c r="K53" s="1105"/>
      <c r="L53" s="1105"/>
      <c r="M53" s="1106"/>
      <c r="N53" s="2938"/>
    </row>
    <row r="54" spans="1:14" ht="15.75" customHeight="1">
      <c r="A54" s="2649" t="s">
        <v>518</v>
      </c>
      <c r="B54" s="1081" t="s">
        <v>519</v>
      </c>
      <c r="C54" s="2650" t="s">
        <v>2206</v>
      </c>
      <c r="D54" s="2420"/>
      <c r="E54" s="2420"/>
      <c r="F54" s="2420"/>
      <c r="G54" s="2420"/>
      <c r="H54" s="2420"/>
      <c r="I54" s="2420"/>
      <c r="J54" s="2420"/>
      <c r="K54" s="2420"/>
      <c r="L54" s="2420"/>
      <c r="M54" s="2421"/>
    </row>
    <row r="55" spans="1:14">
      <c r="A55" s="2502"/>
      <c r="B55" s="1081" t="s">
        <v>521</v>
      </c>
      <c r="C55" s="2650" t="s">
        <v>752</v>
      </c>
      <c r="D55" s="2420"/>
      <c r="E55" s="2420"/>
      <c r="F55" s="2420"/>
      <c r="G55" s="2420"/>
      <c r="H55" s="2420"/>
      <c r="I55" s="2420"/>
      <c r="J55" s="2420"/>
      <c r="K55" s="2420"/>
      <c r="L55" s="2420"/>
      <c r="M55" s="2421"/>
    </row>
    <row r="56" spans="1:14">
      <c r="A56" s="2502"/>
      <c r="B56" s="1081" t="s">
        <v>523</v>
      </c>
      <c r="C56" s="2650" t="s">
        <v>557</v>
      </c>
      <c r="D56" s="2420"/>
      <c r="E56" s="2420"/>
      <c r="F56" s="2420"/>
      <c r="G56" s="2420"/>
      <c r="H56" s="2420"/>
      <c r="I56" s="2420"/>
      <c r="J56" s="2420"/>
      <c r="K56" s="2420"/>
      <c r="L56" s="2420"/>
      <c r="M56" s="2421"/>
    </row>
    <row r="57" spans="1:14" ht="15.75" customHeight="1">
      <c r="A57" s="2502"/>
      <c r="B57" s="1082" t="s">
        <v>524</v>
      </c>
      <c r="C57" s="2650" t="s">
        <v>2205</v>
      </c>
      <c r="D57" s="2420"/>
      <c r="E57" s="2420"/>
      <c r="F57" s="2420"/>
      <c r="G57" s="2420"/>
      <c r="H57" s="2420"/>
      <c r="I57" s="2420"/>
      <c r="J57" s="2420"/>
      <c r="K57" s="2420"/>
      <c r="L57" s="2420"/>
      <c r="M57" s="2421"/>
    </row>
    <row r="58" spans="1:14" ht="15.75" customHeight="1">
      <c r="A58" s="2502"/>
      <c r="B58" s="1081" t="s">
        <v>526</v>
      </c>
      <c r="C58" s="2658" t="s">
        <v>2207</v>
      </c>
      <c r="D58" s="2420"/>
      <c r="E58" s="2420"/>
      <c r="F58" s="2420"/>
      <c r="G58" s="2420"/>
      <c r="H58" s="2420"/>
      <c r="I58" s="2420"/>
      <c r="J58" s="2420"/>
      <c r="K58" s="2420"/>
      <c r="L58" s="2420"/>
      <c r="M58" s="2421"/>
    </row>
    <row r="59" spans="1:14" ht="16.5" thickBot="1">
      <c r="A59" s="2516"/>
      <c r="B59" s="1081" t="s">
        <v>527</v>
      </c>
      <c r="C59" s="2650">
        <v>3358000</v>
      </c>
      <c r="D59" s="2420"/>
      <c r="E59" s="2420"/>
      <c r="F59" s="2420"/>
      <c r="G59" s="2420"/>
      <c r="H59" s="2420"/>
      <c r="I59" s="2420"/>
      <c r="J59" s="2420"/>
      <c r="K59" s="2420"/>
      <c r="L59" s="2420"/>
      <c r="M59" s="2421"/>
    </row>
    <row r="60" spans="1:14" ht="15.75" customHeight="1">
      <c r="A60" s="2649" t="s">
        <v>528</v>
      </c>
      <c r="B60" s="1089" t="s">
        <v>529</v>
      </c>
      <c r="C60" s="2650" t="s">
        <v>2163</v>
      </c>
      <c r="D60" s="2420"/>
      <c r="E60" s="2420"/>
      <c r="F60" s="2420"/>
      <c r="G60" s="2420"/>
      <c r="H60" s="2420"/>
      <c r="I60" s="2420"/>
      <c r="J60" s="2420"/>
      <c r="K60" s="2420"/>
      <c r="L60" s="2420"/>
      <c r="M60" s="2421"/>
    </row>
    <row r="61" spans="1:14" ht="30" customHeight="1">
      <c r="A61" s="2502"/>
      <c r="B61" s="1089" t="s">
        <v>531</v>
      </c>
      <c r="C61" s="2650" t="s">
        <v>1670</v>
      </c>
      <c r="D61" s="2420"/>
      <c r="E61" s="2420"/>
      <c r="F61" s="2420"/>
      <c r="G61" s="2420"/>
      <c r="H61" s="2420"/>
      <c r="I61" s="2420"/>
      <c r="J61" s="2420"/>
      <c r="K61" s="2420"/>
      <c r="L61" s="2420"/>
      <c r="M61" s="2421"/>
    </row>
    <row r="62" spans="1:14" ht="30" customHeight="1" thickBot="1">
      <c r="A62" s="2502"/>
      <c r="B62" s="1090" t="s">
        <v>5</v>
      </c>
      <c r="C62" s="2932" t="s">
        <v>560</v>
      </c>
      <c r="D62" s="2933"/>
      <c r="E62" s="2933"/>
      <c r="F62" s="2933"/>
      <c r="G62" s="2933"/>
      <c r="H62" s="2933"/>
      <c r="I62" s="2933"/>
      <c r="J62" s="2933"/>
      <c r="K62" s="2933"/>
      <c r="L62" s="2933"/>
      <c r="M62" s="2934"/>
    </row>
    <row r="63" spans="1:14" ht="48" thickBot="1">
      <c r="A63" s="150" t="s">
        <v>533</v>
      </c>
      <c r="B63" s="104"/>
      <c r="C63" s="2651"/>
      <c r="D63" s="2652"/>
      <c r="E63" s="2652"/>
      <c r="F63" s="2652"/>
      <c r="G63" s="2652"/>
      <c r="H63" s="2652"/>
      <c r="I63" s="2652"/>
      <c r="J63" s="2652"/>
      <c r="K63" s="2652"/>
      <c r="L63" s="2652"/>
      <c r="M63" s="2653"/>
    </row>
  </sheetData>
  <mergeCells count="65">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C9:D9"/>
    <mergeCell ref="F9:G9"/>
    <mergeCell ref="B19:B25"/>
    <mergeCell ref="F24:M24"/>
    <mergeCell ref="C10:D10"/>
    <mergeCell ref="F10:G10"/>
    <mergeCell ref="I10:J10"/>
    <mergeCell ref="N30:N32"/>
    <mergeCell ref="B33:B35"/>
    <mergeCell ref="B36:B45"/>
    <mergeCell ref="D38:E38"/>
    <mergeCell ref="F38:G38"/>
    <mergeCell ref="H38:I38"/>
    <mergeCell ref="J38:K38"/>
    <mergeCell ref="L38:M38"/>
    <mergeCell ref="D40:E40"/>
    <mergeCell ref="F40:G40"/>
    <mergeCell ref="D42:E42"/>
    <mergeCell ref="F42:G42"/>
    <mergeCell ref="F44:G44"/>
    <mergeCell ref="H44:I44"/>
    <mergeCell ref="C63:M63"/>
    <mergeCell ref="L47:M48"/>
    <mergeCell ref="C50:M50"/>
    <mergeCell ref="C51:M51"/>
    <mergeCell ref="N52:N53"/>
    <mergeCell ref="C54:M54"/>
    <mergeCell ref="C55:M55"/>
    <mergeCell ref="C56:M56"/>
    <mergeCell ref="C57:M57"/>
    <mergeCell ref="C58:M58"/>
    <mergeCell ref="F47:F48"/>
    <mergeCell ref="G47:J48"/>
    <mergeCell ref="C59:M59"/>
    <mergeCell ref="A60:A62"/>
    <mergeCell ref="C60:M60"/>
    <mergeCell ref="C61:M61"/>
    <mergeCell ref="C62:M62"/>
    <mergeCell ref="A54:A59"/>
    <mergeCell ref="B46:B49"/>
    <mergeCell ref="A17:A53"/>
    <mergeCell ref="C17:M17"/>
    <mergeCell ref="C18:M18"/>
    <mergeCell ref="B26:B29"/>
    <mergeCell ref="H40:I40"/>
    <mergeCell ref="J40:K40"/>
    <mergeCell ref="L40:M4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type="list" allowBlank="1" showInputMessage="1" showErrorMessage="1" sqref="I7:M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WVQ983047:WVU983047">
      <formula1>INDIRECT(#REF!)</formula1>
    </dataValidation>
  </dataValidations>
  <hyperlinks>
    <hyperlink ref="C58"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43" zoomScale="80" zoomScaleNormal="80" workbookViewId="0">
      <selection activeCell="E53" sqref="E53"/>
    </sheetView>
  </sheetViews>
  <sheetFormatPr baseColWidth="10" defaultColWidth="13.140625" defaultRowHeight="15.75"/>
  <cols>
    <col min="1" max="1" width="15.85546875" style="108" customWidth="1"/>
    <col min="2" max="2" width="44.7109375" style="151" customWidth="1"/>
    <col min="3" max="3" width="19" style="108" customWidth="1"/>
    <col min="4" max="13" width="13.140625" style="108"/>
    <col min="14" max="14" width="53.7109375" style="108" customWidth="1"/>
    <col min="15" max="256" width="13.140625" style="108"/>
    <col min="257" max="257" width="7.140625" style="108" customWidth="1"/>
    <col min="258" max="258" width="44.7109375" style="108" customWidth="1"/>
    <col min="259" max="259" width="19" style="108" customWidth="1"/>
    <col min="260" max="269" width="13.140625" style="108"/>
    <col min="270" max="270" width="53.7109375" style="108" customWidth="1"/>
    <col min="271" max="512" width="13.140625" style="108"/>
    <col min="513" max="513" width="7.140625" style="108" customWidth="1"/>
    <col min="514" max="514" width="44.7109375" style="108" customWidth="1"/>
    <col min="515" max="515" width="19" style="108" customWidth="1"/>
    <col min="516" max="525" width="13.140625" style="108"/>
    <col min="526" max="526" width="53.7109375" style="108" customWidth="1"/>
    <col min="527" max="768" width="13.140625" style="108"/>
    <col min="769" max="769" width="7.140625" style="108" customWidth="1"/>
    <col min="770" max="770" width="44.7109375" style="108" customWidth="1"/>
    <col min="771" max="771" width="19" style="108" customWidth="1"/>
    <col min="772" max="781" width="13.140625" style="108"/>
    <col min="782" max="782" width="53.7109375" style="108" customWidth="1"/>
    <col min="783" max="1024" width="13.140625" style="108"/>
    <col min="1025" max="1025" width="7.140625" style="108" customWidth="1"/>
    <col min="1026" max="1026" width="44.7109375" style="108" customWidth="1"/>
    <col min="1027" max="1027" width="19" style="108" customWidth="1"/>
    <col min="1028" max="1037" width="13.140625" style="108"/>
    <col min="1038" max="1038" width="53.7109375" style="108" customWidth="1"/>
    <col min="1039" max="1280" width="13.140625" style="108"/>
    <col min="1281" max="1281" width="7.140625" style="108" customWidth="1"/>
    <col min="1282" max="1282" width="44.7109375" style="108" customWidth="1"/>
    <col min="1283" max="1283" width="19" style="108" customWidth="1"/>
    <col min="1284" max="1293" width="13.140625" style="108"/>
    <col min="1294" max="1294" width="53.7109375" style="108" customWidth="1"/>
    <col min="1295" max="1536" width="13.140625" style="108"/>
    <col min="1537" max="1537" width="7.140625" style="108" customWidth="1"/>
    <col min="1538" max="1538" width="44.7109375" style="108" customWidth="1"/>
    <col min="1539" max="1539" width="19" style="108" customWidth="1"/>
    <col min="1540" max="1549" width="13.140625" style="108"/>
    <col min="1550" max="1550" width="53.7109375" style="108" customWidth="1"/>
    <col min="1551" max="1792" width="13.140625" style="108"/>
    <col min="1793" max="1793" width="7.140625" style="108" customWidth="1"/>
    <col min="1794" max="1794" width="44.7109375" style="108" customWidth="1"/>
    <col min="1795" max="1795" width="19" style="108" customWidth="1"/>
    <col min="1796" max="1805" width="13.140625" style="108"/>
    <col min="1806" max="1806" width="53.7109375" style="108" customWidth="1"/>
    <col min="1807" max="2048" width="13.140625" style="108"/>
    <col min="2049" max="2049" width="7.140625" style="108" customWidth="1"/>
    <col min="2050" max="2050" width="44.7109375" style="108" customWidth="1"/>
    <col min="2051" max="2051" width="19" style="108" customWidth="1"/>
    <col min="2052" max="2061" width="13.140625" style="108"/>
    <col min="2062" max="2062" width="53.7109375" style="108" customWidth="1"/>
    <col min="2063" max="2304" width="13.140625" style="108"/>
    <col min="2305" max="2305" width="7.140625" style="108" customWidth="1"/>
    <col min="2306" max="2306" width="44.7109375" style="108" customWidth="1"/>
    <col min="2307" max="2307" width="19" style="108" customWidth="1"/>
    <col min="2308" max="2317" width="13.140625" style="108"/>
    <col min="2318" max="2318" width="53.7109375" style="108" customWidth="1"/>
    <col min="2319" max="2560" width="13.140625" style="108"/>
    <col min="2561" max="2561" width="7.140625" style="108" customWidth="1"/>
    <col min="2562" max="2562" width="44.7109375" style="108" customWidth="1"/>
    <col min="2563" max="2563" width="19" style="108" customWidth="1"/>
    <col min="2564" max="2573" width="13.140625" style="108"/>
    <col min="2574" max="2574" width="53.7109375" style="108" customWidth="1"/>
    <col min="2575" max="2816" width="13.140625" style="108"/>
    <col min="2817" max="2817" width="7.140625" style="108" customWidth="1"/>
    <col min="2818" max="2818" width="44.7109375" style="108" customWidth="1"/>
    <col min="2819" max="2819" width="19" style="108" customWidth="1"/>
    <col min="2820" max="2829" width="13.140625" style="108"/>
    <col min="2830" max="2830" width="53.7109375" style="108" customWidth="1"/>
    <col min="2831" max="3072" width="13.140625" style="108"/>
    <col min="3073" max="3073" width="7.140625" style="108" customWidth="1"/>
    <col min="3074" max="3074" width="44.7109375" style="108" customWidth="1"/>
    <col min="3075" max="3075" width="19" style="108" customWidth="1"/>
    <col min="3076" max="3085" width="13.140625" style="108"/>
    <col min="3086" max="3086" width="53.7109375" style="108" customWidth="1"/>
    <col min="3087" max="3328" width="13.140625" style="108"/>
    <col min="3329" max="3329" width="7.140625" style="108" customWidth="1"/>
    <col min="3330" max="3330" width="44.7109375" style="108" customWidth="1"/>
    <col min="3331" max="3331" width="19" style="108" customWidth="1"/>
    <col min="3332" max="3341" width="13.140625" style="108"/>
    <col min="3342" max="3342" width="53.7109375" style="108" customWidth="1"/>
    <col min="3343" max="3584" width="13.140625" style="108"/>
    <col min="3585" max="3585" width="7.140625" style="108" customWidth="1"/>
    <col min="3586" max="3586" width="44.7109375" style="108" customWidth="1"/>
    <col min="3587" max="3587" width="19" style="108" customWidth="1"/>
    <col min="3588" max="3597" width="13.140625" style="108"/>
    <col min="3598" max="3598" width="53.7109375" style="108" customWidth="1"/>
    <col min="3599" max="3840" width="13.140625" style="108"/>
    <col min="3841" max="3841" width="7.140625" style="108" customWidth="1"/>
    <col min="3842" max="3842" width="44.7109375" style="108" customWidth="1"/>
    <col min="3843" max="3843" width="19" style="108" customWidth="1"/>
    <col min="3844" max="3853" width="13.140625" style="108"/>
    <col min="3854" max="3854" width="53.7109375" style="108" customWidth="1"/>
    <col min="3855" max="4096" width="13.140625" style="108"/>
    <col min="4097" max="4097" width="7.140625" style="108" customWidth="1"/>
    <col min="4098" max="4098" width="44.7109375" style="108" customWidth="1"/>
    <col min="4099" max="4099" width="19" style="108" customWidth="1"/>
    <col min="4100" max="4109" width="13.140625" style="108"/>
    <col min="4110" max="4110" width="53.7109375" style="108" customWidth="1"/>
    <col min="4111" max="4352" width="13.140625" style="108"/>
    <col min="4353" max="4353" width="7.140625" style="108" customWidth="1"/>
    <col min="4354" max="4354" width="44.7109375" style="108" customWidth="1"/>
    <col min="4355" max="4355" width="19" style="108" customWidth="1"/>
    <col min="4356" max="4365" width="13.140625" style="108"/>
    <col min="4366" max="4366" width="53.7109375" style="108" customWidth="1"/>
    <col min="4367" max="4608" width="13.140625" style="108"/>
    <col min="4609" max="4609" width="7.140625" style="108" customWidth="1"/>
    <col min="4610" max="4610" width="44.7109375" style="108" customWidth="1"/>
    <col min="4611" max="4611" width="19" style="108" customWidth="1"/>
    <col min="4612" max="4621" width="13.140625" style="108"/>
    <col min="4622" max="4622" width="53.7109375" style="108" customWidth="1"/>
    <col min="4623" max="4864" width="13.140625" style="108"/>
    <col min="4865" max="4865" width="7.140625" style="108" customWidth="1"/>
    <col min="4866" max="4866" width="44.7109375" style="108" customWidth="1"/>
    <col min="4867" max="4867" width="19" style="108" customWidth="1"/>
    <col min="4868" max="4877" width="13.140625" style="108"/>
    <col min="4878" max="4878" width="53.7109375" style="108" customWidth="1"/>
    <col min="4879" max="5120" width="13.140625" style="108"/>
    <col min="5121" max="5121" width="7.140625" style="108" customWidth="1"/>
    <col min="5122" max="5122" width="44.7109375" style="108" customWidth="1"/>
    <col min="5123" max="5123" width="19" style="108" customWidth="1"/>
    <col min="5124" max="5133" width="13.140625" style="108"/>
    <col min="5134" max="5134" width="53.7109375" style="108" customWidth="1"/>
    <col min="5135" max="5376" width="13.140625" style="108"/>
    <col min="5377" max="5377" width="7.140625" style="108" customWidth="1"/>
    <col min="5378" max="5378" width="44.7109375" style="108" customWidth="1"/>
    <col min="5379" max="5379" width="19" style="108" customWidth="1"/>
    <col min="5380" max="5389" width="13.140625" style="108"/>
    <col min="5390" max="5390" width="53.7109375" style="108" customWidth="1"/>
    <col min="5391" max="5632" width="13.140625" style="108"/>
    <col min="5633" max="5633" width="7.140625" style="108" customWidth="1"/>
    <col min="5634" max="5634" width="44.7109375" style="108" customWidth="1"/>
    <col min="5635" max="5635" width="19" style="108" customWidth="1"/>
    <col min="5636" max="5645" width="13.140625" style="108"/>
    <col min="5646" max="5646" width="53.7109375" style="108" customWidth="1"/>
    <col min="5647" max="5888" width="13.140625" style="108"/>
    <col min="5889" max="5889" width="7.140625" style="108" customWidth="1"/>
    <col min="5890" max="5890" width="44.7109375" style="108" customWidth="1"/>
    <col min="5891" max="5891" width="19" style="108" customWidth="1"/>
    <col min="5892" max="5901" width="13.140625" style="108"/>
    <col min="5902" max="5902" width="53.7109375" style="108" customWidth="1"/>
    <col min="5903" max="6144" width="13.140625" style="108"/>
    <col min="6145" max="6145" width="7.140625" style="108" customWidth="1"/>
    <col min="6146" max="6146" width="44.7109375" style="108" customWidth="1"/>
    <col min="6147" max="6147" width="19" style="108" customWidth="1"/>
    <col min="6148" max="6157" width="13.140625" style="108"/>
    <col min="6158" max="6158" width="53.7109375" style="108" customWidth="1"/>
    <col min="6159" max="6400" width="13.140625" style="108"/>
    <col min="6401" max="6401" width="7.140625" style="108" customWidth="1"/>
    <col min="6402" max="6402" width="44.7109375" style="108" customWidth="1"/>
    <col min="6403" max="6403" width="19" style="108" customWidth="1"/>
    <col min="6404" max="6413" width="13.140625" style="108"/>
    <col min="6414" max="6414" width="53.7109375" style="108" customWidth="1"/>
    <col min="6415" max="6656" width="13.140625" style="108"/>
    <col min="6657" max="6657" width="7.140625" style="108" customWidth="1"/>
    <col min="6658" max="6658" width="44.7109375" style="108" customWidth="1"/>
    <col min="6659" max="6659" width="19" style="108" customWidth="1"/>
    <col min="6660" max="6669" width="13.140625" style="108"/>
    <col min="6670" max="6670" width="53.7109375" style="108" customWidth="1"/>
    <col min="6671" max="6912" width="13.140625" style="108"/>
    <col min="6913" max="6913" width="7.140625" style="108" customWidth="1"/>
    <col min="6914" max="6914" width="44.7109375" style="108" customWidth="1"/>
    <col min="6915" max="6915" width="19" style="108" customWidth="1"/>
    <col min="6916" max="6925" width="13.140625" style="108"/>
    <col min="6926" max="6926" width="53.7109375" style="108" customWidth="1"/>
    <col min="6927" max="7168" width="13.140625" style="108"/>
    <col min="7169" max="7169" width="7.140625" style="108" customWidth="1"/>
    <col min="7170" max="7170" width="44.7109375" style="108" customWidth="1"/>
    <col min="7171" max="7171" width="19" style="108" customWidth="1"/>
    <col min="7172" max="7181" width="13.140625" style="108"/>
    <col min="7182" max="7182" width="53.7109375" style="108" customWidth="1"/>
    <col min="7183" max="7424" width="13.140625" style="108"/>
    <col min="7425" max="7425" width="7.140625" style="108" customWidth="1"/>
    <col min="7426" max="7426" width="44.7109375" style="108" customWidth="1"/>
    <col min="7427" max="7427" width="19" style="108" customWidth="1"/>
    <col min="7428" max="7437" width="13.140625" style="108"/>
    <col min="7438" max="7438" width="53.7109375" style="108" customWidth="1"/>
    <col min="7439" max="7680" width="13.140625" style="108"/>
    <col min="7681" max="7681" width="7.140625" style="108" customWidth="1"/>
    <col min="7682" max="7682" width="44.7109375" style="108" customWidth="1"/>
    <col min="7683" max="7683" width="19" style="108" customWidth="1"/>
    <col min="7684" max="7693" width="13.140625" style="108"/>
    <col min="7694" max="7694" width="53.7109375" style="108" customWidth="1"/>
    <col min="7695" max="7936" width="13.140625" style="108"/>
    <col min="7937" max="7937" width="7.140625" style="108" customWidth="1"/>
    <col min="7938" max="7938" width="44.7109375" style="108" customWidth="1"/>
    <col min="7939" max="7939" width="19" style="108" customWidth="1"/>
    <col min="7940" max="7949" width="13.140625" style="108"/>
    <col min="7950" max="7950" width="53.7109375" style="108" customWidth="1"/>
    <col min="7951" max="8192" width="13.140625" style="108"/>
    <col min="8193" max="8193" width="7.140625" style="108" customWidth="1"/>
    <col min="8194" max="8194" width="44.7109375" style="108" customWidth="1"/>
    <col min="8195" max="8195" width="19" style="108" customWidth="1"/>
    <col min="8196" max="8205" width="13.140625" style="108"/>
    <col min="8206" max="8206" width="53.7109375" style="108" customWidth="1"/>
    <col min="8207" max="8448" width="13.140625" style="108"/>
    <col min="8449" max="8449" width="7.140625" style="108" customWidth="1"/>
    <col min="8450" max="8450" width="44.7109375" style="108" customWidth="1"/>
    <col min="8451" max="8451" width="19" style="108" customWidth="1"/>
    <col min="8452" max="8461" width="13.140625" style="108"/>
    <col min="8462" max="8462" width="53.7109375" style="108" customWidth="1"/>
    <col min="8463" max="8704" width="13.140625" style="108"/>
    <col min="8705" max="8705" width="7.140625" style="108" customWidth="1"/>
    <col min="8706" max="8706" width="44.7109375" style="108" customWidth="1"/>
    <col min="8707" max="8707" width="19" style="108" customWidth="1"/>
    <col min="8708" max="8717" width="13.140625" style="108"/>
    <col min="8718" max="8718" width="53.7109375" style="108" customWidth="1"/>
    <col min="8719" max="8960" width="13.140625" style="108"/>
    <col min="8961" max="8961" width="7.140625" style="108" customWidth="1"/>
    <col min="8962" max="8962" width="44.7109375" style="108" customWidth="1"/>
    <col min="8963" max="8963" width="19" style="108" customWidth="1"/>
    <col min="8964" max="8973" width="13.140625" style="108"/>
    <col min="8974" max="8974" width="53.7109375" style="108" customWidth="1"/>
    <col min="8975" max="9216" width="13.140625" style="108"/>
    <col min="9217" max="9217" width="7.140625" style="108" customWidth="1"/>
    <col min="9218" max="9218" width="44.7109375" style="108" customWidth="1"/>
    <col min="9219" max="9219" width="19" style="108" customWidth="1"/>
    <col min="9220" max="9229" width="13.140625" style="108"/>
    <col min="9230" max="9230" width="53.7109375" style="108" customWidth="1"/>
    <col min="9231" max="9472" width="13.140625" style="108"/>
    <col min="9473" max="9473" width="7.140625" style="108" customWidth="1"/>
    <col min="9474" max="9474" width="44.7109375" style="108" customWidth="1"/>
    <col min="9475" max="9475" width="19" style="108" customWidth="1"/>
    <col min="9476" max="9485" width="13.140625" style="108"/>
    <col min="9486" max="9486" width="53.7109375" style="108" customWidth="1"/>
    <col min="9487" max="9728" width="13.140625" style="108"/>
    <col min="9729" max="9729" width="7.140625" style="108" customWidth="1"/>
    <col min="9730" max="9730" width="44.7109375" style="108" customWidth="1"/>
    <col min="9731" max="9731" width="19" style="108" customWidth="1"/>
    <col min="9732" max="9741" width="13.140625" style="108"/>
    <col min="9742" max="9742" width="53.7109375" style="108" customWidth="1"/>
    <col min="9743" max="9984" width="13.140625" style="108"/>
    <col min="9985" max="9985" width="7.140625" style="108" customWidth="1"/>
    <col min="9986" max="9986" width="44.7109375" style="108" customWidth="1"/>
    <col min="9987" max="9987" width="19" style="108" customWidth="1"/>
    <col min="9988" max="9997" width="13.140625" style="108"/>
    <col min="9998" max="9998" width="53.7109375" style="108" customWidth="1"/>
    <col min="9999" max="10240" width="13.140625" style="108"/>
    <col min="10241" max="10241" width="7.140625" style="108" customWidth="1"/>
    <col min="10242" max="10242" width="44.7109375" style="108" customWidth="1"/>
    <col min="10243" max="10243" width="19" style="108" customWidth="1"/>
    <col min="10244" max="10253" width="13.140625" style="108"/>
    <col min="10254" max="10254" width="53.7109375" style="108" customWidth="1"/>
    <col min="10255" max="10496" width="13.140625" style="108"/>
    <col min="10497" max="10497" width="7.140625" style="108" customWidth="1"/>
    <col min="10498" max="10498" width="44.7109375" style="108" customWidth="1"/>
    <col min="10499" max="10499" width="19" style="108" customWidth="1"/>
    <col min="10500" max="10509" width="13.140625" style="108"/>
    <col min="10510" max="10510" width="53.7109375" style="108" customWidth="1"/>
    <col min="10511" max="10752" width="13.140625" style="108"/>
    <col min="10753" max="10753" width="7.140625" style="108" customWidth="1"/>
    <col min="10754" max="10754" width="44.7109375" style="108" customWidth="1"/>
    <col min="10755" max="10755" width="19" style="108" customWidth="1"/>
    <col min="10756" max="10765" width="13.140625" style="108"/>
    <col min="10766" max="10766" width="53.7109375" style="108" customWidth="1"/>
    <col min="10767" max="11008" width="13.140625" style="108"/>
    <col min="11009" max="11009" width="7.140625" style="108" customWidth="1"/>
    <col min="11010" max="11010" width="44.7109375" style="108" customWidth="1"/>
    <col min="11011" max="11011" width="19" style="108" customWidth="1"/>
    <col min="11012" max="11021" width="13.140625" style="108"/>
    <col min="11022" max="11022" width="53.7109375" style="108" customWidth="1"/>
    <col min="11023" max="11264" width="13.140625" style="108"/>
    <col min="11265" max="11265" width="7.140625" style="108" customWidth="1"/>
    <col min="11266" max="11266" width="44.7109375" style="108" customWidth="1"/>
    <col min="11267" max="11267" width="19" style="108" customWidth="1"/>
    <col min="11268" max="11277" width="13.140625" style="108"/>
    <col min="11278" max="11278" width="53.7109375" style="108" customWidth="1"/>
    <col min="11279" max="11520" width="13.140625" style="108"/>
    <col min="11521" max="11521" width="7.140625" style="108" customWidth="1"/>
    <col min="11522" max="11522" width="44.7109375" style="108" customWidth="1"/>
    <col min="11523" max="11523" width="19" style="108" customWidth="1"/>
    <col min="11524" max="11533" width="13.140625" style="108"/>
    <col min="11534" max="11534" width="53.7109375" style="108" customWidth="1"/>
    <col min="11535" max="11776" width="13.140625" style="108"/>
    <col min="11777" max="11777" width="7.140625" style="108" customWidth="1"/>
    <col min="11778" max="11778" width="44.7109375" style="108" customWidth="1"/>
    <col min="11779" max="11779" width="19" style="108" customWidth="1"/>
    <col min="11780" max="11789" width="13.140625" style="108"/>
    <col min="11790" max="11790" width="53.7109375" style="108" customWidth="1"/>
    <col min="11791" max="12032" width="13.140625" style="108"/>
    <col min="12033" max="12033" width="7.140625" style="108" customWidth="1"/>
    <col min="12034" max="12034" width="44.7109375" style="108" customWidth="1"/>
    <col min="12035" max="12035" width="19" style="108" customWidth="1"/>
    <col min="12036" max="12045" width="13.140625" style="108"/>
    <col min="12046" max="12046" width="53.7109375" style="108" customWidth="1"/>
    <col min="12047" max="12288" width="13.140625" style="108"/>
    <col min="12289" max="12289" width="7.140625" style="108" customWidth="1"/>
    <col min="12290" max="12290" width="44.7109375" style="108" customWidth="1"/>
    <col min="12291" max="12291" width="19" style="108" customWidth="1"/>
    <col min="12292" max="12301" width="13.140625" style="108"/>
    <col min="12302" max="12302" width="53.7109375" style="108" customWidth="1"/>
    <col min="12303" max="12544" width="13.140625" style="108"/>
    <col min="12545" max="12545" width="7.140625" style="108" customWidth="1"/>
    <col min="12546" max="12546" width="44.7109375" style="108" customWidth="1"/>
    <col min="12547" max="12547" width="19" style="108" customWidth="1"/>
    <col min="12548" max="12557" width="13.140625" style="108"/>
    <col min="12558" max="12558" width="53.7109375" style="108" customWidth="1"/>
    <col min="12559" max="12800" width="13.140625" style="108"/>
    <col min="12801" max="12801" width="7.140625" style="108" customWidth="1"/>
    <col min="12802" max="12802" width="44.7109375" style="108" customWidth="1"/>
    <col min="12803" max="12803" width="19" style="108" customWidth="1"/>
    <col min="12804" max="12813" width="13.140625" style="108"/>
    <col min="12814" max="12814" width="53.7109375" style="108" customWidth="1"/>
    <col min="12815" max="13056" width="13.140625" style="108"/>
    <col min="13057" max="13057" width="7.140625" style="108" customWidth="1"/>
    <col min="13058" max="13058" width="44.7109375" style="108" customWidth="1"/>
    <col min="13059" max="13059" width="19" style="108" customWidth="1"/>
    <col min="13060" max="13069" width="13.140625" style="108"/>
    <col min="13070" max="13070" width="53.7109375" style="108" customWidth="1"/>
    <col min="13071" max="13312" width="13.140625" style="108"/>
    <col min="13313" max="13313" width="7.140625" style="108" customWidth="1"/>
    <col min="13314" max="13314" width="44.7109375" style="108" customWidth="1"/>
    <col min="13315" max="13315" width="19" style="108" customWidth="1"/>
    <col min="13316" max="13325" width="13.140625" style="108"/>
    <col min="13326" max="13326" width="53.7109375" style="108" customWidth="1"/>
    <col min="13327" max="13568" width="13.140625" style="108"/>
    <col min="13569" max="13569" width="7.140625" style="108" customWidth="1"/>
    <col min="13570" max="13570" width="44.7109375" style="108" customWidth="1"/>
    <col min="13571" max="13571" width="19" style="108" customWidth="1"/>
    <col min="13572" max="13581" width="13.140625" style="108"/>
    <col min="13582" max="13582" width="53.7109375" style="108" customWidth="1"/>
    <col min="13583" max="13824" width="13.140625" style="108"/>
    <col min="13825" max="13825" width="7.140625" style="108" customWidth="1"/>
    <col min="13826" max="13826" width="44.7109375" style="108" customWidth="1"/>
    <col min="13827" max="13827" width="19" style="108" customWidth="1"/>
    <col min="13828" max="13837" width="13.140625" style="108"/>
    <col min="13838" max="13838" width="53.7109375" style="108" customWidth="1"/>
    <col min="13839" max="14080" width="13.140625" style="108"/>
    <col min="14081" max="14081" width="7.140625" style="108" customWidth="1"/>
    <col min="14082" max="14082" width="44.7109375" style="108" customWidth="1"/>
    <col min="14083" max="14083" width="19" style="108" customWidth="1"/>
    <col min="14084" max="14093" width="13.140625" style="108"/>
    <col min="14094" max="14094" width="53.7109375" style="108" customWidth="1"/>
    <col min="14095" max="14336" width="13.140625" style="108"/>
    <col min="14337" max="14337" width="7.140625" style="108" customWidth="1"/>
    <col min="14338" max="14338" width="44.7109375" style="108" customWidth="1"/>
    <col min="14339" max="14339" width="19" style="108" customWidth="1"/>
    <col min="14340" max="14349" width="13.140625" style="108"/>
    <col min="14350" max="14350" width="53.7109375" style="108" customWidth="1"/>
    <col min="14351" max="14592" width="13.140625" style="108"/>
    <col min="14593" max="14593" width="7.140625" style="108" customWidth="1"/>
    <col min="14594" max="14594" width="44.7109375" style="108" customWidth="1"/>
    <col min="14595" max="14595" width="19" style="108" customWidth="1"/>
    <col min="14596" max="14605" width="13.140625" style="108"/>
    <col min="14606" max="14606" width="53.7109375" style="108" customWidth="1"/>
    <col min="14607" max="14848" width="13.140625" style="108"/>
    <col min="14849" max="14849" width="7.140625" style="108" customWidth="1"/>
    <col min="14850" max="14850" width="44.7109375" style="108" customWidth="1"/>
    <col min="14851" max="14851" width="19" style="108" customWidth="1"/>
    <col min="14852" max="14861" width="13.140625" style="108"/>
    <col min="14862" max="14862" width="53.7109375" style="108" customWidth="1"/>
    <col min="14863" max="15104" width="13.140625" style="108"/>
    <col min="15105" max="15105" width="7.140625" style="108" customWidth="1"/>
    <col min="15106" max="15106" width="44.7109375" style="108" customWidth="1"/>
    <col min="15107" max="15107" width="19" style="108" customWidth="1"/>
    <col min="15108" max="15117" width="13.140625" style="108"/>
    <col min="15118" max="15118" width="53.7109375" style="108" customWidth="1"/>
    <col min="15119" max="15360" width="13.140625" style="108"/>
    <col min="15361" max="15361" width="7.140625" style="108" customWidth="1"/>
    <col min="15362" max="15362" width="44.7109375" style="108" customWidth="1"/>
    <col min="15363" max="15363" width="19" style="108" customWidth="1"/>
    <col min="15364" max="15373" width="13.140625" style="108"/>
    <col min="15374" max="15374" width="53.7109375" style="108" customWidth="1"/>
    <col min="15375" max="15616" width="13.140625" style="108"/>
    <col min="15617" max="15617" width="7.140625" style="108" customWidth="1"/>
    <col min="15618" max="15618" width="44.7109375" style="108" customWidth="1"/>
    <col min="15619" max="15619" width="19" style="108" customWidth="1"/>
    <col min="15620" max="15629" width="13.140625" style="108"/>
    <col min="15630" max="15630" width="53.7109375" style="108" customWidth="1"/>
    <col min="15631" max="15872" width="13.140625" style="108"/>
    <col min="15873" max="15873" width="7.140625" style="108" customWidth="1"/>
    <col min="15874" max="15874" width="44.7109375" style="108" customWidth="1"/>
    <col min="15875" max="15875" width="19" style="108" customWidth="1"/>
    <col min="15876" max="15885" width="13.140625" style="108"/>
    <col min="15886" max="15886" width="53.7109375" style="108" customWidth="1"/>
    <col min="15887" max="16128" width="13.140625" style="108"/>
    <col min="16129" max="16129" width="7.140625" style="108" customWidth="1"/>
    <col min="16130" max="16130" width="44.7109375" style="108" customWidth="1"/>
    <col min="16131" max="16131" width="19" style="108" customWidth="1"/>
    <col min="16132" max="16141" width="13.140625" style="108"/>
    <col min="16142" max="16142" width="53.7109375" style="108" customWidth="1"/>
    <col min="16143" max="16384" width="13.140625" style="108"/>
  </cols>
  <sheetData>
    <row r="1" spans="1:14" ht="43.15" customHeight="1" thickBot="1">
      <c r="A1" s="2"/>
      <c r="B1" s="2544" t="s">
        <v>1178</v>
      </c>
      <c r="C1" s="2545"/>
      <c r="D1" s="2545"/>
      <c r="E1" s="2545"/>
      <c r="F1" s="2545"/>
      <c r="G1" s="2545"/>
      <c r="H1" s="2545"/>
      <c r="I1" s="2545"/>
      <c r="J1" s="2545"/>
      <c r="K1" s="2545"/>
      <c r="L1" s="2545"/>
      <c r="M1" s="2546"/>
      <c r="N1" s="1406"/>
    </row>
    <row r="2" spans="1:14" ht="33" customHeight="1">
      <c r="A2" s="2667" t="s">
        <v>457</v>
      </c>
      <c r="B2" s="4" t="s">
        <v>458</v>
      </c>
      <c r="C2" s="2549" t="s">
        <v>2208</v>
      </c>
      <c r="D2" s="2550"/>
      <c r="E2" s="2550"/>
      <c r="F2" s="2550"/>
      <c r="G2" s="2550"/>
      <c r="H2" s="2550"/>
      <c r="I2" s="2550"/>
      <c r="J2" s="2550"/>
      <c r="K2" s="2550"/>
      <c r="L2" s="2550"/>
      <c r="M2" s="2551"/>
    </row>
    <row r="3" spans="1:14" ht="52.15" customHeight="1">
      <c r="A3" s="2548"/>
      <c r="B3" s="1053" t="s">
        <v>538</v>
      </c>
      <c r="C3" s="2701" t="s">
        <v>220</v>
      </c>
      <c r="D3" s="2702"/>
      <c r="E3" s="2702"/>
      <c r="F3" s="2702"/>
      <c r="G3" s="2702"/>
      <c r="H3" s="2702"/>
      <c r="I3" s="2702"/>
      <c r="J3" s="2702"/>
      <c r="K3" s="2702"/>
      <c r="L3" s="2702"/>
      <c r="M3" s="2703"/>
    </row>
    <row r="4" spans="1:14" ht="66" customHeight="1">
      <c r="A4" s="2548"/>
      <c r="B4" s="6" t="s">
        <v>3</v>
      </c>
      <c r="C4" s="2704" t="s">
        <v>2196</v>
      </c>
      <c r="D4" s="2705"/>
      <c r="E4" s="2706"/>
      <c r="F4" s="2941" t="s">
        <v>4</v>
      </c>
      <c r="G4" s="2942"/>
      <c r="H4" s="2709">
        <v>443</v>
      </c>
      <c r="I4" s="2710"/>
      <c r="J4" s="2710"/>
      <c r="K4" s="2710"/>
      <c r="L4" s="2710"/>
      <c r="M4" s="2711"/>
    </row>
    <row r="5" spans="1:14" ht="31.5" customHeight="1">
      <c r="A5" s="2548"/>
      <c r="B5" s="6" t="s">
        <v>459</v>
      </c>
      <c r="C5" s="2712" t="s">
        <v>2152</v>
      </c>
      <c r="D5" s="2713"/>
      <c r="E5" s="2713"/>
      <c r="F5" s="2713"/>
      <c r="G5" s="2713"/>
      <c r="H5" s="2713"/>
      <c r="I5" s="2713"/>
      <c r="J5" s="2713"/>
      <c r="K5" s="2713"/>
      <c r="L5" s="2713"/>
      <c r="M5" s="2714"/>
    </row>
    <row r="6" spans="1:14">
      <c r="A6" s="2548"/>
      <c r="B6" s="6" t="s">
        <v>460</v>
      </c>
      <c r="C6" s="2715" t="s">
        <v>2197</v>
      </c>
      <c r="D6" s="2716"/>
      <c r="E6" s="2716"/>
      <c r="F6" s="2716"/>
      <c r="G6" s="2716"/>
      <c r="H6" s="2716"/>
      <c r="I6" s="2716"/>
      <c r="J6" s="2716"/>
      <c r="K6" s="2716"/>
      <c r="L6" s="2716"/>
      <c r="M6" s="2717"/>
    </row>
    <row r="7" spans="1:14" ht="35.450000000000003" customHeight="1" thickBot="1">
      <c r="A7" s="2548"/>
      <c r="B7" s="1053" t="s">
        <v>461</v>
      </c>
      <c r="C7" s="2682" t="s">
        <v>13</v>
      </c>
      <c r="D7" s="2563"/>
      <c r="E7" s="2563"/>
      <c r="F7" s="2563"/>
      <c r="G7" s="2683"/>
      <c r="H7" s="1239" t="s">
        <v>5</v>
      </c>
      <c r="I7" s="2682" t="s">
        <v>13</v>
      </c>
      <c r="J7" s="2563"/>
      <c r="K7" s="2563"/>
      <c r="L7" s="2563"/>
      <c r="M7" s="2683"/>
    </row>
    <row r="8" spans="1:14">
      <c r="A8" s="2548"/>
      <c r="B8" s="2718" t="s">
        <v>462</v>
      </c>
      <c r="C8" s="216"/>
      <c r="D8" s="177"/>
      <c r="E8" s="177"/>
      <c r="F8" s="216"/>
      <c r="G8" s="177"/>
      <c r="H8" s="177"/>
      <c r="I8" s="177"/>
      <c r="J8" s="177"/>
      <c r="K8" s="115"/>
      <c r="L8" s="114"/>
      <c r="M8" s="116"/>
    </row>
    <row r="9" spans="1:14">
      <c r="A9" s="2548"/>
      <c r="B9" s="2532"/>
      <c r="C9" s="2436" t="s">
        <v>8</v>
      </c>
      <c r="D9" s="2437"/>
      <c r="E9" s="179"/>
      <c r="F9" s="2436" t="s">
        <v>8</v>
      </c>
      <c r="G9" s="2437"/>
      <c r="H9" s="179"/>
      <c r="I9" s="206" t="s">
        <v>8</v>
      </c>
      <c r="J9" s="206"/>
      <c r="K9" s="74"/>
      <c r="L9" s="118"/>
      <c r="M9" s="119"/>
    </row>
    <row r="10" spans="1:14">
      <c r="A10" s="2548"/>
      <c r="B10" s="2532"/>
      <c r="C10" s="2878" t="s">
        <v>463</v>
      </c>
      <c r="D10" s="2879"/>
      <c r="E10" s="1120"/>
      <c r="F10" s="2569" t="s">
        <v>463</v>
      </c>
      <c r="G10" s="2569"/>
      <c r="H10" s="1120"/>
      <c r="I10" s="2569" t="s">
        <v>463</v>
      </c>
      <c r="J10" s="2569"/>
      <c r="K10" s="74"/>
      <c r="L10" s="118"/>
      <c r="M10" s="119"/>
    </row>
    <row r="11" spans="1:14" ht="16.5" thickBot="1">
      <c r="A11" s="2548"/>
      <c r="B11" s="2532"/>
      <c r="C11" s="123"/>
      <c r="D11" s="124"/>
      <c r="E11" s="125"/>
      <c r="F11" s="126"/>
      <c r="G11" s="126"/>
      <c r="H11" s="125"/>
      <c r="I11" s="126"/>
      <c r="J11" s="126"/>
      <c r="K11" s="125"/>
      <c r="L11" s="126"/>
      <c r="M11" s="127"/>
    </row>
    <row r="12" spans="1:14" ht="129.75" customHeight="1">
      <c r="A12" s="2548"/>
      <c r="B12" s="1059" t="s">
        <v>464</v>
      </c>
      <c r="C12" s="2533" t="s">
        <v>2209</v>
      </c>
      <c r="D12" s="2534"/>
      <c r="E12" s="2534"/>
      <c r="F12" s="2534"/>
      <c r="G12" s="2534"/>
      <c r="H12" s="2534"/>
      <c r="I12" s="2534"/>
      <c r="J12" s="2534"/>
      <c r="K12" s="2534"/>
      <c r="L12" s="2534"/>
      <c r="M12" s="2535"/>
      <c r="N12" s="1240"/>
    </row>
    <row r="13" spans="1:14" ht="144" customHeight="1">
      <c r="A13" s="2548"/>
      <c r="B13" s="1059" t="s">
        <v>543</v>
      </c>
      <c r="C13" s="2943" t="s">
        <v>2210</v>
      </c>
      <c r="D13" s="2944"/>
      <c r="E13" s="2944"/>
      <c r="F13" s="2944"/>
      <c r="G13" s="2944"/>
      <c r="H13" s="2944"/>
      <c r="I13" s="2944"/>
      <c r="J13" s="2944"/>
      <c r="K13" s="2944"/>
      <c r="L13" s="2944"/>
      <c r="M13" s="2945"/>
    </row>
    <row r="14" spans="1:14" ht="60" customHeight="1">
      <c r="A14" s="2548"/>
      <c r="B14" s="1053" t="s">
        <v>545</v>
      </c>
      <c r="C14" s="2701" t="s">
        <v>219</v>
      </c>
      <c r="D14" s="2702"/>
      <c r="E14" s="2702"/>
      <c r="F14" s="2702"/>
      <c r="G14" s="2702"/>
      <c r="H14" s="2702"/>
      <c r="I14" s="2702"/>
      <c r="J14" s="2702"/>
      <c r="K14" s="2702"/>
      <c r="L14" s="2702"/>
      <c r="M14" s="2703"/>
    </row>
    <row r="15" spans="1:14" ht="62.1" customHeight="1">
      <c r="A15" s="2548"/>
      <c r="B15" s="2677" t="s">
        <v>547</v>
      </c>
      <c r="C15" s="2660" t="s">
        <v>83</v>
      </c>
      <c r="D15" s="2465"/>
      <c r="E15" s="1058" t="s">
        <v>548</v>
      </c>
      <c r="F15" s="2698" t="s">
        <v>204</v>
      </c>
      <c r="G15" s="2699"/>
      <c r="H15" s="2699"/>
      <c r="I15" s="2699"/>
      <c r="J15" s="2699"/>
      <c r="K15" s="2699"/>
      <c r="L15" s="2699"/>
      <c r="M15" s="2700"/>
    </row>
    <row r="16" spans="1:14" hidden="1">
      <c r="A16" s="2548"/>
      <c r="B16" s="2540"/>
      <c r="C16" s="2660"/>
      <c r="D16" s="2465"/>
      <c r="E16" s="2465"/>
      <c r="F16" s="2465"/>
      <c r="G16" s="2465"/>
      <c r="H16" s="2465"/>
      <c r="I16" s="2465"/>
      <c r="J16" s="2465"/>
      <c r="K16" s="2465"/>
      <c r="L16" s="2465"/>
      <c r="M16" s="2466"/>
      <c r="N16" s="108" t="s">
        <v>175</v>
      </c>
    </row>
    <row r="17" spans="1:14">
      <c r="A17" s="2659" t="s">
        <v>465</v>
      </c>
      <c r="B17" s="1059" t="s">
        <v>2</v>
      </c>
      <c r="C17" s="2660" t="s">
        <v>2200</v>
      </c>
      <c r="D17" s="2465"/>
      <c r="E17" s="2465"/>
      <c r="F17" s="2465"/>
      <c r="G17" s="2465"/>
      <c r="H17" s="2465"/>
      <c r="I17" s="2465"/>
      <c r="J17" s="2465"/>
      <c r="K17" s="2465"/>
      <c r="L17" s="2465"/>
      <c r="M17" s="2466"/>
    </row>
    <row r="18" spans="1:14" ht="52.5" customHeight="1">
      <c r="A18" s="2519"/>
      <c r="B18" s="1059" t="s">
        <v>550</v>
      </c>
      <c r="C18" s="2695" t="s">
        <v>2211</v>
      </c>
      <c r="D18" s="2696"/>
      <c r="E18" s="2696"/>
      <c r="F18" s="2696"/>
      <c r="G18" s="2696"/>
      <c r="H18" s="2696"/>
      <c r="I18" s="2696"/>
      <c r="J18" s="2696"/>
      <c r="K18" s="2696"/>
      <c r="L18" s="2696"/>
      <c r="M18" s="2697"/>
    </row>
    <row r="19" spans="1:14" ht="8.25" customHeight="1">
      <c r="A19" s="2519"/>
      <c r="B19" s="2431" t="s">
        <v>466</v>
      </c>
      <c r="C19" s="606"/>
      <c r="D19" s="27"/>
      <c r="E19" s="27"/>
      <c r="F19" s="27"/>
      <c r="G19" s="27"/>
      <c r="H19" s="27"/>
      <c r="I19" s="27"/>
      <c r="J19" s="27"/>
      <c r="K19" s="27"/>
      <c r="L19" s="27"/>
      <c r="M19" s="682"/>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1060"/>
      <c r="K21" s="35"/>
      <c r="L21" s="35"/>
      <c r="M21" s="37"/>
    </row>
    <row r="22" spans="1:14">
      <c r="A22" s="2519"/>
      <c r="B22" s="2432"/>
      <c r="C22" s="33" t="s">
        <v>471</v>
      </c>
      <c r="D22" s="1061"/>
      <c r="E22" s="35" t="s">
        <v>472</v>
      </c>
      <c r="F22" s="1062"/>
      <c r="G22" s="35" t="s">
        <v>473</v>
      </c>
      <c r="H22" s="1062"/>
      <c r="I22" s="35"/>
      <c r="J22" s="40"/>
      <c r="K22" s="35"/>
      <c r="L22" s="35"/>
      <c r="M22" s="37"/>
    </row>
    <row r="23" spans="1:14" ht="16.5">
      <c r="A23" s="2519"/>
      <c r="B23" s="2432"/>
      <c r="C23" s="33" t="s">
        <v>474</v>
      </c>
      <c r="D23" s="1061"/>
      <c r="E23" s="35" t="s">
        <v>475</v>
      </c>
      <c r="F23" s="1061"/>
      <c r="G23" s="35"/>
      <c r="H23" s="40"/>
      <c r="I23" s="35"/>
      <c r="J23" s="40"/>
      <c r="K23" s="35"/>
      <c r="L23" s="35"/>
      <c r="M23" s="37"/>
      <c r="N23" s="1242"/>
    </row>
    <row r="24" spans="1:14" ht="16.5">
      <c r="A24" s="2519"/>
      <c r="B24" s="2432"/>
      <c r="C24" s="33" t="s">
        <v>476</v>
      </c>
      <c r="D24" s="1062" t="s">
        <v>534</v>
      </c>
      <c r="E24" s="35" t="s">
        <v>478</v>
      </c>
      <c r="F24" s="2524" t="s">
        <v>551</v>
      </c>
      <c r="G24" s="2524"/>
      <c r="H24" s="2524"/>
      <c r="I24" s="2524"/>
      <c r="J24" s="2524"/>
      <c r="K24" s="2524"/>
      <c r="L24" s="2524"/>
      <c r="M24" s="2525"/>
      <c r="N24" s="1243"/>
    </row>
    <row r="25" spans="1:14" ht="9.75" customHeight="1">
      <c r="A25" s="2519"/>
      <c r="B25" s="2433"/>
      <c r="C25" s="43"/>
      <c r="D25" s="44"/>
      <c r="E25" s="44"/>
      <c r="F25" s="44"/>
      <c r="G25" s="44"/>
      <c r="H25" s="44"/>
      <c r="I25" s="44"/>
      <c r="J25" s="44"/>
      <c r="K25" s="44"/>
      <c r="L25" s="44"/>
      <c r="M25" s="45"/>
    </row>
    <row r="26" spans="1:14">
      <c r="A26" s="2519"/>
      <c r="B26" s="2431" t="s">
        <v>479</v>
      </c>
      <c r="C26" s="687"/>
      <c r="D26" s="47"/>
      <c r="E26" s="47"/>
      <c r="F26" s="47"/>
      <c r="G26" s="47"/>
      <c r="H26" s="47"/>
      <c r="I26" s="47"/>
      <c r="J26" s="47"/>
      <c r="K26" s="47"/>
      <c r="L26" s="133"/>
      <c r="M26" s="1244"/>
    </row>
    <row r="27" spans="1:14">
      <c r="A27" s="2519"/>
      <c r="B27" s="2432"/>
      <c r="C27" s="33" t="s">
        <v>480</v>
      </c>
      <c r="D27" s="1062"/>
      <c r="E27" s="48"/>
      <c r="F27" s="35" t="s">
        <v>481</v>
      </c>
      <c r="G27" s="1061"/>
      <c r="H27" s="48"/>
      <c r="I27" s="35" t="s">
        <v>482</v>
      </c>
      <c r="J27" s="1061" t="s">
        <v>477</v>
      </c>
      <c r="K27" s="48"/>
      <c r="L27" s="118"/>
      <c r="M27" s="119"/>
    </row>
    <row r="28" spans="1:14">
      <c r="A28" s="2519"/>
      <c r="B28" s="2432"/>
      <c r="C28" s="33" t="s">
        <v>483</v>
      </c>
      <c r="D28" s="1245"/>
      <c r="E28" s="118"/>
      <c r="F28" s="35" t="s">
        <v>484</v>
      </c>
      <c r="G28" s="1062"/>
      <c r="H28" s="118"/>
      <c r="I28" s="136"/>
      <c r="J28" s="118"/>
      <c r="K28" s="74"/>
      <c r="L28" s="118"/>
      <c r="M28" s="119"/>
    </row>
    <row r="29" spans="1:14">
      <c r="A29" s="2519"/>
      <c r="B29" s="2433"/>
      <c r="C29" s="51"/>
      <c r="D29" s="52"/>
      <c r="E29" s="52"/>
      <c r="F29" s="52"/>
      <c r="G29" s="52"/>
      <c r="H29" s="52"/>
      <c r="I29" s="52"/>
      <c r="J29" s="52"/>
      <c r="K29" s="52"/>
      <c r="L29" s="137"/>
      <c r="M29" s="138"/>
    </row>
    <row r="30" spans="1:14">
      <c r="A30" s="2519"/>
      <c r="B30" s="56" t="s">
        <v>485</v>
      </c>
      <c r="C30" s="690"/>
      <c r="D30" s="54"/>
      <c r="E30" s="54"/>
      <c r="F30" s="54"/>
      <c r="G30" s="54"/>
      <c r="H30" s="54"/>
      <c r="I30" s="54"/>
      <c r="J30" s="54"/>
      <c r="K30" s="54"/>
      <c r="L30" s="54"/>
      <c r="M30" s="691"/>
      <c r="N30" s="2940" t="s">
        <v>2203</v>
      </c>
    </row>
    <row r="31" spans="1:14">
      <c r="A31" s="2519"/>
      <c r="B31" s="56"/>
      <c r="C31" s="57" t="s">
        <v>486</v>
      </c>
      <c r="D31" s="1062">
        <v>4</v>
      </c>
      <c r="E31" s="48"/>
      <c r="F31" s="59" t="s">
        <v>487</v>
      </c>
      <c r="G31" s="1062">
        <v>2019</v>
      </c>
      <c r="H31" s="48"/>
      <c r="I31" s="59" t="s">
        <v>488</v>
      </c>
      <c r="J31" s="1126" t="s">
        <v>9</v>
      </c>
      <c r="K31" s="1062"/>
      <c r="L31" s="1115"/>
      <c r="M31" s="63"/>
      <c r="N31" s="2940"/>
    </row>
    <row r="32" spans="1:14">
      <c r="A32" s="2519"/>
      <c r="B32" s="13"/>
      <c r="C32" s="43"/>
      <c r="D32" s="44"/>
      <c r="E32" s="44"/>
      <c r="F32" s="44"/>
      <c r="G32" s="44"/>
      <c r="H32" s="44"/>
      <c r="I32" s="44"/>
      <c r="J32" s="44"/>
      <c r="K32" s="44"/>
      <c r="L32" s="44"/>
      <c r="M32" s="45"/>
      <c r="N32" s="2940"/>
    </row>
    <row r="33" spans="1:13">
      <c r="A33" s="2519"/>
      <c r="B33" s="2431" t="s">
        <v>489</v>
      </c>
      <c r="C33" s="693"/>
      <c r="D33" s="65"/>
      <c r="E33" s="65"/>
      <c r="F33" s="65"/>
      <c r="G33" s="65"/>
      <c r="H33" s="65"/>
      <c r="I33" s="65"/>
      <c r="J33" s="65"/>
      <c r="K33" s="65"/>
      <c r="L33" s="133"/>
      <c r="M33" s="1244"/>
    </row>
    <row r="34" spans="1:13">
      <c r="A34" s="2519"/>
      <c r="B34" s="2432"/>
      <c r="C34" s="66" t="s">
        <v>490</v>
      </c>
      <c r="D34" s="1066">
        <v>2021</v>
      </c>
      <c r="E34" s="67"/>
      <c r="F34" s="48" t="s">
        <v>491</v>
      </c>
      <c r="G34" s="1087" t="s">
        <v>492</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431" t="s">
        <v>493</v>
      </c>
      <c r="C36" s="696"/>
      <c r="D36" s="1100"/>
      <c r="E36" s="1100"/>
      <c r="F36" s="1100"/>
      <c r="G36" s="1100"/>
      <c r="H36" s="1100"/>
      <c r="I36" s="1100"/>
      <c r="J36" s="1100"/>
      <c r="K36" s="1100"/>
      <c r="L36" s="1100"/>
      <c r="M36" s="697"/>
    </row>
    <row r="37" spans="1:13">
      <c r="A37" s="2519"/>
      <c r="B37" s="2432"/>
      <c r="C37" s="72"/>
      <c r="D37" s="1121" t="s">
        <v>494</v>
      </c>
      <c r="E37" s="1121"/>
      <c r="F37" s="1121" t="s">
        <v>495</v>
      </c>
      <c r="G37" s="1121"/>
      <c r="H37" s="74" t="s">
        <v>496</v>
      </c>
      <c r="I37" s="74"/>
      <c r="J37" s="74" t="s">
        <v>497</v>
      </c>
      <c r="K37" s="1121"/>
      <c r="L37" s="1121" t="s">
        <v>498</v>
      </c>
      <c r="M37" s="75"/>
    </row>
    <row r="38" spans="1:13">
      <c r="A38" s="2519"/>
      <c r="B38" s="2432"/>
      <c r="C38" s="72"/>
      <c r="D38" s="2688">
        <v>1</v>
      </c>
      <c r="E38" s="2690"/>
      <c r="F38" s="2688">
        <v>1</v>
      </c>
      <c r="G38" s="2690"/>
      <c r="H38" s="2688">
        <v>1</v>
      </c>
      <c r="I38" s="2690"/>
      <c r="J38" s="2688">
        <v>1</v>
      </c>
      <c r="K38" s="2690"/>
      <c r="L38" s="2688">
        <v>1</v>
      </c>
      <c r="M38" s="2690"/>
    </row>
    <row r="39" spans="1:13">
      <c r="A39" s="2519"/>
      <c r="B39" s="2432"/>
      <c r="C39" s="72"/>
      <c r="D39" s="1121" t="s">
        <v>499</v>
      </c>
      <c r="E39" s="1121"/>
      <c r="F39" s="1121" t="s">
        <v>500</v>
      </c>
      <c r="G39" s="1121"/>
      <c r="H39" s="74" t="s">
        <v>501</v>
      </c>
      <c r="I39" s="74"/>
      <c r="J39" s="74" t="s">
        <v>502</v>
      </c>
      <c r="K39" s="1121"/>
      <c r="L39" s="1121" t="s">
        <v>503</v>
      </c>
      <c r="M39" s="32"/>
    </row>
    <row r="40" spans="1:13">
      <c r="A40" s="2519"/>
      <c r="B40" s="2432"/>
      <c r="C40" s="72"/>
      <c r="D40" s="2688">
        <v>1</v>
      </c>
      <c r="E40" s="2690"/>
      <c r="F40" s="2688">
        <v>1</v>
      </c>
      <c r="G40" s="2690"/>
      <c r="H40" s="2688">
        <v>1</v>
      </c>
      <c r="I40" s="2690"/>
      <c r="J40" s="2688">
        <v>1</v>
      </c>
      <c r="K40" s="2690"/>
      <c r="L40" s="2688">
        <v>1</v>
      </c>
      <c r="M40" s="2690"/>
    </row>
    <row r="41" spans="1:13">
      <c r="A41" s="2519"/>
      <c r="B41" s="2432"/>
      <c r="C41" s="72"/>
      <c r="D41" s="1121" t="s">
        <v>504</v>
      </c>
      <c r="E41" s="1121"/>
      <c r="F41" s="1121" t="s">
        <v>505</v>
      </c>
      <c r="G41" s="1121"/>
      <c r="H41" s="74" t="s">
        <v>506</v>
      </c>
      <c r="I41" s="74"/>
      <c r="J41" s="74" t="s">
        <v>507</v>
      </c>
      <c r="K41" s="1121"/>
      <c r="L41" s="1121" t="s">
        <v>508</v>
      </c>
      <c r="M41" s="32"/>
    </row>
    <row r="42" spans="1:13">
      <c r="A42" s="2519"/>
      <c r="B42" s="2432"/>
      <c r="C42" s="72"/>
      <c r="D42" s="2688"/>
      <c r="E42" s="2451"/>
      <c r="F42" s="2688"/>
      <c r="G42" s="2451"/>
      <c r="H42" s="1246"/>
      <c r="I42" s="1150"/>
      <c r="J42" s="1246"/>
      <c r="K42" s="1150"/>
      <c r="L42" s="1246"/>
      <c r="M42" s="1104"/>
    </row>
    <row r="43" spans="1:13">
      <c r="A43" s="2519"/>
      <c r="B43" s="2432"/>
      <c r="C43" s="72"/>
      <c r="D43" s="705" t="s">
        <v>508</v>
      </c>
      <c r="E43" s="1103"/>
      <c r="F43" s="705" t="s">
        <v>509</v>
      </c>
      <c r="G43" s="1103"/>
      <c r="H43" s="81"/>
      <c r="I43" s="1109"/>
      <c r="J43" s="81"/>
      <c r="K43" s="1109"/>
      <c r="L43" s="81"/>
      <c r="M43" s="706"/>
    </row>
    <row r="44" spans="1:13">
      <c r="A44" s="2519"/>
      <c r="B44" s="2432"/>
      <c r="C44" s="72"/>
      <c r="D44" s="1246"/>
      <c r="E44" s="1150"/>
      <c r="F44" s="2688">
        <v>1</v>
      </c>
      <c r="G44" s="2451"/>
      <c r="H44" s="2528"/>
      <c r="I44" s="2528"/>
      <c r="J44" s="1118"/>
      <c r="K44" s="1121"/>
      <c r="L44" s="1118"/>
      <c r="M44" s="1154"/>
    </row>
    <row r="45" spans="1:13">
      <c r="A45" s="2519"/>
      <c r="B45" s="2432"/>
      <c r="C45" s="86"/>
      <c r="D45" s="705"/>
      <c r="E45" s="1103"/>
      <c r="F45" s="705"/>
      <c r="G45" s="1103"/>
      <c r="H45" s="1108"/>
      <c r="I45" s="1110"/>
      <c r="J45" s="1108"/>
      <c r="K45" s="1110"/>
      <c r="L45" s="1108"/>
      <c r="M45" s="1155"/>
    </row>
    <row r="46" spans="1:13" ht="18" customHeight="1">
      <c r="A46" s="2519"/>
      <c r="B46" s="2677" t="s">
        <v>510</v>
      </c>
      <c r="C46" s="687"/>
      <c r="D46" s="47"/>
      <c r="E46" s="47"/>
      <c r="F46" s="47"/>
      <c r="G46" s="47"/>
      <c r="H46" s="47"/>
      <c r="I46" s="47"/>
      <c r="J46" s="47"/>
      <c r="K46" s="47"/>
      <c r="L46" s="118"/>
      <c r="M46" s="119"/>
    </row>
    <row r="47" spans="1:13">
      <c r="A47" s="2519"/>
      <c r="B47" s="2540"/>
      <c r="C47" s="117"/>
      <c r="D47" s="91" t="s">
        <v>131</v>
      </c>
      <c r="E47" s="92" t="s">
        <v>28</v>
      </c>
      <c r="F47" s="2453" t="s">
        <v>511</v>
      </c>
      <c r="G47" s="2939"/>
      <c r="H47" s="2939"/>
      <c r="I47" s="2939"/>
      <c r="J47" s="2939"/>
      <c r="K47" s="94" t="s">
        <v>512</v>
      </c>
      <c r="L47" s="2692"/>
      <c r="M47" s="2693"/>
    </row>
    <row r="48" spans="1:13">
      <c r="A48" s="2519"/>
      <c r="B48" s="2540"/>
      <c r="C48" s="117"/>
      <c r="D48" s="1247" t="s">
        <v>534</v>
      </c>
      <c r="E48" s="1061"/>
      <c r="F48" s="2453"/>
      <c r="G48" s="2939"/>
      <c r="H48" s="2939"/>
      <c r="I48" s="2939"/>
      <c r="J48" s="2939"/>
      <c r="K48" s="118"/>
      <c r="L48" s="2511"/>
      <c r="M48" s="2512"/>
    </row>
    <row r="49" spans="1:13">
      <c r="A49" s="2519"/>
      <c r="B49" s="2590"/>
      <c r="C49" s="146"/>
      <c r="D49" s="137"/>
      <c r="E49" s="137"/>
      <c r="F49" s="137"/>
      <c r="G49" s="137"/>
      <c r="H49" s="137"/>
      <c r="I49" s="137"/>
      <c r="J49" s="137"/>
      <c r="K49" s="137"/>
      <c r="L49" s="118"/>
      <c r="M49" s="119"/>
    </row>
    <row r="50" spans="1:13" ht="71.25" customHeight="1">
      <c r="A50" s="2519"/>
      <c r="B50" s="1053" t="s">
        <v>513</v>
      </c>
      <c r="C50" s="2935" t="s">
        <v>2212</v>
      </c>
      <c r="D50" s="2936"/>
      <c r="E50" s="2936"/>
      <c r="F50" s="2936"/>
      <c r="G50" s="2936"/>
      <c r="H50" s="2936"/>
      <c r="I50" s="2936"/>
      <c r="J50" s="2936"/>
      <c r="K50" s="2936"/>
      <c r="L50" s="2936"/>
      <c r="M50" s="2937"/>
    </row>
    <row r="51" spans="1:13">
      <c r="A51" s="2519"/>
      <c r="B51" s="1059" t="s">
        <v>514</v>
      </c>
      <c r="C51" s="2817" t="s">
        <v>2205</v>
      </c>
      <c r="D51" s="2441"/>
      <c r="E51" s="2441"/>
      <c r="F51" s="2441"/>
      <c r="G51" s="2441"/>
      <c r="H51" s="2441"/>
      <c r="I51" s="2441"/>
      <c r="J51" s="2441"/>
      <c r="K51" s="2441"/>
      <c r="L51" s="2441"/>
      <c r="M51" s="2442"/>
    </row>
    <row r="52" spans="1:13">
      <c r="A52" s="2519"/>
      <c r="B52" s="1059" t="s">
        <v>515</v>
      </c>
      <c r="C52" s="1123" t="s">
        <v>9</v>
      </c>
      <c r="D52" s="1105"/>
      <c r="E52" s="1105"/>
      <c r="F52" s="1105"/>
      <c r="G52" s="1105"/>
      <c r="H52" s="1105"/>
      <c r="I52" s="1105"/>
      <c r="J52" s="1105"/>
      <c r="K52" s="1105"/>
      <c r="L52" s="1105"/>
      <c r="M52" s="1106"/>
    </row>
    <row r="53" spans="1:13">
      <c r="A53" s="2519"/>
      <c r="B53" s="1059" t="s">
        <v>517</v>
      </c>
      <c r="C53" s="1123" t="s">
        <v>9</v>
      </c>
      <c r="D53" s="1105"/>
      <c r="E53" s="1105"/>
      <c r="F53" s="1105"/>
      <c r="G53" s="1105"/>
      <c r="H53" s="1105"/>
      <c r="I53" s="1105"/>
      <c r="J53" s="1105"/>
      <c r="K53" s="1105"/>
      <c r="L53" s="1105"/>
      <c r="M53" s="1106"/>
    </row>
    <row r="54" spans="1:13" ht="15.75" customHeight="1">
      <c r="A54" s="2649" t="s">
        <v>518</v>
      </c>
      <c r="B54" s="1081" t="s">
        <v>519</v>
      </c>
      <c r="C54" s="2650" t="s">
        <v>2206</v>
      </c>
      <c r="D54" s="2420"/>
      <c r="E54" s="2420"/>
      <c r="F54" s="2420"/>
      <c r="G54" s="2420"/>
      <c r="H54" s="2420"/>
      <c r="I54" s="2420"/>
      <c r="J54" s="2420"/>
      <c r="K54" s="2420"/>
      <c r="L54" s="2420"/>
      <c r="M54" s="2421"/>
    </row>
    <row r="55" spans="1:13">
      <c r="A55" s="2502"/>
      <c r="B55" s="1081" t="s">
        <v>521</v>
      </c>
      <c r="C55" s="2650" t="s">
        <v>752</v>
      </c>
      <c r="D55" s="2420"/>
      <c r="E55" s="2420"/>
      <c r="F55" s="2420"/>
      <c r="G55" s="2420"/>
      <c r="H55" s="2420"/>
      <c r="I55" s="2420"/>
      <c r="J55" s="2420"/>
      <c r="K55" s="2420"/>
      <c r="L55" s="2420"/>
      <c r="M55" s="2421"/>
    </row>
    <row r="56" spans="1:13">
      <c r="A56" s="2502"/>
      <c r="B56" s="1081" t="s">
        <v>523</v>
      </c>
      <c r="C56" s="2650" t="s">
        <v>557</v>
      </c>
      <c r="D56" s="2420"/>
      <c r="E56" s="2420"/>
      <c r="F56" s="2420"/>
      <c r="G56" s="2420"/>
      <c r="H56" s="2420"/>
      <c r="I56" s="2420"/>
      <c r="J56" s="2420"/>
      <c r="K56" s="2420"/>
      <c r="L56" s="2420"/>
      <c r="M56" s="2421"/>
    </row>
    <row r="57" spans="1:13" ht="15.75" customHeight="1">
      <c r="A57" s="2502"/>
      <c r="B57" s="1082" t="s">
        <v>524</v>
      </c>
      <c r="C57" s="2650" t="s">
        <v>2205</v>
      </c>
      <c r="D57" s="2420"/>
      <c r="E57" s="2420"/>
      <c r="F57" s="2420"/>
      <c r="G57" s="2420"/>
      <c r="H57" s="2420"/>
      <c r="I57" s="2420"/>
      <c r="J57" s="2420"/>
      <c r="K57" s="2420"/>
      <c r="L57" s="2420"/>
      <c r="M57" s="2421"/>
    </row>
    <row r="58" spans="1:13" ht="15.75" customHeight="1">
      <c r="A58" s="2502"/>
      <c r="B58" s="1081" t="s">
        <v>526</v>
      </c>
      <c r="C58" s="2658" t="s">
        <v>2207</v>
      </c>
      <c r="D58" s="2420"/>
      <c r="E58" s="2420"/>
      <c r="F58" s="2420"/>
      <c r="G58" s="2420"/>
      <c r="H58" s="2420"/>
      <c r="I58" s="2420"/>
      <c r="J58" s="2420"/>
      <c r="K58" s="2420"/>
      <c r="L58" s="2420"/>
      <c r="M58" s="2421"/>
    </row>
    <row r="59" spans="1:13" ht="16.5" thickBot="1">
      <c r="A59" s="2516"/>
      <c r="B59" s="1081" t="s">
        <v>527</v>
      </c>
      <c r="C59" s="2650">
        <v>3358000</v>
      </c>
      <c r="D59" s="2420"/>
      <c r="E59" s="2420"/>
      <c r="F59" s="2420"/>
      <c r="G59" s="2420"/>
      <c r="H59" s="2420"/>
      <c r="I59" s="2420"/>
      <c r="J59" s="2420"/>
      <c r="K59" s="2420"/>
      <c r="L59" s="2420"/>
      <c r="M59" s="2421"/>
    </row>
    <row r="60" spans="1:13" ht="15.75" customHeight="1">
      <c r="A60" s="2649" t="s">
        <v>528</v>
      </c>
      <c r="B60" s="1089" t="s">
        <v>529</v>
      </c>
      <c r="C60" s="2650" t="s">
        <v>2163</v>
      </c>
      <c r="D60" s="2420"/>
      <c r="E60" s="2420"/>
      <c r="F60" s="2420"/>
      <c r="G60" s="2420"/>
      <c r="H60" s="2420"/>
      <c r="I60" s="2420"/>
      <c r="J60" s="2420"/>
      <c r="K60" s="2420"/>
      <c r="L60" s="2420"/>
      <c r="M60" s="2421"/>
    </row>
    <row r="61" spans="1:13" ht="30" customHeight="1">
      <c r="A61" s="2502"/>
      <c r="B61" s="1089" t="s">
        <v>531</v>
      </c>
      <c r="C61" s="2650" t="s">
        <v>1670</v>
      </c>
      <c r="D61" s="2420"/>
      <c r="E61" s="2420"/>
      <c r="F61" s="2420"/>
      <c r="G61" s="2420"/>
      <c r="H61" s="2420"/>
      <c r="I61" s="2420"/>
      <c r="J61" s="2420"/>
      <c r="K61" s="2420"/>
      <c r="L61" s="2420"/>
      <c r="M61" s="2421"/>
    </row>
    <row r="62" spans="1:13" ht="30" customHeight="1" thickBot="1">
      <c r="A62" s="2502"/>
      <c r="B62" s="1090" t="s">
        <v>5</v>
      </c>
      <c r="C62" s="2932" t="s">
        <v>560</v>
      </c>
      <c r="D62" s="2933"/>
      <c r="E62" s="2933"/>
      <c r="F62" s="2933"/>
      <c r="G62" s="2933"/>
      <c r="H62" s="2933"/>
      <c r="I62" s="2933"/>
      <c r="J62" s="2933"/>
      <c r="K62" s="2933"/>
      <c r="L62" s="2933"/>
      <c r="M62" s="2934"/>
    </row>
    <row r="63" spans="1:13" ht="16.5" thickBot="1">
      <c r="A63" s="150" t="s">
        <v>533</v>
      </c>
      <c r="B63" s="104"/>
      <c r="C63" s="2651"/>
      <c r="D63" s="2815"/>
      <c r="E63" s="2815"/>
      <c r="F63" s="2815"/>
      <c r="G63" s="2815"/>
      <c r="H63" s="2815"/>
      <c r="I63" s="2815"/>
      <c r="J63" s="2815"/>
      <c r="K63" s="2815"/>
      <c r="L63" s="2815"/>
      <c r="M63" s="2816"/>
    </row>
  </sheetData>
  <mergeCells count="65">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B26:B29"/>
    <mergeCell ref="H40:I40"/>
    <mergeCell ref="J40:K40"/>
    <mergeCell ref="L40:M40"/>
    <mergeCell ref="D42:E42"/>
    <mergeCell ref="N30:N32"/>
    <mergeCell ref="B33:B35"/>
    <mergeCell ref="B36:B45"/>
    <mergeCell ref="D38:E38"/>
    <mergeCell ref="F38:G38"/>
    <mergeCell ref="H38:I38"/>
    <mergeCell ref="J38:K38"/>
    <mergeCell ref="L38:M38"/>
    <mergeCell ref="D40:E40"/>
    <mergeCell ref="F40:G40"/>
    <mergeCell ref="C63:M63"/>
    <mergeCell ref="C9:D9"/>
    <mergeCell ref="F9:G9"/>
    <mergeCell ref="C10:D10"/>
    <mergeCell ref="F10:G10"/>
    <mergeCell ref="I10:J10"/>
    <mergeCell ref="L47:M48"/>
    <mergeCell ref="C50:M50"/>
    <mergeCell ref="C51:M51"/>
    <mergeCell ref="C54:M54"/>
    <mergeCell ref="C55:M55"/>
    <mergeCell ref="C56:M56"/>
    <mergeCell ref="C57:M57"/>
    <mergeCell ref="C58:M58"/>
    <mergeCell ref="C59:M59"/>
    <mergeCell ref="F42:G42"/>
    <mergeCell ref="I7:M7"/>
    <mergeCell ref="A60:A62"/>
    <mergeCell ref="C60:M60"/>
    <mergeCell ref="C61:M61"/>
    <mergeCell ref="C62:M62"/>
    <mergeCell ref="A54:A59"/>
    <mergeCell ref="F44:G44"/>
    <mergeCell ref="H44:I44"/>
    <mergeCell ref="B46:B49"/>
    <mergeCell ref="F47:F48"/>
    <mergeCell ref="G47:J48"/>
    <mergeCell ref="A17:A53"/>
    <mergeCell ref="C17:M17"/>
    <mergeCell ref="C18:M18"/>
    <mergeCell ref="B19:B25"/>
    <mergeCell ref="F24:M24"/>
  </mergeCells>
  <dataValidations count="7">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formula1>INDIRECT(#REF!)</formula1>
    </dataValidation>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ataValidations>
  <hyperlinks>
    <hyperlink ref="C58" r:id="rId1"/>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41" zoomScale="80" zoomScaleNormal="80" workbookViewId="0">
      <selection activeCell="E48" sqref="E48"/>
    </sheetView>
  </sheetViews>
  <sheetFormatPr baseColWidth="10" defaultColWidth="13.140625" defaultRowHeight="15.75"/>
  <cols>
    <col min="1" max="1" width="7.140625" style="108" customWidth="1"/>
    <col min="2" max="2" width="44.7109375" style="151" customWidth="1"/>
    <col min="3" max="3" width="19" style="108" customWidth="1"/>
    <col min="4" max="13" width="13.140625" style="108"/>
    <col min="14" max="14" width="69.5703125" style="108" customWidth="1"/>
    <col min="15" max="256" width="13.140625" style="108"/>
    <col min="257" max="257" width="7.140625" style="108" customWidth="1"/>
    <col min="258" max="258" width="44.7109375" style="108" customWidth="1"/>
    <col min="259" max="259" width="19" style="108" customWidth="1"/>
    <col min="260" max="269" width="13.140625" style="108"/>
    <col min="270" max="270" width="69.5703125" style="108" customWidth="1"/>
    <col min="271" max="512" width="13.140625" style="108"/>
    <col min="513" max="513" width="7.140625" style="108" customWidth="1"/>
    <col min="514" max="514" width="44.7109375" style="108" customWidth="1"/>
    <col min="515" max="515" width="19" style="108" customWidth="1"/>
    <col min="516" max="525" width="13.140625" style="108"/>
    <col min="526" max="526" width="69.5703125" style="108" customWidth="1"/>
    <col min="527" max="768" width="13.140625" style="108"/>
    <col min="769" max="769" width="7.140625" style="108" customWidth="1"/>
    <col min="770" max="770" width="44.7109375" style="108" customWidth="1"/>
    <col min="771" max="771" width="19" style="108" customWidth="1"/>
    <col min="772" max="781" width="13.140625" style="108"/>
    <col min="782" max="782" width="69.5703125" style="108" customWidth="1"/>
    <col min="783" max="1024" width="13.140625" style="108"/>
    <col min="1025" max="1025" width="7.140625" style="108" customWidth="1"/>
    <col min="1026" max="1026" width="44.7109375" style="108" customWidth="1"/>
    <col min="1027" max="1027" width="19" style="108" customWidth="1"/>
    <col min="1028" max="1037" width="13.140625" style="108"/>
    <col min="1038" max="1038" width="69.5703125" style="108" customWidth="1"/>
    <col min="1039" max="1280" width="13.140625" style="108"/>
    <col min="1281" max="1281" width="7.140625" style="108" customWidth="1"/>
    <col min="1282" max="1282" width="44.7109375" style="108" customWidth="1"/>
    <col min="1283" max="1283" width="19" style="108" customWidth="1"/>
    <col min="1284" max="1293" width="13.140625" style="108"/>
    <col min="1294" max="1294" width="69.5703125" style="108" customWidth="1"/>
    <col min="1295" max="1536" width="13.140625" style="108"/>
    <col min="1537" max="1537" width="7.140625" style="108" customWidth="1"/>
    <col min="1538" max="1538" width="44.7109375" style="108" customWidth="1"/>
    <col min="1539" max="1539" width="19" style="108" customWidth="1"/>
    <col min="1540" max="1549" width="13.140625" style="108"/>
    <col min="1550" max="1550" width="69.5703125" style="108" customWidth="1"/>
    <col min="1551" max="1792" width="13.140625" style="108"/>
    <col min="1793" max="1793" width="7.140625" style="108" customWidth="1"/>
    <col min="1794" max="1794" width="44.7109375" style="108" customWidth="1"/>
    <col min="1795" max="1795" width="19" style="108" customWidth="1"/>
    <col min="1796" max="1805" width="13.140625" style="108"/>
    <col min="1806" max="1806" width="69.5703125" style="108" customWidth="1"/>
    <col min="1807" max="2048" width="13.140625" style="108"/>
    <col min="2049" max="2049" width="7.140625" style="108" customWidth="1"/>
    <col min="2050" max="2050" width="44.7109375" style="108" customWidth="1"/>
    <col min="2051" max="2051" width="19" style="108" customWidth="1"/>
    <col min="2052" max="2061" width="13.140625" style="108"/>
    <col min="2062" max="2062" width="69.5703125" style="108" customWidth="1"/>
    <col min="2063" max="2304" width="13.140625" style="108"/>
    <col min="2305" max="2305" width="7.140625" style="108" customWidth="1"/>
    <col min="2306" max="2306" width="44.7109375" style="108" customWidth="1"/>
    <col min="2307" max="2307" width="19" style="108" customWidth="1"/>
    <col min="2308" max="2317" width="13.140625" style="108"/>
    <col min="2318" max="2318" width="69.5703125" style="108" customWidth="1"/>
    <col min="2319" max="2560" width="13.140625" style="108"/>
    <col min="2561" max="2561" width="7.140625" style="108" customWidth="1"/>
    <col min="2562" max="2562" width="44.7109375" style="108" customWidth="1"/>
    <col min="2563" max="2563" width="19" style="108" customWidth="1"/>
    <col min="2564" max="2573" width="13.140625" style="108"/>
    <col min="2574" max="2574" width="69.5703125" style="108" customWidth="1"/>
    <col min="2575" max="2816" width="13.140625" style="108"/>
    <col min="2817" max="2817" width="7.140625" style="108" customWidth="1"/>
    <col min="2818" max="2818" width="44.7109375" style="108" customWidth="1"/>
    <col min="2819" max="2819" width="19" style="108" customWidth="1"/>
    <col min="2820" max="2829" width="13.140625" style="108"/>
    <col min="2830" max="2830" width="69.5703125" style="108" customWidth="1"/>
    <col min="2831" max="3072" width="13.140625" style="108"/>
    <col min="3073" max="3073" width="7.140625" style="108" customWidth="1"/>
    <col min="3074" max="3074" width="44.7109375" style="108" customWidth="1"/>
    <col min="3075" max="3075" width="19" style="108" customWidth="1"/>
    <col min="3076" max="3085" width="13.140625" style="108"/>
    <col min="3086" max="3086" width="69.5703125" style="108" customWidth="1"/>
    <col min="3087" max="3328" width="13.140625" style="108"/>
    <col min="3329" max="3329" width="7.140625" style="108" customWidth="1"/>
    <col min="3330" max="3330" width="44.7109375" style="108" customWidth="1"/>
    <col min="3331" max="3331" width="19" style="108" customWidth="1"/>
    <col min="3332" max="3341" width="13.140625" style="108"/>
    <col min="3342" max="3342" width="69.5703125" style="108" customWidth="1"/>
    <col min="3343" max="3584" width="13.140625" style="108"/>
    <col min="3585" max="3585" width="7.140625" style="108" customWidth="1"/>
    <col min="3586" max="3586" width="44.7109375" style="108" customWidth="1"/>
    <col min="3587" max="3587" width="19" style="108" customWidth="1"/>
    <col min="3588" max="3597" width="13.140625" style="108"/>
    <col min="3598" max="3598" width="69.5703125" style="108" customWidth="1"/>
    <col min="3599" max="3840" width="13.140625" style="108"/>
    <col min="3841" max="3841" width="7.140625" style="108" customWidth="1"/>
    <col min="3842" max="3842" width="44.7109375" style="108" customWidth="1"/>
    <col min="3843" max="3843" width="19" style="108" customWidth="1"/>
    <col min="3844" max="3853" width="13.140625" style="108"/>
    <col min="3854" max="3854" width="69.5703125" style="108" customWidth="1"/>
    <col min="3855" max="4096" width="13.140625" style="108"/>
    <col min="4097" max="4097" width="7.140625" style="108" customWidth="1"/>
    <col min="4098" max="4098" width="44.7109375" style="108" customWidth="1"/>
    <col min="4099" max="4099" width="19" style="108" customWidth="1"/>
    <col min="4100" max="4109" width="13.140625" style="108"/>
    <col min="4110" max="4110" width="69.5703125" style="108" customWidth="1"/>
    <col min="4111" max="4352" width="13.140625" style="108"/>
    <col min="4353" max="4353" width="7.140625" style="108" customWidth="1"/>
    <col min="4354" max="4354" width="44.7109375" style="108" customWidth="1"/>
    <col min="4355" max="4355" width="19" style="108" customWidth="1"/>
    <col min="4356" max="4365" width="13.140625" style="108"/>
    <col min="4366" max="4366" width="69.5703125" style="108" customWidth="1"/>
    <col min="4367" max="4608" width="13.140625" style="108"/>
    <col min="4609" max="4609" width="7.140625" style="108" customWidth="1"/>
    <col min="4610" max="4610" width="44.7109375" style="108" customWidth="1"/>
    <col min="4611" max="4611" width="19" style="108" customWidth="1"/>
    <col min="4612" max="4621" width="13.140625" style="108"/>
    <col min="4622" max="4622" width="69.5703125" style="108" customWidth="1"/>
    <col min="4623" max="4864" width="13.140625" style="108"/>
    <col min="4865" max="4865" width="7.140625" style="108" customWidth="1"/>
    <col min="4866" max="4866" width="44.7109375" style="108" customWidth="1"/>
    <col min="4867" max="4867" width="19" style="108" customWidth="1"/>
    <col min="4868" max="4877" width="13.140625" style="108"/>
    <col min="4878" max="4878" width="69.5703125" style="108" customWidth="1"/>
    <col min="4879" max="5120" width="13.140625" style="108"/>
    <col min="5121" max="5121" width="7.140625" style="108" customWidth="1"/>
    <col min="5122" max="5122" width="44.7109375" style="108" customWidth="1"/>
    <col min="5123" max="5123" width="19" style="108" customWidth="1"/>
    <col min="5124" max="5133" width="13.140625" style="108"/>
    <col min="5134" max="5134" width="69.5703125" style="108" customWidth="1"/>
    <col min="5135" max="5376" width="13.140625" style="108"/>
    <col min="5377" max="5377" width="7.140625" style="108" customWidth="1"/>
    <col min="5378" max="5378" width="44.7109375" style="108" customWidth="1"/>
    <col min="5379" max="5379" width="19" style="108" customWidth="1"/>
    <col min="5380" max="5389" width="13.140625" style="108"/>
    <col min="5390" max="5390" width="69.5703125" style="108" customWidth="1"/>
    <col min="5391" max="5632" width="13.140625" style="108"/>
    <col min="5633" max="5633" width="7.140625" style="108" customWidth="1"/>
    <col min="5634" max="5634" width="44.7109375" style="108" customWidth="1"/>
    <col min="5635" max="5635" width="19" style="108" customWidth="1"/>
    <col min="5636" max="5645" width="13.140625" style="108"/>
    <col min="5646" max="5646" width="69.5703125" style="108" customWidth="1"/>
    <col min="5647" max="5888" width="13.140625" style="108"/>
    <col min="5889" max="5889" width="7.140625" style="108" customWidth="1"/>
    <col min="5890" max="5890" width="44.7109375" style="108" customWidth="1"/>
    <col min="5891" max="5891" width="19" style="108" customWidth="1"/>
    <col min="5892" max="5901" width="13.140625" style="108"/>
    <col min="5902" max="5902" width="69.5703125" style="108" customWidth="1"/>
    <col min="5903" max="6144" width="13.140625" style="108"/>
    <col min="6145" max="6145" width="7.140625" style="108" customWidth="1"/>
    <col min="6146" max="6146" width="44.7109375" style="108" customWidth="1"/>
    <col min="6147" max="6147" width="19" style="108" customWidth="1"/>
    <col min="6148" max="6157" width="13.140625" style="108"/>
    <col min="6158" max="6158" width="69.5703125" style="108" customWidth="1"/>
    <col min="6159" max="6400" width="13.140625" style="108"/>
    <col min="6401" max="6401" width="7.140625" style="108" customWidth="1"/>
    <col min="6402" max="6402" width="44.7109375" style="108" customWidth="1"/>
    <col min="6403" max="6403" width="19" style="108" customWidth="1"/>
    <col min="6404" max="6413" width="13.140625" style="108"/>
    <col min="6414" max="6414" width="69.5703125" style="108" customWidth="1"/>
    <col min="6415" max="6656" width="13.140625" style="108"/>
    <col min="6657" max="6657" width="7.140625" style="108" customWidth="1"/>
    <col min="6658" max="6658" width="44.7109375" style="108" customWidth="1"/>
    <col min="6659" max="6659" width="19" style="108" customWidth="1"/>
    <col min="6660" max="6669" width="13.140625" style="108"/>
    <col min="6670" max="6670" width="69.5703125" style="108" customWidth="1"/>
    <col min="6671" max="6912" width="13.140625" style="108"/>
    <col min="6913" max="6913" width="7.140625" style="108" customWidth="1"/>
    <col min="6914" max="6914" width="44.7109375" style="108" customWidth="1"/>
    <col min="6915" max="6915" width="19" style="108" customWidth="1"/>
    <col min="6916" max="6925" width="13.140625" style="108"/>
    <col min="6926" max="6926" width="69.5703125" style="108" customWidth="1"/>
    <col min="6927" max="7168" width="13.140625" style="108"/>
    <col min="7169" max="7169" width="7.140625" style="108" customWidth="1"/>
    <col min="7170" max="7170" width="44.7109375" style="108" customWidth="1"/>
    <col min="7171" max="7171" width="19" style="108" customWidth="1"/>
    <col min="7172" max="7181" width="13.140625" style="108"/>
    <col min="7182" max="7182" width="69.5703125" style="108" customWidth="1"/>
    <col min="7183" max="7424" width="13.140625" style="108"/>
    <col min="7425" max="7425" width="7.140625" style="108" customWidth="1"/>
    <col min="7426" max="7426" width="44.7109375" style="108" customWidth="1"/>
    <col min="7427" max="7427" width="19" style="108" customWidth="1"/>
    <col min="7428" max="7437" width="13.140625" style="108"/>
    <col min="7438" max="7438" width="69.5703125" style="108" customWidth="1"/>
    <col min="7439" max="7680" width="13.140625" style="108"/>
    <col min="7681" max="7681" width="7.140625" style="108" customWidth="1"/>
    <col min="7682" max="7682" width="44.7109375" style="108" customWidth="1"/>
    <col min="7683" max="7683" width="19" style="108" customWidth="1"/>
    <col min="7684" max="7693" width="13.140625" style="108"/>
    <col min="7694" max="7694" width="69.5703125" style="108" customWidth="1"/>
    <col min="7695" max="7936" width="13.140625" style="108"/>
    <col min="7937" max="7937" width="7.140625" style="108" customWidth="1"/>
    <col min="7938" max="7938" width="44.7109375" style="108" customWidth="1"/>
    <col min="7939" max="7939" width="19" style="108" customWidth="1"/>
    <col min="7940" max="7949" width="13.140625" style="108"/>
    <col min="7950" max="7950" width="69.5703125" style="108" customWidth="1"/>
    <col min="7951" max="8192" width="13.140625" style="108"/>
    <col min="8193" max="8193" width="7.140625" style="108" customWidth="1"/>
    <col min="8194" max="8194" width="44.7109375" style="108" customWidth="1"/>
    <col min="8195" max="8195" width="19" style="108" customWidth="1"/>
    <col min="8196" max="8205" width="13.140625" style="108"/>
    <col min="8206" max="8206" width="69.5703125" style="108" customWidth="1"/>
    <col min="8207" max="8448" width="13.140625" style="108"/>
    <col min="8449" max="8449" width="7.140625" style="108" customWidth="1"/>
    <col min="8450" max="8450" width="44.7109375" style="108" customWidth="1"/>
    <col min="8451" max="8451" width="19" style="108" customWidth="1"/>
    <col min="8452" max="8461" width="13.140625" style="108"/>
    <col min="8462" max="8462" width="69.5703125" style="108" customWidth="1"/>
    <col min="8463" max="8704" width="13.140625" style="108"/>
    <col min="8705" max="8705" width="7.140625" style="108" customWidth="1"/>
    <col min="8706" max="8706" width="44.7109375" style="108" customWidth="1"/>
    <col min="8707" max="8707" width="19" style="108" customWidth="1"/>
    <col min="8708" max="8717" width="13.140625" style="108"/>
    <col min="8718" max="8718" width="69.5703125" style="108" customWidth="1"/>
    <col min="8719" max="8960" width="13.140625" style="108"/>
    <col min="8961" max="8961" width="7.140625" style="108" customWidth="1"/>
    <col min="8962" max="8962" width="44.7109375" style="108" customWidth="1"/>
    <col min="8963" max="8963" width="19" style="108" customWidth="1"/>
    <col min="8964" max="8973" width="13.140625" style="108"/>
    <col min="8974" max="8974" width="69.5703125" style="108" customWidth="1"/>
    <col min="8975" max="9216" width="13.140625" style="108"/>
    <col min="9217" max="9217" width="7.140625" style="108" customWidth="1"/>
    <col min="9218" max="9218" width="44.7109375" style="108" customWidth="1"/>
    <col min="9219" max="9219" width="19" style="108" customWidth="1"/>
    <col min="9220" max="9229" width="13.140625" style="108"/>
    <col min="9230" max="9230" width="69.5703125" style="108" customWidth="1"/>
    <col min="9231" max="9472" width="13.140625" style="108"/>
    <col min="9473" max="9473" width="7.140625" style="108" customWidth="1"/>
    <col min="9474" max="9474" width="44.7109375" style="108" customWidth="1"/>
    <col min="9475" max="9475" width="19" style="108" customWidth="1"/>
    <col min="9476" max="9485" width="13.140625" style="108"/>
    <col min="9486" max="9486" width="69.5703125" style="108" customWidth="1"/>
    <col min="9487" max="9728" width="13.140625" style="108"/>
    <col min="9729" max="9729" width="7.140625" style="108" customWidth="1"/>
    <col min="9730" max="9730" width="44.7109375" style="108" customWidth="1"/>
    <col min="9731" max="9731" width="19" style="108" customWidth="1"/>
    <col min="9732" max="9741" width="13.140625" style="108"/>
    <col min="9742" max="9742" width="69.5703125" style="108" customWidth="1"/>
    <col min="9743" max="9984" width="13.140625" style="108"/>
    <col min="9985" max="9985" width="7.140625" style="108" customWidth="1"/>
    <col min="9986" max="9986" width="44.7109375" style="108" customWidth="1"/>
    <col min="9987" max="9987" width="19" style="108" customWidth="1"/>
    <col min="9988" max="9997" width="13.140625" style="108"/>
    <col min="9998" max="9998" width="69.5703125" style="108" customWidth="1"/>
    <col min="9999" max="10240" width="13.140625" style="108"/>
    <col min="10241" max="10241" width="7.140625" style="108" customWidth="1"/>
    <col min="10242" max="10242" width="44.7109375" style="108" customWidth="1"/>
    <col min="10243" max="10243" width="19" style="108" customWidth="1"/>
    <col min="10244" max="10253" width="13.140625" style="108"/>
    <col min="10254" max="10254" width="69.5703125" style="108" customWidth="1"/>
    <col min="10255" max="10496" width="13.140625" style="108"/>
    <col min="10497" max="10497" width="7.140625" style="108" customWidth="1"/>
    <col min="10498" max="10498" width="44.7109375" style="108" customWidth="1"/>
    <col min="10499" max="10499" width="19" style="108" customWidth="1"/>
    <col min="10500" max="10509" width="13.140625" style="108"/>
    <col min="10510" max="10510" width="69.5703125" style="108" customWidth="1"/>
    <col min="10511" max="10752" width="13.140625" style="108"/>
    <col min="10753" max="10753" width="7.140625" style="108" customWidth="1"/>
    <col min="10754" max="10754" width="44.7109375" style="108" customWidth="1"/>
    <col min="10755" max="10755" width="19" style="108" customWidth="1"/>
    <col min="10756" max="10765" width="13.140625" style="108"/>
    <col min="10766" max="10766" width="69.5703125" style="108" customWidth="1"/>
    <col min="10767" max="11008" width="13.140625" style="108"/>
    <col min="11009" max="11009" width="7.140625" style="108" customWidth="1"/>
    <col min="11010" max="11010" width="44.7109375" style="108" customWidth="1"/>
    <col min="11011" max="11011" width="19" style="108" customWidth="1"/>
    <col min="11012" max="11021" width="13.140625" style="108"/>
    <col min="11022" max="11022" width="69.5703125" style="108" customWidth="1"/>
    <col min="11023" max="11264" width="13.140625" style="108"/>
    <col min="11265" max="11265" width="7.140625" style="108" customWidth="1"/>
    <col min="11266" max="11266" width="44.7109375" style="108" customWidth="1"/>
    <col min="11267" max="11267" width="19" style="108" customWidth="1"/>
    <col min="11268" max="11277" width="13.140625" style="108"/>
    <col min="11278" max="11278" width="69.5703125" style="108" customWidth="1"/>
    <col min="11279" max="11520" width="13.140625" style="108"/>
    <col min="11521" max="11521" width="7.140625" style="108" customWidth="1"/>
    <col min="11522" max="11522" width="44.7109375" style="108" customWidth="1"/>
    <col min="11523" max="11523" width="19" style="108" customWidth="1"/>
    <col min="11524" max="11533" width="13.140625" style="108"/>
    <col min="11534" max="11534" width="69.5703125" style="108" customWidth="1"/>
    <col min="11535" max="11776" width="13.140625" style="108"/>
    <col min="11777" max="11777" width="7.140625" style="108" customWidth="1"/>
    <col min="11778" max="11778" width="44.7109375" style="108" customWidth="1"/>
    <col min="11779" max="11779" width="19" style="108" customWidth="1"/>
    <col min="11780" max="11789" width="13.140625" style="108"/>
    <col min="11790" max="11790" width="69.5703125" style="108" customWidth="1"/>
    <col min="11791" max="12032" width="13.140625" style="108"/>
    <col min="12033" max="12033" width="7.140625" style="108" customWidth="1"/>
    <col min="12034" max="12034" width="44.7109375" style="108" customWidth="1"/>
    <col min="12035" max="12035" width="19" style="108" customWidth="1"/>
    <col min="12036" max="12045" width="13.140625" style="108"/>
    <col min="12046" max="12046" width="69.5703125" style="108" customWidth="1"/>
    <col min="12047" max="12288" width="13.140625" style="108"/>
    <col min="12289" max="12289" width="7.140625" style="108" customWidth="1"/>
    <col min="12290" max="12290" width="44.7109375" style="108" customWidth="1"/>
    <col min="12291" max="12291" width="19" style="108" customWidth="1"/>
    <col min="12292" max="12301" width="13.140625" style="108"/>
    <col min="12302" max="12302" width="69.5703125" style="108" customWidth="1"/>
    <col min="12303" max="12544" width="13.140625" style="108"/>
    <col min="12545" max="12545" width="7.140625" style="108" customWidth="1"/>
    <col min="12546" max="12546" width="44.7109375" style="108" customWidth="1"/>
    <col min="12547" max="12547" width="19" style="108" customWidth="1"/>
    <col min="12548" max="12557" width="13.140625" style="108"/>
    <col min="12558" max="12558" width="69.5703125" style="108" customWidth="1"/>
    <col min="12559" max="12800" width="13.140625" style="108"/>
    <col min="12801" max="12801" width="7.140625" style="108" customWidth="1"/>
    <col min="12802" max="12802" width="44.7109375" style="108" customWidth="1"/>
    <col min="12803" max="12803" width="19" style="108" customWidth="1"/>
    <col min="12804" max="12813" width="13.140625" style="108"/>
    <col min="12814" max="12814" width="69.5703125" style="108" customWidth="1"/>
    <col min="12815" max="13056" width="13.140625" style="108"/>
    <col min="13057" max="13057" width="7.140625" style="108" customWidth="1"/>
    <col min="13058" max="13058" width="44.7109375" style="108" customWidth="1"/>
    <col min="13059" max="13059" width="19" style="108" customWidth="1"/>
    <col min="13060" max="13069" width="13.140625" style="108"/>
    <col min="13070" max="13070" width="69.5703125" style="108" customWidth="1"/>
    <col min="13071" max="13312" width="13.140625" style="108"/>
    <col min="13313" max="13313" width="7.140625" style="108" customWidth="1"/>
    <col min="13314" max="13314" width="44.7109375" style="108" customWidth="1"/>
    <col min="13315" max="13315" width="19" style="108" customWidth="1"/>
    <col min="13316" max="13325" width="13.140625" style="108"/>
    <col min="13326" max="13326" width="69.5703125" style="108" customWidth="1"/>
    <col min="13327" max="13568" width="13.140625" style="108"/>
    <col min="13569" max="13569" width="7.140625" style="108" customWidth="1"/>
    <col min="13570" max="13570" width="44.7109375" style="108" customWidth="1"/>
    <col min="13571" max="13571" width="19" style="108" customWidth="1"/>
    <col min="13572" max="13581" width="13.140625" style="108"/>
    <col min="13582" max="13582" width="69.5703125" style="108" customWidth="1"/>
    <col min="13583" max="13824" width="13.140625" style="108"/>
    <col min="13825" max="13825" width="7.140625" style="108" customWidth="1"/>
    <col min="13826" max="13826" width="44.7109375" style="108" customWidth="1"/>
    <col min="13827" max="13827" width="19" style="108" customWidth="1"/>
    <col min="13828" max="13837" width="13.140625" style="108"/>
    <col min="13838" max="13838" width="69.5703125" style="108" customWidth="1"/>
    <col min="13839" max="14080" width="13.140625" style="108"/>
    <col min="14081" max="14081" width="7.140625" style="108" customWidth="1"/>
    <col min="14082" max="14082" width="44.7109375" style="108" customWidth="1"/>
    <col min="14083" max="14083" width="19" style="108" customWidth="1"/>
    <col min="14084" max="14093" width="13.140625" style="108"/>
    <col min="14094" max="14094" width="69.5703125" style="108" customWidth="1"/>
    <col min="14095" max="14336" width="13.140625" style="108"/>
    <col min="14337" max="14337" width="7.140625" style="108" customWidth="1"/>
    <col min="14338" max="14338" width="44.7109375" style="108" customWidth="1"/>
    <col min="14339" max="14339" width="19" style="108" customWidth="1"/>
    <col min="14340" max="14349" width="13.140625" style="108"/>
    <col min="14350" max="14350" width="69.5703125" style="108" customWidth="1"/>
    <col min="14351" max="14592" width="13.140625" style="108"/>
    <col min="14593" max="14593" width="7.140625" style="108" customWidth="1"/>
    <col min="14594" max="14594" width="44.7109375" style="108" customWidth="1"/>
    <col min="14595" max="14595" width="19" style="108" customWidth="1"/>
    <col min="14596" max="14605" width="13.140625" style="108"/>
    <col min="14606" max="14606" width="69.5703125" style="108" customWidth="1"/>
    <col min="14607" max="14848" width="13.140625" style="108"/>
    <col min="14849" max="14849" width="7.140625" style="108" customWidth="1"/>
    <col min="14850" max="14850" width="44.7109375" style="108" customWidth="1"/>
    <col min="14851" max="14851" width="19" style="108" customWidth="1"/>
    <col min="14852" max="14861" width="13.140625" style="108"/>
    <col min="14862" max="14862" width="69.5703125" style="108" customWidth="1"/>
    <col min="14863" max="15104" width="13.140625" style="108"/>
    <col min="15105" max="15105" width="7.140625" style="108" customWidth="1"/>
    <col min="15106" max="15106" width="44.7109375" style="108" customWidth="1"/>
    <col min="15107" max="15107" width="19" style="108" customWidth="1"/>
    <col min="15108" max="15117" width="13.140625" style="108"/>
    <col min="15118" max="15118" width="69.5703125" style="108" customWidth="1"/>
    <col min="15119" max="15360" width="13.140625" style="108"/>
    <col min="15361" max="15361" width="7.140625" style="108" customWidth="1"/>
    <col min="15362" max="15362" width="44.7109375" style="108" customWidth="1"/>
    <col min="15363" max="15363" width="19" style="108" customWidth="1"/>
    <col min="15364" max="15373" width="13.140625" style="108"/>
    <col min="15374" max="15374" width="69.5703125" style="108" customWidth="1"/>
    <col min="15375" max="15616" width="13.140625" style="108"/>
    <col min="15617" max="15617" width="7.140625" style="108" customWidth="1"/>
    <col min="15618" max="15618" width="44.7109375" style="108" customWidth="1"/>
    <col min="15619" max="15619" width="19" style="108" customWidth="1"/>
    <col min="15620" max="15629" width="13.140625" style="108"/>
    <col min="15630" max="15630" width="69.5703125" style="108" customWidth="1"/>
    <col min="15631" max="15872" width="13.140625" style="108"/>
    <col min="15873" max="15873" width="7.140625" style="108" customWidth="1"/>
    <col min="15874" max="15874" width="44.7109375" style="108" customWidth="1"/>
    <col min="15875" max="15875" width="19" style="108" customWidth="1"/>
    <col min="15876" max="15885" width="13.140625" style="108"/>
    <col min="15886" max="15886" width="69.5703125" style="108" customWidth="1"/>
    <col min="15887" max="16128" width="13.140625" style="108"/>
    <col min="16129" max="16129" width="7.140625" style="108" customWidth="1"/>
    <col min="16130" max="16130" width="44.7109375" style="108" customWidth="1"/>
    <col min="16131" max="16131" width="19" style="108" customWidth="1"/>
    <col min="16132" max="16141" width="13.140625" style="108"/>
    <col min="16142" max="16142" width="69.5703125" style="108" customWidth="1"/>
    <col min="16143" max="16384" width="13.140625" style="108"/>
  </cols>
  <sheetData>
    <row r="1" spans="1:14" ht="43.15" customHeight="1" thickBot="1">
      <c r="A1" s="2"/>
      <c r="B1" s="2544" t="s">
        <v>1190</v>
      </c>
      <c r="C1" s="2545"/>
      <c r="D1" s="2545"/>
      <c r="E1" s="2545"/>
      <c r="F1" s="2545"/>
      <c r="G1" s="2545"/>
      <c r="H1" s="2545"/>
      <c r="I1" s="2545"/>
      <c r="J1" s="2545"/>
      <c r="K1" s="2545"/>
      <c r="L1" s="2545"/>
      <c r="M1" s="2546"/>
    </row>
    <row r="2" spans="1:14" ht="33" customHeight="1">
      <c r="A2" s="2667" t="s">
        <v>457</v>
      </c>
      <c r="B2" s="4" t="s">
        <v>458</v>
      </c>
      <c r="C2" s="2549" t="s">
        <v>2213</v>
      </c>
      <c r="D2" s="2550"/>
      <c r="E2" s="2550"/>
      <c r="F2" s="2550"/>
      <c r="G2" s="2550"/>
      <c r="H2" s="2550"/>
      <c r="I2" s="2550"/>
      <c r="J2" s="2550"/>
      <c r="K2" s="2550"/>
      <c r="L2" s="2550"/>
      <c r="M2" s="2551"/>
    </row>
    <row r="3" spans="1:14" ht="52.15" customHeight="1">
      <c r="A3" s="2548"/>
      <c r="B3" s="1053" t="s">
        <v>538</v>
      </c>
      <c r="C3" s="2701" t="s">
        <v>220</v>
      </c>
      <c r="D3" s="2702"/>
      <c r="E3" s="2702"/>
      <c r="F3" s="2702"/>
      <c r="G3" s="2702"/>
      <c r="H3" s="2702"/>
      <c r="I3" s="2702"/>
      <c r="J3" s="2702"/>
      <c r="K3" s="2702"/>
      <c r="L3" s="2702"/>
      <c r="M3" s="2703"/>
    </row>
    <row r="4" spans="1:14" ht="66" customHeight="1">
      <c r="A4" s="2548"/>
      <c r="B4" s="6" t="s">
        <v>3</v>
      </c>
      <c r="C4" s="2704" t="s">
        <v>2214</v>
      </c>
      <c r="D4" s="2705"/>
      <c r="E4" s="2706"/>
      <c r="F4" s="2941" t="s">
        <v>4</v>
      </c>
      <c r="G4" s="2942"/>
      <c r="H4" s="2709">
        <v>409</v>
      </c>
      <c r="I4" s="2710"/>
      <c r="J4" s="2710"/>
      <c r="K4" s="2710"/>
      <c r="L4" s="2710"/>
      <c r="M4" s="2711"/>
    </row>
    <row r="5" spans="1:14" ht="31.5" customHeight="1">
      <c r="A5" s="2548"/>
      <c r="B5" s="6" t="s">
        <v>459</v>
      </c>
      <c r="C5" s="2712" t="s">
        <v>2152</v>
      </c>
      <c r="D5" s="2713"/>
      <c r="E5" s="2713"/>
      <c r="F5" s="2713"/>
      <c r="G5" s="2713"/>
      <c r="H5" s="2713"/>
      <c r="I5" s="2713"/>
      <c r="J5" s="2713"/>
      <c r="K5" s="2713"/>
      <c r="L5" s="2713"/>
      <c r="M5" s="2714"/>
    </row>
    <row r="6" spans="1:14">
      <c r="A6" s="2548"/>
      <c r="B6" s="6" t="s">
        <v>460</v>
      </c>
      <c r="C6" s="2715" t="s">
        <v>2215</v>
      </c>
      <c r="D6" s="2716"/>
      <c r="E6" s="2716"/>
      <c r="F6" s="2716"/>
      <c r="G6" s="2716"/>
      <c r="H6" s="2716"/>
      <c r="I6" s="2716"/>
      <c r="J6" s="2716"/>
      <c r="K6" s="2716"/>
      <c r="L6" s="2716"/>
      <c r="M6" s="2717"/>
    </row>
    <row r="7" spans="1:14" ht="35.450000000000003" customHeight="1" thickBot="1">
      <c r="A7" s="2548"/>
      <c r="B7" s="1053" t="s">
        <v>461</v>
      </c>
      <c r="C7" s="2682" t="s">
        <v>13</v>
      </c>
      <c r="D7" s="2563"/>
      <c r="E7" s="2563"/>
      <c r="F7" s="2563"/>
      <c r="G7" s="2683"/>
      <c r="H7" s="1239" t="s">
        <v>5</v>
      </c>
      <c r="I7" s="1119"/>
      <c r="J7" s="1119"/>
      <c r="K7" s="1119"/>
      <c r="L7" s="1119"/>
      <c r="M7" s="1157"/>
    </row>
    <row r="8" spans="1:14">
      <c r="A8" s="2548"/>
      <c r="B8" s="2718" t="s">
        <v>462</v>
      </c>
      <c r="C8" s="113"/>
      <c r="D8" s="114"/>
      <c r="E8" s="115"/>
      <c r="F8" s="115"/>
      <c r="G8" s="115"/>
      <c r="H8" s="115"/>
      <c r="I8" s="115"/>
      <c r="J8" s="115"/>
      <c r="K8" s="115"/>
      <c r="L8" s="114"/>
      <c r="M8" s="116"/>
    </row>
    <row r="9" spans="1:14">
      <c r="A9" s="2548"/>
      <c r="B9" s="2532"/>
      <c r="C9" s="117"/>
      <c r="D9" s="118"/>
      <c r="E9" s="74"/>
      <c r="F9" s="74"/>
      <c r="G9" s="74"/>
      <c r="H9" s="74"/>
      <c r="I9" s="74"/>
      <c r="J9" s="74"/>
      <c r="K9" s="74"/>
      <c r="L9" s="118"/>
      <c r="M9" s="119"/>
    </row>
    <row r="10" spans="1:14">
      <c r="A10" s="2548"/>
      <c r="B10" s="2532"/>
      <c r="C10" s="120"/>
      <c r="D10" s="121"/>
      <c r="E10" s="122"/>
      <c r="F10" s="74"/>
      <c r="G10" s="74"/>
      <c r="H10" s="74"/>
      <c r="I10" s="74"/>
      <c r="J10" s="74"/>
      <c r="K10" s="74"/>
      <c r="L10" s="118"/>
      <c r="M10" s="119"/>
    </row>
    <row r="11" spans="1:14" ht="16.5" thickBot="1">
      <c r="A11" s="2548"/>
      <c r="B11" s="2532"/>
      <c r="C11" s="123"/>
      <c r="D11" s="124"/>
      <c r="E11" s="125"/>
      <c r="F11" s="126"/>
      <c r="G11" s="126"/>
      <c r="H11" s="125"/>
      <c r="I11" s="126"/>
      <c r="J11" s="126"/>
      <c r="K11" s="125"/>
      <c r="L11" s="126"/>
      <c r="M11" s="127"/>
    </row>
    <row r="12" spans="1:14" ht="87" customHeight="1">
      <c r="A12" s="2548"/>
      <c r="B12" s="1271" t="s">
        <v>464</v>
      </c>
      <c r="C12" s="2951" t="s">
        <v>2216</v>
      </c>
      <c r="D12" s="2952"/>
      <c r="E12" s="2952"/>
      <c r="F12" s="2952"/>
      <c r="G12" s="2952"/>
      <c r="H12" s="2952"/>
      <c r="I12" s="2952"/>
      <c r="J12" s="2952"/>
      <c r="K12" s="2952"/>
      <c r="L12" s="2952"/>
      <c r="M12" s="2953"/>
    </row>
    <row r="13" spans="1:14" ht="166.5" customHeight="1">
      <c r="A13" s="2548"/>
      <c r="B13" s="1271" t="s">
        <v>543</v>
      </c>
      <c r="C13" s="2943" t="s">
        <v>2217</v>
      </c>
      <c r="D13" s="2944"/>
      <c r="E13" s="2944"/>
      <c r="F13" s="2944"/>
      <c r="G13" s="2944"/>
      <c r="H13" s="2944"/>
      <c r="I13" s="2944"/>
      <c r="J13" s="2944"/>
      <c r="K13" s="2944"/>
      <c r="L13" s="2944"/>
      <c r="M13" s="2945"/>
      <c r="N13" s="1241"/>
    </row>
    <row r="14" spans="1:14" ht="60" customHeight="1">
      <c r="A14" s="2548"/>
      <c r="B14" s="1053" t="s">
        <v>545</v>
      </c>
      <c r="C14" s="2701" t="s">
        <v>219</v>
      </c>
      <c r="D14" s="2702"/>
      <c r="E14" s="2702"/>
      <c r="F14" s="2702"/>
      <c r="G14" s="2702"/>
      <c r="H14" s="2702"/>
      <c r="I14" s="2702"/>
      <c r="J14" s="2702"/>
      <c r="K14" s="2702"/>
      <c r="L14" s="2702"/>
      <c r="M14" s="2703"/>
    </row>
    <row r="15" spans="1:14" ht="62.1" customHeight="1">
      <c r="A15" s="2548"/>
      <c r="B15" s="2677" t="s">
        <v>547</v>
      </c>
      <c r="C15" s="2660" t="s">
        <v>83</v>
      </c>
      <c r="D15" s="2465"/>
      <c r="E15" s="1058" t="s">
        <v>548</v>
      </c>
      <c r="F15" s="2948" t="s">
        <v>204</v>
      </c>
      <c r="G15" s="2949"/>
      <c r="H15" s="2949"/>
      <c r="I15" s="2949"/>
      <c r="J15" s="2949"/>
      <c r="K15" s="2949"/>
      <c r="L15" s="2949"/>
      <c r="M15" s="2950"/>
    </row>
    <row r="16" spans="1:14" hidden="1">
      <c r="A16" s="2548"/>
      <c r="B16" s="2540"/>
      <c r="C16" s="2660"/>
      <c r="D16" s="2465"/>
      <c r="E16" s="2465"/>
      <c r="F16" s="2465"/>
      <c r="G16" s="2465"/>
      <c r="H16" s="2465"/>
      <c r="I16" s="2465"/>
      <c r="J16" s="2465"/>
      <c r="K16" s="2465"/>
      <c r="L16" s="2465"/>
      <c r="M16" s="2466"/>
      <c r="N16" s="108" t="s">
        <v>175</v>
      </c>
    </row>
    <row r="17" spans="1:14">
      <c r="A17" s="2659" t="s">
        <v>465</v>
      </c>
      <c r="B17" s="1059" t="s">
        <v>2</v>
      </c>
      <c r="C17" s="2660" t="s">
        <v>2200</v>
      </c>
      <c r="D17" s="2465"/>
      <c r="E17" s="2465"/>
      <c r="F17" s="2465"/>
      <c r="G17" s="2465"/>
      <c r="H17" s="2465"/>
      <c r="I17" s="2465"/>
      <c r="J17" s="2465"/>
      <c r="K17" s="2465"/>
      <c r="L17" s="2465"/>
      <c r="M17" s="2466"/>
    </row>
    <row r="18" spans="1:14" ht="52.5" customHeight="1">
      <c r="A18" s="2519"/>
      <c r="B18" s="1059" t="s">
        <v>550</v>
      </c>
      <c r="C18" s="2695" t="s">
        <v>2218</v>
      </c>
      <c r="D18" s="2696"/>
      <c r="E18" s="2696"/>
      <c r="F18" s="2696"/>
      <c r="G18" s="2696"/>
      <c r="H18" s="2696"/>
      <c r="I18" s="2696"/>
      <c r="J18" s="2696"/>
      <c r="K18" s="2696"/>
      <c r="L18" s="2696"/>
      <c r="M18" s="2697"/>
    </row>
    <row r="19" spans="1:14" ht="8.25" customHeight="1">
      <c r="A19" s="2519"/>
      <c r="B19" s="2431" t="s">
        <v>466</v>
      </c>
      <c r="C19" s="606"/>
      <c r="D19" s="27"/>
      <c r="E19" s="27"/>
      <c r="F19" s="27"/>
      <c r="G19" s="27"/>
      <c r="H19" s="27"/>
      <c r="I19" s="27"/>
      <c r="J19" s="27"/>
      <c r="K19" s="27"/>
      <c r="L19" s="27"/>
      <c r="M19" s="682"/>
    </row>
    <row r="20" spans="1:14" ht="9" customHeight="1">
      <c r="A20" s="2519"/>
      <c r="B20" s="2432"/>
      <c r="C20" s="29"/>
      <c r="D20" s="30"/>
      <c r="E20" s="31"/>
      <c r="F20" s="30"/>
      <c r="G20" s="31"/>
      <c r="H20" s="30"/>
      <c r="I20" s="31"/>
      <c r="J20" s="30"/>
      <c r="K20" s="31"/>
      <c r="L20" s="31"/>
      <c r="M20" s="32"/>
    </row>
    <row r="21" spans="1:14">
      <c r="A21" s="2519"/>
      <c r="B21" s="2432"/>
      <c r="C21" s="33" t="s">
        <v>467</v>
      </c>
      <c r="D21" s="34"/>
      <c r="E21" s="35" t="s">
        <v>468</v>
      </c>
      <c r="F21" s="34"/>
      <c r="G21" s="35" t="s">
        <v>469</v>
      </c>
      <c r="H21" s="34"/>
      <c r="I21" s="35" t="s">
        <v>470</v>
      </c>
      <c r="J21" s="1060"/>
      <c r="K21" s="35"/>
      <c r="L21" s="35"/>
      <c r="M21" s="37"/>
    </row>
    <row r="22" spans="1:14">
      <c r="A22" s="2519"/>
      <c r="B22" s="2432"/>
      <c r="C22" s="33" t="s">
        <v>471</v>
      </c>
      <c r="D22" s="1061"/>
      <c r="E22" s="35" t="s">
        <v>472</v>
      </c>
      <c r="F22" s="1062"/>
      <c r="G22" s="35" t="s">
        <v>473</v>
      </c>
      <c r="H22" s="1062"/>
      <c r="I22" s="35"/>
      <c r="J22" s="40"/>
      <c r="K22" s="35"/>
      <c r="L22" s="35"/>
      <c r="M22" s="37"/>
    </row>
    <row r="23" spans="1:14" ht="16.5">
      <c r="A23" s="2519"/>
      <c r="B23" s="2432"/>
      <c r="C23" s="33" t="s">
        <v>474</v>
      </c>
      <c r="D23" s="1061" t="s">
        <v>534</v>
      </c>
      <c r="E23" s="35" t="s">
        <v>475</v>
      </c>
      <c r="F23" s="1061"/>
      <c r="G23" s="35"/>
      <c r="H23" s="40"/>
      <c r="I23" s="35"/>
      <c r="J23" s="40"/>
      <c r="K23" s="35"/>
      <c r="L23" s="35"/>
      <c r="M23" s="37"/>
      <c r="N23" s="1242"/>
    </row>
    <row r="24" spans="1:14" ht="16.5">
      <c r="A24" s="2519"/>
      <c r="B24" s="2432"/>
      <c r="C24" s="33" t="s">
        <v>476</v>
      </c>
      <c r="D24" s="1062"/>
      <c r="E24" s="35" t="s">
        <v>478</v>
      </c>
      <c r="F24" s="2524"/>
      <c r="G24" s="2524"/>
      <c r="H24" s="2524"/>
      <c r="I24" s="2524"/>
      <c r="J24" s="2524"/>
      <c r="K24" s="2524"/>
      <c r="L24" s="2524"/>
      <c r="M24" s="2525"/>
      <c r="N24" s="1243"/>
    </row>
    <row r="25" spans="1:14" ht="9.75" customHeight="1">
      <c r="A25" s="2519"/>
      <c r="B25" s="2433"/>
      <c r="C25" s="43"/>
      <c r="D25" s="44"/>
      <c r="E25" s="44"/>
      <c r="F25" s="44"/>
      <c r="G25" s="44"/>
      <c r="H25" s="44"/>
      <c r="I25" s="44"/>
      <c r="J25" s="44"/>
      <c r="K25" s="44"/>
      <c r="L25" s="44"/>
      <c r="M25" s="45"/>
    </row>
    <row r="26" spans="1:14">
      <c r="A26" s="2519"/>
      <c r="B26" s="2677" t="s">
        <v>479</v>
      </c>
      <c r="C26" s="687"/>
      <c r="D26" s="47"/>
      <c r="E26" s="47"/>
      <c r="F26" s="47"/>
      <c r="G26" s="47"/>
      <c r="H26" s="47"/>
      <c r="I26" s="47"/>
      <c r="J26" s="47"/>
      <c r="K26" s="47"/>
      <c r="L26" s="133"/>
      <c r="M26" s="1244"/>
    </row>
    <row r="27" spans="1:14">
      <c r="A27" s="2519"/>
      <c r="B27" s="2540"/>
      <c r="C27" s="33" t="s">
        <v>480</v>
      </c>
      <c r="D27" s="1062"/>
      <c r="E27" s="48"/>
      <c r="F27" s="35" t="s">
        <v>481</v>
      </c>
      <c r="G27" s="1061"/>
      <c r="H27" s="48"/>
      <c r="I27" s="35" t="s">
        <v>482</v>
      </c>
      <c r="J27" s="1061" t="s">
        <v>534</v>
      </c>
      <c r="K27" s="48"/>
      <c r="L27" s="118"/>
      <c r="M27" s="119"/>
    </row>
    <row r="28" spans="1:14">
      <c r="A28" s="2519"/>
      <c r="B28" s="2540"/>
      <c r="C28" s="33" t="s">
        <v>483</v>
      </c>
      <c r="D28" s="1245"/>
      <c r="E28" s="118"/>
      <c r="F28" s="35" t="s">
        <v>484</v>
      </c>
      <c r="G28" s="1062"/>
      <c r="H28" s="118"/>
      <c r="I28" s="136"/>
      <c r="J28" s="118"/>
      <c r="K28" s="74"/>
      <c r="L28" s="118"/>
      <c r="M28" s="119"/>
    </row>
    <row r="29" spans="1:14">
      <c r="A29" s="2519"/>
      <c r="B29" s="2590"/>
      <c r="C29" s="51"/>
      <c r="D29" s="52"/>
      <c r="E29" s="52"/>
      <c r="F29" s="52"/>
      <c r="G29" s="52"/>
      <c r="H29" s="52"/>
      <c r="I29" s="52"/>
      <c r="J29" s="52"/>
      <c r="K29" s="52"/>
      <c r="L29" s="137"/>
      <c r="M29" s="138"/>
    </row>
    <row r="30" spans="1:14">
      <c r="A30" s="2519"/>
      <c r="B30" s="56" t="s">
        <v>485</v>
      </c>
      <c r="C30" s="690"/>
      <c r="D30" s="54"/>
      <c r="E30" s="54"/>
      <c r="F30" s="54"/>
      <c r="G30" s="54"/>
      <c r="H30" s="54"/>
      <c r="I30" s="54"/>
      <c r="J30" s="54"/>
      <c r="K30" s="54"/>
      <c r="L30" s="54"/>
      <c r="M30" s="691"/>
    </row>
    <row r="31" spans="1:14">
      <c r="A31" s="2519"/>
      <c r="B31" s="1272"/>
      <c r="C31" s="390" t="s">
        <v>486</v>
      </c>
      <c r="D31" s="1273" t="s">
        <v>9</v>
      </c>
      <c r="E31" s="378"/>
      <c r="F31" s="392" t="s">
        <v>487</v>
      </c>
      <c r="G31" s="1273" t="s">
        <v>9</v>
      </c>
      <c r="H31" s="378"/>
      <c r="I31" s="392" t="s">
        <v>488</v>
      </c>
      <c r="J31" s="1274"/>
      <c r="K31" s="1273" t="s">
        <v>9</v>
      </c>
      <c r="L31" s="1275"/>
      <c r="M31" s="63"/>
    </row>
    <row r="32" spans="1:14">
      <c r="A32" s="2519"/>
      <c r="B32" s="13"/>
      <c r="C32" s="43"/>
      <c r="D32" s="44"/>
      <c r="E32" s="44"/>
      <c r="F32" s="44"/>
      <c r="G32" s="44"/>
      <c r="H32" s="44"/>
      <c r="I32" s="44"/>
      <c r="J32" s="44"/>
      <c r="K32" s="44"/>
      <c r="L32" s="44"/>
      <c r="M32" s="45"/>
    </row>
    <row r="33" spans="1:13">
      <c r="A33" s="2519"/>
      <c r="B33" s="2431" t="s">
        <v>489</v>
      </c>
      <c r="C33" s="693"/>
      <c r="D33" s="65"/>
      <c r="E33" s="65"/>
      <c r="F33" s="65"/>
      <c r="G33" s="65"/>
      <c r="H33" s="65"/>
      <c r="I33" s="65"/>
      <c r="J33" s="65"/>
      <c r="K33" s="65"/>
      <c r="L33" s="133"/>
      <c r="M33" s="1244"/>
    </row>
    <row r="34" spans="1:13">
      <c r="A34" s="2519"/>
      <c r="B34" s="2432"/>
      <c r="C34" s="66" t="s">
        <v>490</v>
      </c>
      <c r="D34" s="1086">
        <v>2021</v>
      </c>
      <c r="E34" s="67"/>
      <c r="F34" s="48" t="s">
        <v>491</v>
      </c>
      <c r="G34" s="1210">
        <v>2028</v>
      </c>
      <c r="H34" s="67"/>
      <c r="I34" s="59"/>
      <c r="J34" s="67"/>
      <c r="K34" s="67"/>
      <c r="L34" s="118"/>
      <c r="M34" s="119"/>
    </row>
    <row r="35" spans="1:13">
      <c r="A35" s="2519"/>
      <c r="B35" s="2433"/>
      <c r="C35" s="43"/>
      <c r="D35" s="141"/>
      <c r="E35" s="142"/>
      <c r="F35" s="44"/>
      <c r="G35" s="142"/>
      <c r="H35" s="142"/>
      <c r="I35" s="143"/>
      <c r="J35" s="142"/>
      <c r="K35" s="142"/>
      <c r="L35" s="137"/>
      <c r="M35" s="138"/>
    </row>
    <row r="36" spans="1:13">
      <c r="A36" s="2519"/>
      <c r="B36" s="2431" t="s">
        <v>493</v>
      </c>
      <c r="C36" s="696"/>
      <c r="D36" s="1100"/>
      <c r="E36" s="1100"/>
      <c r="F36" s="1100"/>
      <c r="G36" s="1100"/>
      <c r="H36" s="1100"/>
      <c r="I36" s="1100"/>
      <c r="J36" s="1100"/>
      <c r="K36" s="1100"/>
      <c r="L36" s="1100"/>
      <c r="M36" s="697"/>
    </row>
    <row r="37" spans="1:13">
      <c r="A37" s="2519"/>
      <c r="B37" s="2432"/>
      <c r="C37" s="72"/>
      <c r="D37" s="1121" t="s">
        <v>494</v>
      </c>
      <c r="E37" s="1121"/>
      <c r="F37" s="1121" t="s">
        <v>495</v>
      </c>
      <c r="G37" s="1121"/>
      <c r="H37" s="74" t="s">
        <v>496</v>
      </c>
      <c r="I37" s="74"/>
      <c r="J37" s="74" t="s">
        <v>497</v>
      </c>
      <c r="K37" s="1121"/>
      <c r="L37" s="1121" t="s">
        <v>498</v>
      </c>
      <c r="M37" s="75"/>
    </row>
    <row r="38" spans="1:13">
      <c r="A38" s="2519"/>
      <c r="B38" s="2432"/>
      <c r="C38" s="72"/>
      <c r="D38" s="2946">
        <v>1</v>
      </c>
      <c r="E38" s="2947"/>
      <c r="F38" s="2946">
        <v>0</v>
      </c>
      <c r="G38" s="2947"/>
      <c r="H38" s="2946">
        <v>0</v>
      </c>
      <c r="I38" s="2947"/>
      <c r="J38" s="2946">
        <v>1</v>
      </c>
      <c r="K38" s="2947"/>
      <c r="L38" s="2946">
        <v>0</v>
      </c>
      <c r="M38" s="2947"/>
    </row>
    <row r="39" spans="1:13">
      <c r="A39" s="2519"/>
      <c r="B39" s="2432"/>
      <c r="C39" s="72"/>
      <c r="D39" s="1121" t="s">
        <v>499</v>
      </c>
      <c r="E39" s="1121"/>
      <c r="F39" s="1121" t="s">
        <v>500</v>
      </c>
      <c r="G39" s="1121"/>
      <c r="H39" s="74" t="s">
        <v>501</v>
      </c>
      <c r="I39" s="74"/>
      <c r="J39" s="74" t="s">
        <v>502</v>
      </c>
      <c r="K39" s="1121"/>
      <c r="L39" s="1121" t="s">
        <v>503</v>
      </c>
      <c r="M39" s="32"/>
    </row>
    <row r="40" spans="1:13">
      <c r="A40" s="2519"/>
      <c r="B40" s="2432"/>
      <c r="C40" s="72"/>
      <c r="D40" s="2946">
        <v>0</v>
      </c>
      <c r="E40" s="2947"/>
      <c r="F40" s="2946">
        <v>0</v>
      </c>
      <c r="G40" s="2947"/>
      <c r="H40" s="2946">
        <v>1</v>
      </c>
      <c r="I40" s="2947"/>
      <c r="J40" s="2946">
        <v>0</v>
      </c>
      <c r="K40" s="2947"/>
      <c r="L40" s="2946">
        <v>0</v>
      </c>
      <c r="M40" s="2947"/>
    </row>
    <row r="41" spans="1:13">
      <c r="A41" s="2519"/>
      <c r="B41" s="2432"/>
      <c r="C41" s="72"/>
      <c r="D41" s="1121" t="s">
        <v>504</v>
      </c>
      <c r="E41" s="1121"/>
      <c r="F41" s="1121" t="s">
        <v>505</v>
      </c>
      <c r="G41" s="1121"/>
      <c r="H41" s="74" t="s">
        <v>506</v>
      </c>
      <c r="I41" s="74"/>
      <c r="J41" s="74" t="s">
        <v>507</v>
      </c>
      <c r="K41" s="1121"/>
      <c r="L41" s="1121" t="s">
        <v>508</v>
      </c>
      <c r="M41" s="32"/>
    </row>
    <row r="42" spans="1:13">
      <c r="A42" s="2519"/>
      <c r="B42" s="2432"/>
      <c r="C42" s="72"/>
      <c r="D42" s="2688"/>
      <c r="E42" s="2451"/>
      <c r="F42" s="2688"/>
      <c r="G42" s="2451"/>
      <c r="H42" s="1246"/>
      <c r="I42" s="1150"/>
      <c r="J42" s="1246"/>
      <c r="K42" s="1150"/>
      <c r="L42" s="1246"/>
      <c r="M42" s="1104"/>
    </row>
    <row r="43" spans="1:13">
      <c r="A43" s="2519"/>
      <c r="B43" s="2432"/>
      <c r="C43" s="72"/>
      <c r="D43" s="705" t="s">
        <v>508</v>
      </c>
      <c r="E43" s="1103"/>
      <c r="F43" s="705" t="s">
        <v>509</v>
      </c>
      <c r="G43" s="1103"/>
      <c r="H43" s="81"/>
      <c r="I43" s="1109"/>
      <c r="J43" s="81"/>
      <c r="K43" s="1109"/>
      <c r="L43" s="81"/>
      <c r="M43" s="706"/>
    </row>
    <row r="44" spans="1:13">
      <c r="A44" s="2519"/>
      <c r="B44" s="2432"/>
      <c r="C44" s="72"/>
      <c r="D44" s="1246"/>
      <c r="E44" s="1150"/>
      <c r="F44" s="2930">
        <v>3</v>
      </c>
      <c r="G44" s="2931"/>
      <c r="H44" s="2528"/>
      <c r="I44" s="2528"/>
      <c r="J44" s="1118"/>
      <c r="K44" s="1121"/>
      <c r="L44" s="1118"/>
      <c r="M44" s="1154"/>
    </row>
    <row r="45" spans="1:13">
      <c r="A45" s="2519"/>
      <c r="B45" s="2432"/>
      <c r="C45" s="86"/>
      <c r="D45" s="705"/>
      <c r="E45" s="1103"/>
      <c r="F45" s="705"/>
      <c r="G45" s="1103"/>
      <c r="H45" s="1108"/>
      <c r="I45" s="1110"/>
      <c r="J45" s="1108"/>
      <c r="K45" s="1110"/>
      <c r="L45" s="1108"/>
      <c r="M45" s="1155"/>
    </row>
    <row r="46" spans="1:13" ht="18" customHeight="1">
      <c r="A46" s="2519"/>
      <c r="B46" s="2677" t="s">
        <v>510</v>
      </c>
      <c r="C46" s="687"/>
      <c r="D46" s="47"/>
      <c r="E46" s="47"/>
      <c r="F46" s="47"/>
      <c r="G46" s="47"/>
      <c r="H46" s="47"/>
      <c r="I46" s="47"/>
      <c r="J46" s="47"/>
      <c r="K46" s="47"/>
      <c r="L46" s="118"/>
      <c r="M46" s="119"/>
    </row>
    <row r="47" spans="1:13">
      <c r="A47" s="2519"/>
      <c r="B47" s="2540"/>
      <c r="C47" s="117"/>
      <c r="D47" s="91" t="s">
        <v>131</v>
      </c>
      <c r="E47" s="92" t="s">
        <v>28</v>
      </c>
      <c r="F47" s="2453" t="s">
        <v>511</v>
      </c>
      <c r="G47" s="2662"/>
      <c r="H47" s="2662"/>
      <c r="I47" s="2662"/>
      <c r="J47" s="2662"/>
      <c r="K47" s="94" t="s">
        <v>512</v>
      </c>
      <c r="L47" s="2692"/>
      <c r="M47" s="2693"/>
    </row>
    <row r="48" spans="1:13">
      <c r="A48" s="2519"/>
      <c r="B48" s="2540"/>
      <c r="C48" s="117" t="s">
        <v>2219</v>
      </c>
      <c r="D48" s="1407"/>
      <c r="E48" s="1408" t="s">
        <v>534</v>
      </c>
      <c r="F48" s="2453"/>
      <c r="G48" s="2662"/>
      <c r="H48" s="2662"/>
      <c r="I48" s="2662"/>
      <c r="J48" s="2662"/>
      <c r="K48" s="118"/>
      <c r="L48" s="2511"/>
      <c r="M48" s="2512"/>
    </row>
    <row r="49" spans="1:14">
      <c r="A49" s="2519"/>
      <c r="B49" s="2590"/>
      <c r="C49" s="146"/>
      <c r="D49" s="137"/>
      <c r="E49" s="137"/>
      <c r="F49" s="137"/>
      <c r="G49" s="137"/>
      <c r="H49" s="137"/>
      <c r="I49" s="137"/>
      <c r="J49" s="137"/>
      <c r="K49" s="137"/>
      <c r="L49" s="118"/>
      <c r="M49" s="119"/>
    </row>
    <row r="50" spans="1:14" ht="48" customHeight="1">
      <c r="A50" s="2519"/>
      <c r="B50" s="1271" t="s">
        <v>513</v>
      </c>
      <c r="C50" s="2654" t="s">
        <v>2220</v>
      </c>
      <c r="D50" s="2494"/>
      <c r="E50" s="2494"/>
      <c r="F50" s="2494"/>
      <c r="G50" s="2494"/>
      <c r="H50" s="2494"/>
      <c r="I50" s="2494"/>
      <c r="J50" s="2494"/>
      <c r="K50" s="2494"/>
      <c r="L50" s="2494"/>
      <c r="M50" s="2495"/>
    </row>
    <row r="51" spans="1:14">
      <c r="A51" s="2519"/>
      <c r="B51" s="1059" t="s">
        <v>514</v>
      </c>
      <c r="C51" s="2660" t="s">
        <v>2221</v>
      </c>
      <c r="D51" s="2465"/>
      <c r="E51" s="2465"/>
      <c r="F51" s="2465"/>
      <c r="G51" s="2465"/>
      <c r="H51" s="2465"/>
      <c r="I51" s="2465"/>
      <c r="J51" s="2465"/>
      <c r="K51" s="2465"/>
      <c r="L51" s="2465"/>
      <c r="M51" s="2466"/>
    </row>
    <row r="52" spans="1:14">
      <c r="A52" s="2519"/>
      <c r="B52" s="1059" t="s">
        <v>515</v>
      </c>
      <c r="C52" s="1123">
        <v>30</v>
      </c>
      <c r="D52" s="1105"/>
      <c r="E52" s="1105"/>
      <c r="F52" s="1105"/>
      <c r="G52" s="1105"/>
      <c r="H52" s="1105"/>
      <c r="I52" s="1105"/>
      <c r="J52" s="1105"/>
      <c r="K52" s="1105"/>
      <c r="L52" s="1105"/>
      <c r="M52" s="1106"/>
      <c r="N52" s="2938"/>
    </row>
    <row r="53" spans="1:14">
      <c r="A53" s="2519"/>
      <c r="B53" s="1059" t="s">
        <v>517</v>
      </c>
      <c r="C53" s="1123" t="s">
        <v>9</v>
      </c>
      <c r="D53" s="1105"/>
      <c r="E53" s="1105"/>
      <c r="F53" s="1105"/>
      <c r="G53" s="1105"/>
      <c r="H53" s="1105"/>
      <c r="I53" s="1105"/>
      <c r="J53" s="1105"/>
      <c r="K53" s="1105"/>
      <c r="L53" s="1105"/>
      <c r="M53" s="1106"/>
      <c r="N53" s="2938"/>
    </row>
    <row r="54" spans="1:14" ht="15.75" customHeight="1">
      <c r="A54" s="2649" t="s">
        <v>518</v>
      </c>
      <c r="B54" s="1081" t="s">
        <v>519</v>
      </c>
      <c r="C54" s="2684" t="s">
        <v>2222</v>
      </c>
      <c r="D54" s="2425"/>
      <c r="E54" s="2425"/>
      <c r="F54" s="2425"/>
      <c r="G54" s="2425"/>
      <c r="H54" s="2425"/>
      <c r="I54" s="2425"/>
      <c r="J54" s="2425"/>
      <c r="K54" s="2425"/>
      <c r="L54" s="2425"/>
      <c r="M54" s="2426"/>
    </row>
    <row r="55" spans="1:14">
      <c r="A55" s="2502"/>
      <c r="B55" s="1081" t="s">
        <v>521</v>
      </c>
      <c r="C55" s="2684" t="s">
        <v>752</v>
      </c>
      <c r="D55" s="2425"/>
      <c r="E55" s="2425"/>
      <c r="F55" s="2425"/>
      <c r="G55" s="2425"/>
      <c r="H55" s="2425"/>
      <c r="I55" s="2425"/>
      <c r="J55" s="2425"/>
      <c r="K55" s="2425"/>
      <c r="L55" s="2425"/>
      <c r="M55" s="2426"/>
    </row>
    <row r="56" spans="1:14">
      <c r="A56" s="2502"/>
      <c r="B56" s="1081" t="s">
        <v>523</v>
      </c>
      <c r="C56" s="2684" t="s">
        <v>557</v>
      </c>
      <c r="D56" s="2425"/>
      <c r="E56" s="2425"/>
      <c r="F56" s="2425"/>
      <c r="G56" s="2425"/>
      <c r="H56" s="2425"/>
      <c r="I56" s="2425"/>
      <c r="J56" s="2425"/>
      <c r="K56" s="2425"/>
      <c r="L56" s="2425"/>
      <c r="M56" s="2426"/>
    </row>
    <row r="57" spans="1:14" ht="15.75" customHeight="1">
      <c r="A57" s="2502"/>
      <c r="B57" s="1082" t="s">
        <v>524</v>
      </c>
      <c r="C57" s="2684" t="s">
        <v>2221</v>
      </c>
      <c r="D57" s="2425"/>
      <c r="E57" s="2425"/>
      <c r="F57" s="2425"/>
      <c r="G57" s="2425"/>
      <c r="H57" s="2425"/>
      <c r="I57" s="2425"/>
      <c r="J57" s="2425"/>
      <c r="K57" s="2425"/>
      <c r="L57" s="2425"/>
      <c r="M57" s="2426"/>
    </row>
    <row r="58" spans="1:14" ht="15.75" customHeight="1">
      <c r="A58" s="2502"/>
      <c r="B58" s="1081" t="s">
        <v>526</v>
      </c>
      <c r="C58" s="2694" t="s">
        <v>2223</v>
      </c>
      <c r="D58" s="2425"/>
      <c r="E58" s="2425"/>
      <c r="F58" s="2425"/>
      <c r="G58" s="2425"/>
      <c r="H58" s="2425"/>
      <c r="I58" s="2425"/>
      <c r="J58" s="2425"/>
      <c r="K58" s="2425"/>
      <c r="L58" s="2425"/>
      <c r="M58" s="2426"/>
    </row>
    <row r="59" spans="1:14" ht="16.5" thickBot="1">
      <c r="A59" s="2516"/>
      <c r="B59" s="1081" t="s">
        <v>527</v>
      </c>
      <c r="C59" s="2684">
        <v>3358000</v>
      </c>
      <c r="D59" s="2425"/>
      <c r="E59" s="2425"/>
      <c r="F59" s="2425"/>
      <c r="G59" s="2425"/>
      <c r="H59" s="2425"/>
      <c r="I59" s="2425"/>
      <c r="J59" s="2425"/>
      <c r="K59" s="2425"/>
      <c r="L59" s="2425"/>
      <c r="M59" s="2426"/>
    </row>
    <row r="60" spans="1:14" ht="15.75" customHeight="1">
      <c r="A60" s="2649" t="s">
        <v>528</v>
      </c>
      <c r="B60" s="1089" t="s">
        <v>529</v>
      </c>
      <c r="C60" s="2684" t="s">
        <v>2163</v>
      </c>
      <c r="D60" s="2425"/>
      <c r="E60" s="2425"/>
      <c r="F60" s="2425"/>
      <c r="G60" s="2425"/>
      <c r="H60" s="2425"/>
      <c r="I60" s="2425"/>
      <c r="J60" s="2425"/>
      <c r="K60" s="2425"/>
      <c r="L60" s="2425"/>
      <c r="M60" s="2426"/>
    </row>
    <row r="61" spans="1:14" ht="30" customHeight="1">
      <c r="A61" s="2502"/>
      <c r="B61" s="1089" t="s">
        <v>531</v>
      </c>
      <c r="C61" s="2684" t="s">
        <v>1670</v>
      </c>
      <c r="D61" s="2425"/>
      <c r="E61" s="2425"/>
      <c r="F61" s="2425"/>
      <c r="G61" s="2425"/>
      <c r="H61" s="2425"/>
      <c r="I61" s="2425"/>
      <c r="J61" s="2425"/>
      <c r="K61" s="2425"/>
      <c r="L61" s="2425"/>
      <c r="M61" s="2426"/>
    </row>
    <row r="62" spans="1:14" ht="30" customHeight="1" thickBot="1">
      <c r="A62" s="2502"/>
      <c r="B62" s="1090" t="s">
        <v>5</v>
      </c>
      <c r="C62" s="2685" t="s">
        <v>560</v>
      </c>
      <c r="D62" s="2686"/>
      <c r="E62" s="2686"/>
      <c r="F62" s="2686"/>
      <c r="G62" s="2686"/>
      <c r="H62" s="2686"/>
      <c r="I62" s="2686"/>
      <c r="J62" s="2686"/>
      <c r="K62" s="2686"/>
      <c r="L62" s="2686"/>
      <c r="M62" s="2687"/>
    </row>
    <row r="63" spans="1:14" ht="48" thickBot="1">
      <c r="A63" s="150" t="s">
        <v>533</v>
      </c>
      <c r="B63" s="104"/>
      <c r="C63" s="2651"/>
      <c r="D63" s="2652"/>
      <c r="E63" s="2652"/>
      <c r="F63" s="2652"/>
      <c r="G63" s="2652"/>
      <c r="H63" s="2652"/>
      <c r="I63" s="2652"/>
      <c r="J63" s="2652"/>
      <c r="K63" s="2652"/>
      <c r="L63" s="2652"/>
      <c r="M63" s="2653"/>
    </row>
  </sheetData>
  <mergeCells count="59">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A17:A53"/>
    <mergeCell ref="C17:M17"/>
    <mergeCell ref="C18:M18"/>
    <mergeCell ref="B19:B25"/>
    <mergeCell ref="F24:M24"/>
    <mergeCell ref="B26:B29"/>
    <mergeCell ref="B33:B35"/>
    <mergeCell ref="B36:B45"/>
    <mergeCell ref="D38:E38"/>
    <mergeCell ref="F38:G38"/>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C63:M63"/>
    <mergeCell ref="L47:M48"/>
    <mergeCell ref="C50:M50"/>
    <mergeCell ref="C51:M51"/>
    <mergeCell ref="N52:N53"/>
    <mergeCell ref="C54:M54"/>
    <mergeCell ref="C55:M55"/>
    <mergeCell ref="C56:M56"/>
    <mergeCell ref="C57:M57"/>
    <mergeCell ref="C58:M58"/>
    <mergeCell ref="C59:M59"/>
    <mergeCell ref="A60:A62"/>
    <mergeCell ref="C60:M60"/>
    <mergeCell ref="C61:M61"/>
    <mergeCell ref="C62:M62"/>
    <mergeCell ref="A54:A59"/>
  </mergeCells>
  <dataValidations count="7">
    <dataValidation type="list" allowBlank="1" showInputMessage="1" showErrorMessage="1" sqref="I7:M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WVQ983047:WVU983047">
      <formula1>INDIRECT(#REF!)</formula1>
    </dataValidation>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ataValidations>
  <hyperlinks>
    <hyperlink ref="C58"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212</vt:i4>
      </vt:variant>
    </vt:vector>
  </HeadingPairs>
  <TitlesOfParts>
    <vt:vector size="212" baseType="lpstr">
      <vt:lpstr>Matriz PPMYEG</vt:lpstr>
      <vt:lpstr>Ficha técnica IR 1.1</vt:lpstr>
      <vt:lpstr>Ficha técnica IR 1.2</vt:lpstr>
      <vt:lpstr>Ficha técnica IR 2.1</vt:lpstr>
      <vt:lpstr>Ficha técnica IR 3.1</vt:lpstr>
      <vt:lpstr>Ficha técnica IR 3.2</vt:lpstr>
      <vt:lpstr>Ficha técnica IR 3.3</vt:lpstr>
      <vt:lpstr>Ficha técnica IR 4.1</vt:lpstr>
      <vt:lpstr>Ficha técnica IR 5.1</vt:lpstr>
      <vt:lpstr>Ficha técnica IR 6.1</vt:lpstr>
      <vt:lpstr>Ficha técnica IR 6.2</vt:lpstr>
      <vt:lpstr>Ficha técnica IR 7.1</vt:lpstr>
      <vt:lpstr>Ficha técnica IR 8.1</vt:lpstr>
      <vt:lpstr>Ficha técnica IR 9.1</vt:lpstr>
      <vt:lpstr>Ficha técnica IR 10.1</vt:lpstr>
      <vt:lpstr>Ficha técnica IR 11.1</vt:lpstr>
      <vt:lpstr>Ficha_tecnica_IP_1.1.1</vt:lpstr>
      <vt:lpstr>Ficha_tecnica_IP_1.1.2</vt:lpstr>
      <vt:lpstr>Ficha técnica IP 1.1.3</vt:lpstr>
      <vt:lpstr>Ficha técnica IP 1.1.4</vt:lpstr>
      <vt:lpstr>Ficha técnica IP 1.1.5</vt:lpstr>
      <vt:lpstr>Ficha técnica IP 1.1.6</vt:lpstr>
      <vt:lpstr>Ficha técnica IP 1.1.7</vt:lpstr>
      <vt:lpstr>Ficha técnica IP 1.1.8.</vt:lpstr>
      <vt:lpstr>Ficha técnica IP 1.1.9.</vt:lpstr>
      <vt:lpstr>Ficha técnica IP 1.1.10.</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1.2.1.</vt:lpstr>
      <vt:lpstr>Ficha técnica IP 1.2.2.</vt:lpstr>
      <vt:lpstr>Ficha técnica IP 1.2.3.</vt:lpstr>
      <vt:lpstr>Ficha técnica IP 1.2.4</vt:lpstr>
      <vt:lpstr>Ficha técnica IP 1.2.5.</vt:lpstr>
      <vt:lpstr>Ficha técnica IP 1.2.6</vt:lpstr>
      <vt:lpstr>Ficha técnica IP 1.2.7</vt:lpstr>
      <vt:lpstr>Ficha técnica IP 1.2.8</vt:lpstr>
      <vt:lpstr>Ficha técnica IP 1.2.9</vt:lpstr>
      <vt:lpstr>Ficha técnica IP 1.2.10</vt:lpstr>
      <vt:lpstr>Ficha técnica IP 2.1.1</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3.1.1</vt:lpstr>
      <vt:lpstr>Ficha técnica IP 3.1.2</vt:lpstr>
      <vt:lpstr>Ficha técnica IP 3.1.3</vt:lpstr>
      <vt:lpstr>Ficha técnica IP 3.1.4</vt:lpstr>
      <vt:lpstr>Ficha técnica IP 3.1.5</vt:lpstr>
      <vt:lpstr>Ficha técnica IP 3.1.6</vt:lpstr>
      <vt:lpstr>Ficha técnica IP 3.1.7</vt:lpstr>
      <vt:lpstr>Ficha técnica IP 3.1.8</vt:lpstr>
      <vt:lpstr>Ficha técnica IP 3.1.9</vt:lpstr>
      <vt:lpstr>Ficha técnica 3.1.10</vt:lpstr>
      <vt:lpstr>Ficha técnica IP 3.1.11</vt:lpstr>
      <vt:lpstr>FichA técnica IP 3.1.12</vt:lpstr>
      <vt:lpstr>Ficha técnica IP 3.2.1</vt:lpstr>
      <vt:lpstr>Ficha técnica IP 3.2.2</vt:lpstr>
      <vt:lpstr>Ficha técnica IP 3.2.3</vt:lpstr>
      <vt:lpstr>Ficha técnica IP 3.2.4.</vt:lpstr>
      <vt:lpstr>Ficha técnica IP 3.2.5</vt:lpstr>
      <vt:lpstr>Ficha técnica IP 3.2.6</vt:lpstr>
      <vt:lpstr>Ficha técnica IP 3.2.7</vt:lpstr>
      <vt:lpstr>Ficha técnica IP 3.2.8</vt:lpstr>
      <vt:lpstr>Ficha técnica IP 3.2.9</vt:lpstr>
      <vt:lpstr>Ficha técnica IP 3.2.10</vt:lpstr>
      <vt:lpstr>Ficha técnica IP 3.2.11</vt:lpstr>
      <vt:lpstr>Ficha técnica IP 3.3.1</vt:lpstr>
      <vt:lpstr>Ficha técnica IP 3.3.2</vt:lpstr>
      <vt:lpstr>Ficha técnica IP 3.3.3</vt:lpstr>
      <vt:lpstr>Ficha técnica IP 3.3.4</vt:lpstr>
      <vt:lpstr>Ficha técnica IP 3.3.5</vt:lpstr>
      <vt:lpstr>Ficha técnica IP 3.3.6</vt:lpstr>
      <vt:lpstr>Ficha técnica IP 3.3.7</vt:lpstr>
      <vt:lpstr>Ficha técnica IP 3.3.8</vt:lpstr>
      <vt:lpstr>Ficha técnica IP 3.3.9</vt:lpstr>
      <vt:lpstr>Ficha técnica IP 4.1.1</vt:lpstr>
      <vt:lpstr>Ficha técnica IP 4.1.2</vt:lpstr>
      <vt:lpstr>Ficha técnica IP 4.1.3</vt:lpstr>
      <vt:lpstr>Ficha técnica IP 4.1.4</vt:lpstr>
      <vt:lpstr>Ficha técnica IP 4.1.5</vt:lpstr>
      <vt:lpstr>Ficha técnica IP 4.1.6.</vt:lpstr>
      <vt:lpstr>Ficha técnica IP 4.1.7.</vt:lpstr>
      <vt:lpstr>Ficha técnica IP 4.1.8</vt:lpstr>
      <vt:lpstr>Ficha técnica IP 4.1.9</vt:lpstr>
      <vt:lpstr>Ficha técnica IP 4.1.10.</vt:lpstr>
      <vt:lpstr>Ficha técnica IP 4.1.11</vt:lpstr>
      <vt:lpstr>Ficha técnica IP 4.1.12</vt:lpstr>
      <vt:lpstr>Ficha técnica IP 4.1.13</vt:lpstr>
      <vt:lpstr>Ficha técnica IP 4.1.14</vt:lpstr>
      <vt:lpstr>Ficha técnica IP 4.1.15</vt:lpstr>
      <vt:lpstr>Ficha técnica IP 4.1.16</vt:lpstr>
      <vt:lpstr>Ficha técnica IP 4.1.17</vt:lpstr>
      <vt:lpstr>Ficha técnica IP 4.1.18</vt:lpstr>
      <vt:lpstr>Ficha técnica 4.1.19</vt:lpstr>
      <vt:lpstr>Ficha técnica IP 5.1.1</vt:lpstr>
      <vt:lpstr>Ficha técnica IP 5.1.2</vt:lpstr>
      <vt:lpstr>Ficha técnica IP 5.1.3</vt:lpstr>
      <vt:lpstr>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5.1.19</vt:lpstr>
      <vt:lpstr>Ficha técnica IP 5.1.20</vt:lpstr>
      <vt:lpstr>Ficha técnica IP 5.1.21</vt:lpstr>
      <vt:lpstr>Ficha técnica IP 5.1.22</vt:lpstr>
      <vt:lpstr>Ficha técnica IP 5.1.23</vt:lpstr>
      <vt:lpstr>Ficha técnica IP 5.1.24</vt:lpstr>
      <vt:lpstr>Ficha técnica IP 5.1.25</vt:lpstr>
      <vt:lpstr>Ficha técnica IP 5.1.26</vt:lpstr>
      <vt:lpstr>Ficha técnica IP 6.1.1</vt:lpstr>
      <vt:lpstr>Ficha técnica IP 6.1.2</vt:lpstr>
      <vt:lpstr>Ficha técnica IP 6.1.3</vt:lpstr>
      <vt:lpstr>Ficha técnica IP 6.1.4</vt:lpstr>
      <vt:lpstr>Ficha técnica IP 6.1.5</vt:lpstr>
      <vt:lpstr>Ficha técnica IP 6.1.6</vt:lpstr>
      <vt:lpstr>Ficha técnica IP 6.1.7</vt:lpstr>
      <vt:lpstr>Ficha técnica IP 6.1.8</vt:lpstr>
      <vt:lpstr>Ficha técnica IP 6.1.9</vt:lpstr>
      <vt:lpstr>Ficha técnica IP 6.2.1</vt:lpstr>
      <vt:lpstr>Ficha técnica IP 6.2.2</vt:lpstr>
      <vt:lpstr>Ficha técnica IP 7.1.1 </vt:lpstr>
      <vt:lpstr>Ficha técnica IP 7.1.2</vt:lpstr>
      <vt:lpstr>Ficha técnica IP 7.1.3</vt:lpstr>
      <vt:lpstr>Ficha técnica IP 7.1.4</vt:lpstr>
      <vt:lpstr>Ficha técnica IP 7.1.5</vt:lpstr>
      <vt:lpstr>Ficha técnica IP 7.1.6</vt:lpstr>
      <vt:lpstr>Ficha técnica IP 7.1.7</vt:lpstr>
      <vt:lpstr>Ficha técnica IP 7.1.8</vt:lpstr>
      <vt:lpstr>Ficha técnica IP 7.1.9</vt:lpstr>
      <vt:lpstr>Ficha técnica IP 8.1.1</vt:lpstr>
      <vt:lpstr>Ficha técnica IP 8.1.2</vt:lpstr>
      <vt:lpstr>Ficha técnica IP 8.1.3</vt:lpstr>
      <vt:lpstr>Ficha técnica IP 8.1.4</vt:lpstr>
      <vt:lpstr>Ficha técnica IP 8.1.5</vt:lpstr>
      <vt:lpstr> Ficha técnica IP 8.1.6</vt:lpstr>
      <vt:lpstr>Ficha técnica IP 8.1.7</vt:lpstr>
      <vt:lpstr>Ficha técnica IP 8.1.8 </vt:lpstr>
      <vt:lpstr>Ficha técnica IP 8.1.9</vt:lpstr>
      <vt:lpstr>Ficha técnica IP 8.1.10</vt:lpstr>
      <vt:lpstr>Ficha técnica IP 8.1.11</vt:lpstr>
      <vt:lpstr>Ficha técnica IP 8.1.12</vt:lpstr>
      <vt:lpstr>Ficha técnica IP 8.1.13</vt:lpstr>
      <vt:lpstr>Ficha técnica IP 8.1.14</vt:lpstr>
      <vt:lpstr>Ficha técnica IP 8.1.15</vt:lpstr>
      <vt:lpstr>Ficha técnica IP 8.1.16</vt:lpstr>
      <vt:lpstr>Ficha técnica IP 9.1.1</vt:lpstr>
      <vt:lpstr>Ficha técnica IP 9.1.2</vt:lpstr>
      <vt:lpstr>Ficha técnica IP 9.1.3</vt:lpstr>
      <vt:lpstr>Ficha técnica IP 9.1.4</vt:lpstr>
      <vt:lpstr>Ficha técnica IP 9.1.5 </vt:lpstr>
      <vt:lpstr>Ficha técnica IP 9.1.6</vt:lpstr>
      <vt:lpstr>Ficha técnica IP 9.1.7</vt:lpstr>
      <vt:lpstr>Ficha técnica IP 9.1.8</vt:lpstr>
      <vt:lpstr>Ficha técnica IP 9.1.9</vt:lpstr>
      <vt:lpstr>Ficha técnica IP 9.1.10</vt:lpstr>
      <vt:lpstr>Ficha técnica IP 9.1.11</vt:lpstr>
      <vt:lpstr>Ficha técnica IP 9.1.12</vt:lpstr>
      <vt:lpstr>Ficha técnica IP 9.1.13</vt:lpstr>
      <vt:lpstr>Ficha técnica IP 10.1.1</vt:lpstr>
      <vt:lpstr>Ficha técnica IP 10.1.2</vt:lpstr>
      <vt:lpstr>Ficha técnica IP 10.1.3</vt:lpstr>
      <vt:lpstr>Ficha técnica IP 10.1.4</vt:lpstr>
      <vt:lpstr>Ficha técnica IP 10.1.5</vt:lpstr>
      <vt:lpstr>Ficha técnica IP 10.1.6</vt:lpstr>
      <vt:lpstr>Ficha técnica IP 10.1.7</vt:lpstr>
      <vt:lpstr>Ficha técnica IP 10.1.8</vt:lpstr>
      <vt:lpstr>Ficha técnica IP 10.1.9</vt:lpstr>
      <vt:lpstr>Ficha técnica IP 10.1.10</vt:lpstr>
      <vt:lpstr>Ficha técnica IP 10.1.11</vt:lpstr>
      <vt:lpstr>Ficha técnica IP 10.1.12</vt:lpstr>
      <vt:lpstr>Ficha técnica IP 10.1.13</vt:lpstr>
      <vt:lpstr>Ficha técnica IP 10,1,14</vt:lpstr>
      <vt:lpstr>Ficha técnica IP 10.1.15</vt:lpstr>
      <vt:lpstr>Ficha técnica IP 10.1.16</vt:lpstr>
      <vt:lpstr>Ficha técnica IP 10.1.17</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11.1.9</vt:lpstr>
      <vt:lpstr>Ficha técnica ip 11.1.10</vt:lpstr>
      <vt:lpstr>Ficha técnica 11.1.11</vt:lpstr>
      <vt:lpstr>Ficha técnica IP 11.1.12</vt:lpstr>
      <vt:lpstr>Ficha técnica IP 11.1.13</vt:lpstr>
      <vt:lpstr>Ficha tecnica IP 11.1.14</vt:lpstr>
      <vt:lpstr>Ficha técnica IP 11.1.15</vt:lpstr>
      <vt:lpstr>Ficha técnica IP 11.1.16</vt:lpstr>
      <vt:lpstr>Ficha técnica IP 11.1.17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Jeimy Natalia Rodriguez Martinez</cp:lastModifiedBy>
  <dcterms:created xsi:type="dcterms:W3CDTF">2020-10-23T13:52:53Z</dcterms:created>
  <dcterms:modified xsi:type="dcterms:W3CDTF">2021-01-28T20:37:58Z</dcterms:modified>
</cp:coreProperties>
</file>